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charts/chart3.xml" ContentType="application/vnd.openxmlformats-officedocument.drawingml.chart+xml"/>
  <Override PartName="/xl/theme/themeOverride2.xml" ContentType="application/vnd.openxmlformats-officedocument.themeOverrid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3.xml" ContentType="application/vnd.openxmlformats-officedocument.themeOverride+xml"/>
  <Override PartName="/xl/charts/chart7.xml" ContentType="application/vnd.openxmlformats-officedocument.drawingml.chart+xml"/>
  <Override PartName="/xl/theme/themeOverride4.xml" ContentType="application/vnd.openxmlformats-officedocument.themeOverrid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heme/themeOverride5.xml" ContentType="application/vnd.openxmlformats-officedocument.themeOverride+xml"/>
  <Override PartName="/xl/charts/chart11.xml" ContentType="application/vnd.openxmlformats-officedocument.drawingml.chart+xml"/>
  <Override PartName="/xl/theme/themeOverride6.xml" ContentType="application/vnd.openxmlformats-officedocument.themeOverrid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theme/themeOverride7.xml" ContentType="application/vnd.openxmlformats-officedocument.themeOverride+xml"/>
  <Override PartName="/xl/charts/chart15.xml" ContentType="application/vnd.openxmlformats-officedocument.drawingml.chart+xml"/>
  <Override PartName="/xl/theme/themeOverride8.xml" ContentType="application/vnd.openxmlformats-officedocument.themeOverrid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theme/themeOverride9.xml" ContentType="application/vnd.openxmlformats-officedocument.themeOverride+xml"/>
  <Override PartName="/xl/charts/chart19.xml" ContentType="application/vnd.openxmlformats-officedocument.drawingml.chart+xml"/>
  <Override PartName="/xl/theme/themeOverride10.xml" ContentType="application/vnd.openxmlformats-officedocument.themeOverride+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theme/themeOverride11.xml" ContentType="application/vnd.openxmlformats-officedocument.themeOverride+xml"/>
  <Override PartName="/xl/charts/chart23.xml" ContentType="application/vnd.openxmlformats-officedocument.drawingml.chart+xml"/>
  <Override PartName="/xl/theme/themeOverride12.xml" ContentType="application/vnd.openxmlformats-officedocument.themeOverride+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theme/themeOverride13.xml" ContentType="application/vnd.openxmlformats-officedocument.themeOverride+xml"/>
  <Override PartName="/xl/charts/chart27.xml" ContentType="application/vnd.openxmlformats-officedocument.drawingml.chart+xml"/>
  <Override PartName="/xl/theme/themeOverride14.xml" ContentType="application/vnd.openxmlformats-officedocument.themeOverrid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theme/themeOverride15.xml" ContentType="application/vnd.openxmlformats-officedocument.themeOverride+xml"/>
  <Override PartName="/xl/charts/chart31.xml" ContentType="application/vnd.openxmlformats-officedocument.drawingml.chart+xml"/>
  <Override PartName="/xl/theme/themeOverride16.xml" ContentType="application/vnd.openxmlformats-officedocument.themeOverride+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theme/themeOverride17.xml" ContentType="application/vnd.openxmlformats-officedocument.themeOverride+xml"/>
  <Override PartName="/xl/charts/chart35.xml" ContentType="application/vnd.openxmlformats-officedocument.drawingml.chart+xml"/>
  <Override PartName="/xl/theme/themeOverride18.xml" ContentType="application/vnd.openxmlformats-officedocument.themeOverrid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theme/themeOverride19.xml" ContentType="application/vnd.openxmlformats-officedocument.themeOverride+xml"/>
  <Override PartName="/xl/charts/chart39.xml" ContentType="application/vnd.openxmlformats-officedocument.drawingml.chart+xml"/>
  <Override PartName="/xl/theme/themeOverride20.xml" ContentType="application/vnd.openxmlformats-officedocument.themeOverride+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theme/themeOverride21.xml" ContentType="application/vnd.openxmlformats-officedocument.themeOverride+xml"/>
  <Override PartName="/xl/charts/chart43.xml" ContentType="application/vnd.openxmlformats-officedocument.drawingml.chart+xml"/>
  <Override PartName="/xl/theme/themeOverride22.xml" ContentType="application/vnd.openxmlformats-officedocument.themeOverride+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theme/themeOverride23.xml" ContentType="application/vnd.openxmlformats-officedocument.themeOverride+xml"/>
  <Override PartName="/xl/charts/chart47.xml" ContentType="application/vnd.openxmlformats-officedocument.drawingml.chart+xml"/>
  <Override PartName="/xl/theme/themeOverride24.xml" ContentType="application/vnd.openxmlformats-officedocument.themeOverride+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theme/themeOverride25.xml" ContentType="application/vnd.openxmlformats-officedocument.themeOverride+xml"/>
  <Override PartName="/xl/charts/chart51.xml" ContentType="application/vnd.openxmlformats-officedocument.drawingml.chart+xml"/>
  <Override PartName="/xl/theme/themeOverride26.xml" ContentType="application/vnd.openxmlformats-officedocument.themeOverride+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theme/themeOverride27.xml" ContentType="application/vnd.openxmlformats-officedocument.themeOverride+xml"/>
  <Override PartName="/xl/charts/chart55.xml" ContentType="application/vnd.openxmlformats-officedocument.drawingml.chart+xml"/>
  <Override PartName="/xl/theme/themeOverride28.xml" ContentType="application/vnd.openxmlformats-officedocument.themeOverride+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theme/themeOverride29.xml" ContentType="application/vnd.openxmlformats-officedocument.themeOverride+xml"/>
  <Override PartName="/xl/charts/chart59.xml" ContentType="application/vnd.openxmlformats-officedocument.drawingml.chart+xml"/>
  <Override PartName="/xl/theme/themeOverride30.xml" ContentType="application/vnd.openxmlformats-officedocument.themeOverride+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theme/themeOverride31.xml" ContentType="application/vnd.openxmlformats-officedocument.themeOverride+xml"/>
  <Override PartName="/xl/charts/chart63.xml" ContentType="application/vnd.openxmlformats-officedocument.drawingml.chart+xml"/>
  <Override PartName="/xl/theme/themeOverride32.xml" ContentType="application/vnd.openxmlformats-officedocument.themeOverride+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theme/themeOverride33.xml" ContentType="application/vnd.openxmlformats-officedocument.themeOverride+xml"/>
  <Override PartName="/xl/charts/chart67.xml" ContentType="application/vnd.openxmlformats-officedocument.drawingml.chart+xml"/>
  <Override PartName="/xl/theme/themeOverride34.xml" ContentType="application/vnd.openxmlformats-officedocument.themeOverride+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theme/themeOverride35.xml" ContentType="application/vnd.openxmlformats-officedocument.themeOverride+xml"/>
  <Override PartName="/xl/charts/chart71.xml" ContentType="application/vnd.openxmlformats-officedocument.drawingml.chart+xml"/>
  <Override PartName="/xl/theme/themeOverride36.xml" ContentType="application/vnd.openxmlformats-officedocument.themeOverride+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theme/themeOverride37.xml" ContentType="application/vnd.openxmlformats-officedocument.themeOverride+xml"/>
  <Override PartName="/xl/charts/chart75.xml" ContentType="application/vnd.openxmlformats-officedocument.drawingml.chart+xml"/>
  <Override PartName="/xl/theme/themeOverride38.xml" ContentType="application/vnd.openxmlformats-officedocument.themeOverride+xml"/>
  <Override PartName="/xl/charts/chart76.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77.xml" ContentType="application/vnd.openxmlformats-officedocument.drawingml.chart+xml"/>
  <Override PartName="/xl/charts/style1.xml" ContentType="application/vnd.ms-office.chartstyle+xml"/>
  <Override PartName="/xl/charts/colors1.xml" ContentType="application/vnd.ms-office.chartcolorstyle+xml"/>
  <Override PartName="/xl/charts/chart78.xml" ContentType="application/vnd.openxmlformats-officedocument.drawingml.chart+xml"/>
  <Override PartName="/xl/charts/style2.xml" ContentType="application/vnd.ms-office.chartstyle+xml"/>
  <Override PartName="/xl/charts/colors2.xml" ContentType="application/vnd.ms-office.chartcolorstyle+xml"/>
  <Override PartName="/xl/charts/chart79.xml" ContentType="application/vnd.openxmlformats-officedocument.drawingml.chart+xml"/>
  <Override PartName="/xl/charts/style3.xml" ContentType="application/vnd.ms-office.chartstyle+xml"/>
  <Override PartName="/xl/charts/colors3.xml" ContentType="application/vnd.ms-office.chartcolorstyle+xml"/>
  <Override PartName="/xl/charts/chart80.xml" ContentType="application/vnd.openxmlformats-officedocument.drawingml.chart+xml"/>
  <Override PartName="/xl/charts/style4.xml" ContentType="application/vnd.ms-office.chartstyle+xml"/>
  <Override PartName="/xl/charts/colors4.xml" ContentType="application/vnd.ms-office.chartcolorstyle+xml"/>
  <Override PartName="/xl/charts/chart81.xml" ContentType="application/vnd.openxmlformats-officedocument.drawingml.chart+xml"/>
  <Override PartName="/xl/charts/style5.xml" ContentType="application/vnd.ms-office.chartstyle+xml"/>
  <Override PartName="/xl/charts/colors5.xml" ContentType="application/vnd.ms-office.chartcolorstyle+xml"/>
  <Override PartName="/xl/charts/chart82.xml" ContentType="application/vnd.openxmlformats-officedocument.drawingml.chart+xml"/>
  <Override PartName="/xl/charts/style6.xml" ContentType="application/vnd.ms-office.chartstyle+xml"/>
  <Override PartName="/xl/charts/colors6.xml" ContentType="application/vnd.ms-office.chartcolorstyle+xml"/>
  <Override PartName="/xl/charts/chart83.xml" ContentType="application/vnd.openxmlformats-officedocument.drawingml.chart+xml"/>
  <Override PartName="/xl/charts/style7.xml" ContentType="application/vnd.ms-office.chartstyle+xml"/>
  <Override PartName="/xl/charts/colors7.xml" ContentType="application/vnd.ms-office.chartcolorstyle+xml"/>
  <Override PartName="/xl/charts/chart84.xml" ContentType="application/vnd.openxmlformats-officedocument.drawingml.chart+xml"/>
  <Override PartName="/xl/charts/style8.xml" ContentType="application/vnd.ms-office.chartstyle+xml"/>
  <Override PartName="/xl/charts/colors8.xml" ContentType="application/vnd.ms-office.chartcolorstyle+xml"/>
  <Override PartName="/xl/charts/chart85.xml" ContentType="application/vnd.openxmlformats-officedocument.drawingml.chart+xml"/>
  <Override PartName="/xl/charts/style9.xml" ContentType="application/vnd.ms-office.chartstyle+xml"/>
  <Override PartName="/xl/charts/colors9.xml" ContentType="application/vnd.ms-office.chartcolorstyle+xml"/>
  <Override PartName="/xl/charts/chart86.xml" ContentType="application/vnd.openxmlformats-officedocument.drawingml.chart+xml"/>
  <Override PartName="/xl/charts/style10.xml" ContentType="application/vnd.ms-office.chartstyle+xml"/>
  <Override PartName="/xl/charts/colors10.xml" ContentType="application/vnd.ms-office.chartcolorstyle+xml"/>
  <Override PartName="/xl/charts/chart8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8.xml" ContentType="application/vnd.openxmlformats-officedocument.drawingml.chart+xml"/>
  <Override PartName="/xl/charts/style12.xml" ContentType="application/vnd.ms-office.chartstyle+xml"/>
  <Override PartName="/xl/charts/colors12.xml" ContentType="application/vnd.ms-office.chartcolorstyle+xml"/>
  <Override PartName="/xl/charts/chart89.xml" ContentType="application/vnd.openxmlformats-officedocument.drawingml.chart+xml"/>
  <Override PartName="/xl/charts/style13.xml" ContentType="application/vnd.ms-office.chartstyle+xml"/>
  <Override PartName="/xl/charts/colors13.xml" ContentType="application/vnd.ms-office.chartcolorstyle+xml"/>
  <Override PartName="/xl/charts/chart90.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39.xml" ContentType="application/vnd.openxmlformats-officedocument.themeOverride+xml"/>
  <Override PartName="/xl/charts/chart91.xml" ContentType="application/vnd.openxmlformats-officedocument.drawingml.chart+xml"/>
  <Override PartName="/xl/charts/style15.xml" ContentType="application/vnd.ms-office.chartstyle+xml"/>
  <Override PartName="/xl/charts/colors15.xml" ContentType="application/vnd.ms-office.chartcolorstyle+xml"/>
  <Override PartName="/xl/charts/chart92.xml" ContentType="application/vnd.openxmlformats-officedocument.drawingml.chart+xml"/>
  <Override PartName="/xl/charts/style16.xml" ContentType="application/vnd.ms-office.chartstyle+xml"/>
  <Override PartName="/xl/charts/colors16.xml" ContentType="application/vnd.ms-office.chartcolorstyle+xml"/>
  <Override PartName="/xl/charts/chart9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94.xml" ContentType="application/vnd.openxmlformats-officedocument.drawingml.chart+xml"/>
  <Override PartName="/xl/charts/style18.xml" ContentType="application/vnd.ms-office.chartstyle+xml"/>
  <Override PartName="/xl/charts/colors18.xml" ContentType="application/vnd.ms-office.chartcolorstyle+xml"/>
  <Override PartName="/xl/charts/chart95.xml" ContentType="application/vnd.openxmlformats-officedocument.drawingml.chart+xml"/>
  <Override PartName="/xl/charts/style19.xml" ContentType="application/vnd.ms-office.chartstyle+xml"/>
  <Override PartName="/xl/charts/colors19.xml" ContentType="application/vnd.ms-office.chartcolorstyle+xml"/>
  <Override PartName="/xl/charts/chart96.xml" ContentType="application/vnd.openxmlformats-officedocument.drawingml.chart+xml"/>
  <Override PartName="/xl/charts/style20.xml" ContentType="application/vnd.ms-office.chartstyle+xml"/>
  <Override PartName="/xl/charts/colors20.xml" ContentType="application/vnd.ms-office.chartcolorstyle+xml"/>
  <Override PartName="/xl/charts/chart97.xml" ContentType="application/vnd.openxmlformats-officedocument.drawingml.chart+xml"/>
  <Override PartName="/xl/charts/style21.xml" ContentType="application/vnd.ms-office.chartstyle+xml"/>
  <Override PartName="/xl/charts/colors21.xml" ContentType="application/vnd.ms-office.chartcolorstyle+xml"/>
  <Override PartName="/xl/charts/chart98.xml" ContentType="application/vnd.openxmlformats-officedocument.drawingml.chart+xml"/>
  <Override PartName="/xl/charts/style22.xml" ContentType="application/vnd.ms-office.chartstyle+xml"/>
  <Override PartName="/xl/charts/colors22.xml" ContentType="application/vnd.ms-office.chartcolorstyle+xml"/>
  <Override PartName="/xl/charts/chart99.xml" ContentType="application/vnd.openxmlformats-officedocument.drawingml.chart+xml"/>
  <Override PartName="/xl/charts/style23.xml" ContentType="application/vnd.ms-office.chartstyle+xml"/>
  <Override PartName="/xl/charts/colors23.xml" ContentType="application/vnd.ms-office.chartcolorstyle+xml"/>
  <Override PartName="/xl/charts/chart100.xml" ContentType="application/vnd.openxmlformats-officedocument.drawingml.chart+xml"/>
  <Override PartName="/xl/charts/style24.xml" ContentType="application/vnd.ms-office.chartstyle+xml"/>
  <Override PartName="/xl/charts/colors24.xml" ContentType="application/vnd.ms-office.chartcolorstyle+xml"/>
  <Override PartName="/xl/charts/chart101.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9.xml" ContentType="application/vnd.openxmlformats-officedocument.drawing+xml"/>
  <Override PartName="/xl/charts/chart102.xml" ContentType="application/vnd.openxmlformats-officedocument.drawingml.chart+xml"/>
  <Override PartName="/xl/charts/style26.xml" ContentType="application/vnd.ms-office.chartstyle+xml"/>
  <Override PartName="/xl/charts/colors26.xml" ContentType="application/vnd.ms-office.chartcolorstyle+xml"/>
  <Override PartName="/xl/charts/chart103.xml" ContentType="application/vnd.openxmlformats-officedocument.drawingml.chart+xml"/>
  <Override PartName="/xl/charts/style27.xml" ContentType="application/vnd.ms-office.chartstyle+xml"/>
  <Override PartName="/xl/charts/colors27.xml" ContentType="application/vnd.ms-office.chartcolorstyle+xml"/>
  <Override PartName="/xl/charts/chart104.xml" ContentType="application/vnd.openxmlformats-officedocument.drawingml.chart+xml"/>
  <Override PartName="/xl/charts/style28.xml" ContentType="application/vnd.ms-office.chartstyle+xml"/>
  <Override PartName="/xl/charts/colors28.xml" ContentType="application/vnd.ms-office.chartcolorstyle+xml"/>
  <Override PartName="/xl/charts/chart105.xml" ContentType="application/vnd.openxmlformats-officedocument.drawingml.chart+xml"/>
  <Override PartName="/xl/charts/style29.xml" ContentType="application/vnd.ms-office.chartstyle+xml"/>
  <Override PartName="/xl/charts/colors29.xml" ContentType="application/vnd.ms-office.chartcolorstyle+xml"/>
  <Override PartName="/xl/charts/chart106.xml" ContentType="application/vnd.openxmlformats-officedocument.drawingml.chart+xml"/>
  <Override PartName="/xl/charts/style30.xml" ContentType="application/vnd.ms-office.chartstyle+xml"/>
  <Override PartName="/xl/charts/colors30.xml" ContentType="application/vnd.ms-office.chartcolorstyle+xml"/>
  <Override PartName="/xl/charts/chart107.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charts/chart108.xml" ContentType="application/vnd.openxmlformats-officedocument.drawingml.chart+xml"/>
  <Override PartName="/xl/charts/style32.xml" ContentType="application/vnd.ms-office.chartstyle+xml"/>
  <Override PartName="/xl/charts/colors32.xml" ContentType="application/vnd.ms-office.chartcolorstyle+xml"/>
  <Override PartName="/xl/charts/chart109.xml" ContentType="application/vnd.openxmlformats-officedocument.drawingml.chart+xml"/>
  <Override PartName="/xl/charts/style33.xml" ContentType="application/vnd.ms-office.chartstyle+xml"/>
  <Override PartName="/xl/charts/colors33.xml" ContentType="application/vnd.ms-office.chartcolorstyle+xml"/>
  <Override PartName="/xl/charts/chart110.xml" ContentType="application/vnd.openxmlformats-officedocument.drawingml.chart+xml"/>
  <Override PartName="/xl/charts/style34.xml" ContentType="application/vnd.ms-office.chartstyle+xml"/>
  <Override PartName="/xl/charts/colors34.xml" ContentType="application/vnd.ms-office.chartcolorstyle+xml"/>
  <Override PartName="/xl/charts/chart111.xml" ContentType="application/vnd.openxmlformats-officedocument.drawingml.chart+xml"/>
  <Override PartName="/xl/charts/style35.xml" ContentType="application/vnd.ms-office.chartstyle+xml"/>
  <Override PartName="/xl/charts/colors35.xml" ContentType="application/vnd.ms-office.chartcolorstyle+xml"/>
  <Override PartName="/xl/charts/chart112.xml" ContentType="application/vnd.openxmlformats-officedocument.drawingml.chart+xml"/>
  <Override PartName="/xl/charts/style36.xml" ContentType="application/vnd.ms-office.chartstyle+xml"/>
  <Override PartName="/xl/charts/colors36.xml" ContentType="application/vnd.ms-office.chartcolorstyle+xml"/>
  <Override PartName="/xl/charts/chart113.xml" ContentType="application/vnd.openxmlformats-officedocument.drawingml.chart+xml"/>
  <Override PartName="/xl/charts/style37.xml" ContentType="application/vnd.ms-office.chartstyle+xml"/>
  <Override PartName="/xl/charts/colors37.xml" ContentType="application/vnd.ms-office.chartcolorstyle+xml"/>
  <Override PartName="/xl/charts/chart114.xml" ContentType="application/vnd.openxmlformats-officedocument.drawingml.chart+xml"/>
  <Override PartName="/xl/charts/style38.xml" ContentType="application/vnd.ms-office.chartstyle+xml"/>
  <Override PartName="/xl/charts/colors38.xml" ContentType="application/vnd.ms-office.chartcolorstyle+xml"/>
  <Override PartName="/xl/charts/chart115.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40.xml" ContentType="application/vnd.openxmlformats-officedocument.themeOverride+xml"/>
  <Override PartName="/xl/charts/chart116.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41.xml" ContentType="application/vnd.openxmlformats-officedocument.themeOverride+xml"/>
  <Override PartName="/xl/charts/chart117.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42.xml" ContentType="application/vnd.openxmlformats-officedocument.themeOverride+xml"/>
  <Override PartName="/xl/charts/chart118.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43.xml" ContentType="application/vnd.openxmlformats-officedocument.themeOverride+xml"/>
  <Override PartName="/xl/charts/chart119.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1.xml" ContentType="application/vnd.openxmlformats-officedocument.drawing+xml"/>
  <Override PartName="/xl/charts/chart120.xml" ContentType="application/vnd.openxmlformats-officedocument.drawingml.chart+xml"/>
  <Override PartName="/xl/charts/style44.xml" ContentType="application/vnd.ms-office.chartstyle+xml"/>
  <Override PartName="/xl/charts/colors44.xml" ContentType="application/vnd.ms-office.chartcolorstyle+xml"/>
  <Override PartName="/xl/charts/chart121.xml" ContentType="application/vnd.openxmlformats-officedocument.drawingml.chart+xml"/>
  <Override PartName="/xl/charts/style45.xml" ContentType="application/vnd.ms-office.chartstyle+xml"/>
  <Override PartName="/xl/charts/colors45.xml" ContentType="application/vnd.ms-office.chartcolorstyle+xml"/>
  <Override PartName="/xl/charts/chart122.xml" ContentType="application/vnd.openxmlformats-officedocument.drawingml.chart+xml"/>
  <Override PartName="/xl/charts/style46.xml" ContentType="application/vnd.ms-office.chartstyle+xml"/>
  <Override PartName="/xl/charts/colors46.xml" ContentType="application/vnd.ms-office.chartcolorstyle+xml"/>
  <Override PartName="/xl/charts/chart123.xml" ContentType="application/vnd.openxmlformats-officedocument.drawingml.chart+xml"/>
  <Override PartName="/xl/charts/style47.xml" ContentType="application/vnd.ms-office.chartstyle+xml"/>
  <Override PartName="/xl/charts/colors47.xml" ContentType="application/vnd.ms-office.chartcolorstyle+xml"/>
  <Override PartName="/xl/charts/chart124.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44.xml" ContentType="application/vnd.openxmlformats-officedocument.themeOverride+xml"/>
  <Override PartName="/xl/charts/chart125.xml" ContentType="application/vnd.openxmlformats-officedocument.drawingml.chart+xml"/>
  <Override PartName="/xl/charts/style49.xml" ContentType="application/vnd.ms-office.chartstyle+xml"/>
  <Override PartName="/xl/charts/colors49.xml" ContentType="application/vnd.ms-office.chartcolorstyle+xml"/>
  <Override PartName="/xl/charts/chart126.xml" ContentType="application/vnd.openxmlformats-officedocument.drawingml.chart+xml"/>
  <Override PartName="/xl/charts/style50.xml" ContentType="application/vnd.ms-office.chartstyle+xml"/>
  <Override PartName="/xl/charts/colors50.xml" ContentType="application/vnd.ms-office.chartcolorstyle+xml"/>
  <Override PartName="/xl/charts/chart127.xml" ContentType="application/vnd.openxmlformats-officedocument.drawingml.chart+xml"/>
  <Override PartName="/xl/charts/style51.xml" ContentType="application/vnd.ms-office.chartstyle+xml"/>
  <Override PartName="/xl/charts/colors51.xml" ContentType="application/vnd.ms-office.chartcolorstyle+xml"/>
  <Override PartName="/xl/charts/chart128.xml" ContentType="application/vnd.openxmlformats-officedocument.drawingml.chart+xml"/>
  <Override PartName="/xl/charts/style52.xml" ContentType="application/vnd.ms-office.chartstyle+xml"/>
  <Override PartName="/xl/charts/colors52.xml" ContentType="application/vnd.ms-office.chartcolorstyle+xml"/>
  <Override PartName="/xl/charts/chart129.xml" ContentType="application/vnd.openxmlformats-officedocument.drawingml.chart+xml"/>
  <Override PartName="/xl/charts/style53.xml" ContentType="application/vnd.ms-office.chartstyle+xml"/>
  <Override PartName="/xl/charts/colors53.xml" ContentType="application/vnd.ms-office.chartcolorstyle+xml"/>
  <Override PartName="/xl/charts/chart130.xml" ContentType="application/vnd.openxmlformats-officedocument.drawingml.chart+xml"/>
  <Override PartName="/xl/charts/style54.xml" ContentType="application/vnd.ms-office.chartstyle+xml"/>
  <Override PartName="/xl/charts/colors54.xml" ContentType="application/vnd.ms-office.chartcolorstyle+xml"/>
  <Override PartName="/xl/charts/chart131.xml" ContentType="application/vnd.openxmlformats-officedocument.drawingml.chart+xml"/>
  <Override PartName="/xl/charts/style55.xml" ContentType="application/vnd.ms-office.chartstyle+xml"/>
  <Override PartName="/xl/charts/colors55.xml" ContentType="application/vnd.ms-office.chartcolorstyle+xml"/>
  <Override PartName="/xl/charts/chart132.xml" ContentType="application/vnd.openxmlformats-officedocument.drawingml.chart+xml"/>
  <Override PartName="/xl/charts/style56.xml" ContentType="application/vnd.ms-office.chartstyle+xml"/>
  <Override PartName="/xl/charts/colors56.xml" ContentType="application/vnd.ms-office.chartcolorstyle+xml"/>
  <Override PartName="/xl/charts/chart133.xml" ContentType="application/vnd.openxmlformats-officedocument.drawingml.chart+xml"/>
  <Override PartName="/xl/charts/style57.xml" ContentType="application/vnd.ms-office.chartstyle+xml"/>
  <Override PartName="/xl/charts/colors57.xml" ContentType="application/vnd.ms-office.chartcolorstyle+xml"/>
  <Override PartName="/xl/charts/chart134.xml" ContentType="application/vnd.openxmlformats-officedocument.drawingml.chart+xml"/>
  <Override PartName="/xl/charts/style58.xml" ContentType="application/vnd.ms-office.chartstyle+xml"/>
  <Override PartName="/xl/charts/colors58.xml" ContentType="application/vnd.ms-office.chartcolorstyle+xml"/>
  <Override PartName="/xl/charts/chart135.xml" ContentType="application/vnd.openxmlformats-officedocument.drawingml.chart+xml"/>
  <Override PartName="/xl/charts/style59.xml" ContentType="application/vnd.ms-office.chartstyle+xml"/>
  <Override PartName="/xl/charts/colors59.xml" ContentType="application/vnd.ms-office.chartcolorstyle+xml"/>
  <Override PartName="/xl/charts/chart136.xml" ContentType="application/vnd.openxmlformats-officedocument.drawingml.chart+xml"/>
  <Override PartName="/xl/charts/style60.xml" ContentType="application/vnd.ms-office.chartstyle+xml"/>
  <Override PartName="/xl/charts/colors60.xml" ContentType="application/vnd.ms-office.chartcolorstyle+xml"/>
  <Override PartName="/xl/charts/chart137.xml" ContentType="application/vnd.openxmlformats-officedocument.drawingml.chart+xml"/>
  <Override PartName="/xl/charts/style61.xml" ContentType="application/vnd.ms-office.chartstyle+xml"/>
  <Override PartName="/xl/charts/colors61.xml" ContentType="application/vnd.ms-office.chartcolorstyle+xml"/>
  <Override PartName="/xl/charts/chart138.xml" ContentType="application/vnd.openxmlformats-officedocument.drawingml.chart+xml"/>
  <Override PartName="/xl/charts/style62.xml" ContentType="application/vnd.ms-office.chartstyle+xml"/>
  <Override PartName="/xl/charts/colors62.xml" ContentType="application/vnd.ms-office.chartcolorstyle+xml"/>
  <Override PartName="/xl/charts/chart139.xml" ContentType="application/vnd.openxmlformats-officedocument.drawingml.chart+xml"/>
  <Override PartName="/xl/charts/style63.xml" ContentType="application/vnd.ms-office.chartstyle+xml"/>
  <Override PartName="/xl/charts/colors63.xml" ContentType="application/vnd.ms-office.chartcolorstyle+xml"/>
  <Override PartName="/xl/charts/chart140.xml" ContentType="application/vnd.openxmlformats-officedocument.drawingml.chart+xml"/>
  <Override PartName="/xl/charts/style64.xml" ContentType="application/vnd.ms-office.chartstyle+xml"/>
  <Override PartName="/xl/charts/colors64.xml" ContentType="application/vnd.ms-office.chartcolorstyle+xml"/>
  <Override PartName="/xl/charts/chart141.xml" ContentType="application/vnd.openxmlformats-officedocument.drawingml.chart+xml"/>
  <Override PartName="/xl/charts/style65.xml" ContentType="application/vnd.ms-office.chartstyle+xml"/>
  <Override PartName="/xl/charts/colors65.xml" ContentType="application/vnd.ms-office.chartcolorstyle+xml"/>
  <Override PartName="/xl/charts/chart142.xml" ContentType="application/vnd.openxmlformats-officedocument.drawingml.chart+xml"/>
  <Override PartName="/xl/charts/style66.xml" ContentType="application/vnd.ms-office.chartstyle+xml"/>
  <Override PartName="/xl/charts/colors66.xml" ContentType="application/vnd.ms-office.chartcolorstyle+xml"/>
  <Override PartName="/xl/charts/chart143.xml" ContentType="application/vnd.openxmlformats-officedocument.drawingml.chart+xml"/>
  <Override PartName="/xl/charts/style67.xml" ContentType="application/vnd.ms-office.chartstyle+xml"/>
  <Override PartName="/xl/charts/colors67.xml" ContentType="application/vnd.ms-office.chartcolorstyle+xml"/>
  <Override PartName="/xl/charts/chart144.xml" ContentType="application/vnd.openxmlformats-officedocument.drawingml.chart+xml"/>
  <Override PartName="/xl/charts/style68.xml" ContentType="application/vnd.ms-office.chartstyle+xml"/>
  <Override PartName="/xl/charts/colors68.xml" ContentType="application/vnd.ms-office.chartcolorstyle+xml"/>
  <Override PartName="/xl/charts/chart145.xml" ContentType="application/vnd.openxmlformats-officedocument.drawingml.chart+xml"/>
  <Override PartName="/xl/charts/style69.xml" ContentType="application/vnd.ms-office.chartstyle+xml"/>
  <Override PartName="/xl/charts/colors69.xml" ContentType="application/vnd.ms-office.chartcolorstyle+xml"/>
  <Override PartName="/xl/charts/chart146.xml" ContentType="application/vnd.openxmlformats-officedocument.drawingml.chart+xml"/>
  <Override PartName="/xl/charts/style70.xml" ContentType="application/vnd.ms-office.chartstyle+xml"/>
  <Override PartName="/xl/charts/colors70.xml" ContentType="application/vnd.ms-office.chartcolorstyle+xml"/>
  <Override PartName="/xl/charts/chart147.xml" ContentType="application/vnd.openxmlformats-officedocument.drawingml.chart+xml"/>
  <Override PartName="/xl/charts/style71.xml" ContentType="application/vnd.ms-office.chartstyle+xml"/>
  <Override PartName="/xl/charts/colors71.xml" ContentType="application/vnd.ms-office.chartcolorstyle+xml"/>
  <Override PartName="/xl/charts/chart148.xml" ContentType="application/vnd.openxmlformats-officedocument.drawingml.chart+xml"/>
  <Override PartName="/xl/charts/style72.xml" ContentType="application/vnd.ms-office.chartstyle+xml"/>
  <Override PartName="/xl/charts/colors72.xml" ContentType="application/vnd.ms-office.chartcolorstyle+xml"/>
  <Override PartName="/xl/theme/themeOverride45.xml" ContentType="application/vnd.openxmlformats-officedocument.themeOverride+xml"/>
  <Override PartName="/xl/drawings/drawing12.xml" ContentType="application/vnd.openxmlformats-officedocument.drawing+xml"/>
  <Override PartName="/xl/comments1.xml" ContentType="application/vnd.openxmlformats-officedocument.spreadsheetml.comments+xml"/>
  <Override PartName="/xl/drawings/drawing13.xml" ContentType="application/vnd.openxmlformats-officedocument.drawing+xml"/>
  <Override PartName="/xl/comments2.xml" ContentType="application/vnd.openxmlformats-officedocument.spreadsheetml.comments+xml"/>
  <Override PartName="/xl/charts/chart149.xml" ContentType="application/vnd.openxmlformats-officedocument.drawingml.chart+xml"/>
  <Override PartName="/xl/drawings/drawing14.xml" ContentType="application/vnd.openxmlformats-officedocument.drawingml.chartshapes+xml"/>
  <Override PartName="/xl/charts/chart150.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ugh\Google Drive\2. Projects_Clients\Current projects_clients &amp; prospects\ATS_Barnardos_FY1415_2\Corporate BSc\"/>
    </mc:Choice>
  </mc:AlternateContent>
  <bookViews>
    <workbookView xWindow="0" yWindow="0" windowWidth="22800" windowHeight="8760" firstSheet="5" activeTab="5"/>
  </bookViews>
  <sheets>
    <sheet name="Home Page" sheetId="11" r:id="rId1"/>
    <sheet name="Guidance" sheetId="39" r:id="rId2"/>
    <sheet name="Exec Summary" sheetId="34" r:id="rId3"/>
    <sheet name="Risk Register" sheetId="32" r:id="rId4"/>
    <sheet name="Risk Register Mitigations" sheetId="35" r:id="rId5"/>
    <sheet name="Master Input" sheetId="30" r:id="rId6"/>
    <sheet name="Shape and Table Library" sheetId="12" r:id="rId7"/>
    <sheet name="Control Sheet" sheetId="26" r:id="rId8"/>
    <sheet name="People Dashboard" sheetId="41" r:id="rId9"/>
    <sheet name="Impact" sheetId="7" r:id="rId10"/>
    <sheet name="People" sheetId="42" r:id="rId11"/>
    <sheet name="Finance" sheetId="14" r:id="rId12"/>
    <sheet name="Business" sheetId="15" r:id="rId13"/>
    <sheet name="SBP" sheetId="29" r:id="rId14"/>
    <sheet name="2015.16 Forecasts" sheetId="43" r:id="rId15"/>
    <sheet name="Projects" sheetId="33" r:id="rId16"/>
    <sheet name="MA_Comments" sheetId="45" r:id="rId17"/>
    <sheet name="MA_Revenue" sheetId="48" r:id="rId18"/>
    <sheet name="MA_Capital &amp; Reserves" sheetId="49" r:id="rId19"/>
  </sheets>
  <externalReferences>
    <externalReference r:id="rId20"/>
    <externalReference r:id="rId21"/>
  </externalReferences>
  <definedNames>
    <definedName name="_xlnm._FilterDatabase" localSheetId="3" hidden="1">'Risk Register'!$C$6:$H$224</definedName>
    <definedName name="_xlnm._FilterDatabase" localSheetId="4" hidden="1">'Risk Register Mitigations'!$B$5:$J$207</definedName>
    <definedName name="ACCOUNTSEGMENT1" localSheetId="18">#REF!</definedName>
    <definedName name="ACCOUNTSEGMENT1" localSheetId="16">#REF!</definedName>
    <definedName name="ACCOUNTSEGMENT1" localSheetId="17">#REF!</definedName>
    <definedName name="ACCOUNTSEGMENT1" localSheetId="10">#REF!</definedName>
    <definedName name="ACCOUNTSEGMENT1" localSheetId="8">#REF!</definedName>
    <definedName name="ACCOUNTSEGMENT1" localSheetId="13">#REF!</definedName>
    <definedName name="ACCOUNTSEGMENT1">#REF!</definedName>
    <definedName name="ACCOUNTSEGMENT2" localSheetId="18">#REF!</definedName>
    <definedName name="ACCOUNTSEGMENT2" localSheetId="16">#REF!</definedName>
    <definedName name="ACCOUNTSEGMENT2" localSheetId="17">#REF!</definedName>
    <definedName name="ACCOUNTSEGMENT2" localSheetId="10">#REF!</definedName>
    <definedName name="ACCOUNTSEGMENT2" localSheetId="8">#REF!</definedName>
    <definedName name="ACCOUNTSEGMENT2" localSheetId="13">#REF!</definedName>
    <definedName name="ACCOUNTSEGMENT2">#REF!</definedName>
    <definedName name="ACCOUNTSEGMENT4" localSheetId="18">#REF!</definedName>
    <definedName name="ACCOUNTSEGMENT4" localSheetId="16">#REF!</definedName>
    <definedName name="ACCOUNTSEGMENT4" localSheetId="17">#REF!</definedName>
    <definedName name="ACCOUNTSEGMENT4" localSheetId="10">#REF!</definedName>
    <definedName name="ACCOUNTSEGMENT4" localSheetId="8">#REF!</definedName>
    <definedName name="ACCOUNTSEGMENT4" localSheetId="13">#REF!</definedName>
    <definedName name="ACCOUNTSEGMENT4">#REF!</definedName>
    <definedName name="ACCOUNTSEGMENT5" localSheetId="18">#REF!</definedName>
    <definedName name="ACCOUNTSEGMENT5" localSheetId="16">#REF!</definedName>
    <definedName name="ACCOUNTSEGMENT5" localSheetId="17">#REF!</definedName>
    <definedName name="ACCOUNTSEGMENT5" localSheetId="10">#REF!</definedName>
    <definedName name="ACCOUNTSEGMENT5" localSheetId="8">#REF!</definedName>
    <definedName name="ACCOUNTSEGMENT5" localSheetId="13">#REF!</definedName>
    <definedName name="ACCOUNTSEGMENT5">#REF!</definedName>
    <definedName name="Alert">CHOOSE(Impact!XFD1,Green,Yello,Red)</definedName>
    <definedName name="Amber">IF(Impact!R1048575=1,Impact!P1,Impact!Q1)</definedName>
    <definedName name="Amber1">'Shape and Table Library'!$N$276</definedName>
    <definedName name="BM_L1">Business!$C$8</definedName>
    <definedName name="BM_L2">Business!$C$12</definedName>
    <definedName name="BM_L3">Business!$C$18</definedName>
    <definedName name="BUDGETCURRENCYCODE1" localSheetId="18">#REF!</definedName>
    <definedName name="BUDGETCURRENCYCODE1" localSheetId="16">#REF!</definedName>
    <definedName name="BUDGETCURRENCYCODE1" localSheetId="17">#REF!</definedName>
    <definedName name="BUDGETCURRENCYCODE1" localSheetId="10">#REF!</definedName>
    <definedName name="BUDGETCURRENCYCODE1" localSheetId="8">#REF!</definedName>
    <definedName name="BUDGETCURRENCYCODE1" localSheetId="13">#REF!</definedName>
    <definedName name="BUDGETCURRENCYCODE1">#REF!</definedName>
    <definedName name="BUDGETCURRENCYCODE2" localSheetId="18">#REF!</definedName>
    <definedName name="BUDGETCURRENCYCODE2" localSheetId="16">#REF!</definedName>
    <definedName name="BUDGETCURRENCYCODE2" localSheetId="17">#REF!</definedName>
    <definedName name="BUDGETCURRENCYCODE2" localSheetId="10">#REF!</definedName>
    <definedName name="BUDGETCURRENCYCODE2" localSheetId="8">#REF!</definedName>
    <definedName name="BUDGETCURRENCYCODE2" localSheetId="13">#REF!</definedName>
    <definedName name="BUDGETCURRENCYCODE2">#REF!</definedName>
    <definedName name="BUDGETCURRENCYCODE4" localSheetId="18">#REF!</definedName>
    <definedName name="BUDGETCURRENCYCODE4" localSheetId="16">#REF!</definedName>
    <definedName name="BUDGETCURRENCYCODE4" localSheetId="17">#REF!</definedName>
    <definedName name="BUDGETCURRENCYCODE4" localSheetId="10">#REF!</definedName>
    <definedName name="BUDGETCURRENCYCODE4" localSheetId="8">#REF!</definedName>
    <definedName name="BUDGETCURRENCYCODE4" localSheetId="13">#REF!</definedName>
    <definedName name="BUDGETCURRENCYCODE4">#REF!</definedName>
    <definedName name="BUDGETCURRENCYCODE5" localSheetId="18">#REF!</definedName>
    <definedName name="BUDGETCURRENCYCODE5" localSheetId="16">#REF!</definedName>
    <definedName name="BUDGETCURRENCYCODE5" localSheetId="17">#REF!</definedName>
    <definedName name="BUDGETCURRENCYCODE5" localSheetId="10">#REF!</definedName>
    <definedName name="BUDGETCURRENCYCODE5" localSheetId="8">#REF!</definedName>
    <definedName name="BUDGETCURRENCYCODE5" localSheetId="13">#REF!</definedName>
    <definedName name="BUDGETCURRENCYCODE5">#REF!</definedName>
    <definedName name="BUDGETDECIMALPLACES1" localSheetId="18">#REF!</definedName>
    <definedName name="BUDGETDECIMALPLACES1" localSheetId="16">#REF!</definedName>
    <definedName name="BUDGETDECIMALPLACES1" localSheetId="17">#REF!</definedName>
    <definedName name="BUDGETDECIMALPLACES1" localSheetId="10">#REF!</definedName>
    <definedName name="BUDGETDECIMALPLACES1" localSheetId="8">#REF!</definedName>
    <definedName name="BUDGETDECIMALPLACES1" localSheetId="13">#REF!</definedName>
    <definedName name="BUDGETDECIMALPLACES1">#REF!</definedName>
    <definedName name="BUDGETDECIMALPLACES2" localSheetId="18">#REF!</definedName>
    <definedName name="BUDGETDECIMALPLACES2" localSheetId="16">#REF!</definedName>
    <definedName name="BUDGETDECIMALPLACES2" localSheetId="17">#REF!</definedName>
    <definedName name="BUDGETDECIMALPLACES2" localSheetId="10">#REF!</definedName>
    <definedName name="BUDGETDECIMALPLACES2" localSheetId="8">#REF!</definedName>
    <definedName name="BUDGETDECIMALPLACES2" localSheetId="13">#REF!</definedName>
    <definedName name="BUDGETDECIMALPLACES2">#REF!</definedName>
    <definedName name="BUDGETDECIMALPLACES4" localSheetId="18">#REF!</definedName>
    <definedName name="BUDGETDECIMALPLACES4" localSheetId="16">#REF!</definedName>
    <definedName name="BUDGETDECIMALPLACES4" localSheetId="17">#REF!</definedName>
    <definedName name="BUDGETDECIMALPLACES4" localSheetId="10">#REF!</definedName>
    <definedName name="BUDGETDECIMALPLACES4" localSheetId="8">#REF!</definedName>
    <definedName name="BUDGETDECIMALPLACES4" localSheetId="13">#REF!</definedName>
    <definedName name="BUDGETDECIMALPLACES4">#REF!</definedName>
    <definedName name="BUDGETDECIMALPLACES5" localSheetId="18">#REF!</definedName>
    <definedName name="BUDGETDECIMALPLACES5" localSheetId="16">#REF!</definedName>
    <definedName name="BUDGETDECIMALPLACES5" localSheetId="17">#REF!</definedName>
    <definedName name="BUDGETDECIMALPLACES5" localSheetId="10">#REF!</definedName>
    <definedName name="BUDGETDECIMALPLACES5" localSheetId="8">#REF!</definedName>
    <definedName name="BUDGETDECIMALPLACES5" localSheetId="13">#REF!</definedName>
    <definedName name="BUDGETDECIMALPLACES5">#REF!</definedName>
    <definedName name="BUDGETENDPERIODYEAR1" localSheetId="18">#REF!</definedName>
    <definedName name="BUDGETENDPERIODYEAR1" localSheetId="16">#REF!</definedName>
    <definedName name="BUDGETENDPERIODYEAR1" localSheetId="17">#REF!</definedName>
    <definedName name="BUDGETENDPERIODYEAR1" localSheetId="10">#REF!</definedName>
    <definedName name="BUDGETENDPERIODYEAR1" localSheetId="8">#REF!</definedName>
    <definedName name="BUDGETENDPERIODYEAR1" localSheetId="13">#REF!</definedName>
    <definedName name="BUDGETENDPERIODYEAR1">#REF!</definedName>
    <definedName name="BUDGETENDPERIODYEAR4" localSheetId="18">#REF!</definedName>
    <definedName name="BUDGETENDPERIODYEAR4" localSheetId="16">#REF!</definedName>
    <definedName name="BUDGETENDPERIODYEAR4" localSheetId="17">#REF!</definedName>
    <definedName name="BUDGETENDPERIODYEAR4" localSheetId="10">#REF!</definedName>
    <definedName name="BUDGETENDPERIODYEAR4" localSheetId="8">#REF!</definedName>
    <definedName name="BUDGETENDPERIODYEAR4" localSheetId="13">#REF!</definedName>
    <definedName name="BUDGETENDPERIODYEAR4">#REF!</definedName>
    <definedName name="BUDGETENDPERIODYEAR5" localSheetId="18">#REF!</definedName>
    <definedName name="BUDGETENDPERIODYEAR5" localSheetId="16">#REF!</definedName>
    <definedName name="BUDGETENDPERIODYEAR5" localSheetId="17">#REF!</definedName>
    <definedName name="BUDGETENDPERIODYEAR5" localSheetId="10">#REF!</definedName>
    <definedName name="BUDGETENDPERIODYEAR5" localSheetId="8">#REF!</definedName>
    <definedName name="BUDGETENDPERIODYEAR5" localSheetId="13">#REF!</definedName>
    <definedName name="BUDGETENDPERIODYEAR5">#REF!</definedName>
    <definedName name="BUDGETENTITYID1" localSheetId="18">#REF!</definedName>
    <definedName name="BUDGETENTITYID1" localSheetId="16">#REF!</definedName>
    <definedName name="BUDGETENTITYID1" localSheetId="17">#REF!</definedName>
    <definedName name="BUDGETENTITYID1" localSheetId="10">#REF!</definedName>
    <definedName name="BUDGETENTITYID1" localSheetId="8">#REF!</definedName>
    <definedName name="BUDGETENTITYID1" localSheetId="13">#REF!</definedName>
    <definedName name="BUDGETENTITYID1">#REF!</definedName>
    <definedName name="BUDGETENTITYID2" localSheetId="18">#REF!</definedName>
    <definedName name="BUDGETENTITYID2" localSheetId="16">#REF!</definedName>
    <definedName name="BUDGETENTITYID2" localSheetId="17">#REF!</definedName>
    <definedName name="BUDGETENTITYID2" localSheetId="10">#REF!</definedName>
    <definedName name="BUDGETENTITYID2" localSheetId="8">#REF!</definedName>
    <definedName name="BUDGETENTITYID2" localSheetId="13">#REF!</definedName>
    <definedName name="BUDGETENTITYID2">#REF!</definedName>
    <definedName name="BUDGETENTITYID4" localSheetId="18">#REF!</definedName>
    <definedName name="BUDGETENTITYID4" localSheetId="16">#REF!</definedName>
    <definedName name="BUDGETENTITYID4" localSheetId="17">#REF!</definedName>
    <definedName name="BUDGETENTITYID4" localSheetId="10">#REF!</definedName>
    <definedName name="BUDGETENTITYID4" localSheetId="8">#REF!</definedName>
    <definedName name="BUDGETENTITYID4" localSheetId="13">#REF!</definedName>
    <definedName name="BUDGETENTITYID4">#REF!</definedName>
    <definedName name="BUDGETENTITYID5" localSheetId="18">#REF!</definedName>
    <definedName name="BUDGETENTITYID5" localSheetId="16">#REF!</definedName>
    <definedName name="BUDGETENTITYID5" localSheetId="17">#REF!</definedName>
    <definedName name="BUDGETENTITYID5" localSheetId="10">#REF!</definedName>
    <definedName name="BUDGETENTITYID5" localSheetId="8">#REF!</definedName>
    <definedName name="BUDGETENTITYID5" localSheetId="13">#REF!</definedName>
    <definedName name="BUDGETENTITYID5">#REF!</definedName>
    <definedName name="BUDGETGRAPHCORRESPONDING1" localSheetId="18">#REF!</definedName>
    <definedName name="BUDGETGRAPHCORRESPONDING1" localSheetId="16">#REF!</definedName>
    <definedName name="BUDGETGRAPHCORRESPONDING1" localSheetId="17">#REF!</definedName>
    <definedName name="BUDGETGRAPHCORRESPONDING1" localSheetId="10">#REF!</definedName>
    <definedName name="BUDGETGRAPHCORRESPONDING1" localSheetId="8">#REF!</definedName>
    <definedName name="BUDGETGRAPHCORRESPONDING1" localSheetId="13">#REF!</definedName>
    <definedName name="BUDGETGRAPHCORRESPONDING1">#REF!</definedName>
    <definedName name="BUDGETGRAPHCORRESPONDING2" localSheetId="18">#REF!</definedName>
    <definedName name="BUDGETGRAPHCORRESPONDING2" localSheetId="16">#REF!</definedName>
    <definedName name="BUDGETGRAPHCORRESPONDING2" localSheetId="17">#REF!</definedName>
    <definedName name="BUDGETGRAPHCORRESPONDING2" localSheetId="10">#REF!</definedName>
    <definedName name="BUDGETGRAPHCORRESPONDING2" localSheetId="8">#REF!</definedName>
    <definedName name="BUDGETGRAPHCORRESPONDING2" localSheetId="13">#REF!</definedName>
    <definedName name="BUDGETGRAPHCORRESPONDING2">#REF!</definedName>
    <definedName name="BUDGETGRAPHCORRESPONDING4" localSheetId="18">#REF!</definedName>
    <definedName name="BUDGETGRAPHCORRESPONDING4" localSheetId="16">#REF!</definedName>
    <definedName name="BUDGETGRAPHCORRESPONDING4" localSheetId="17">#REF!</definedName>
    <definedName name="BUDGETGRAPHCORRESPONDING4" localSheetId="10">#REF!</definedName>
    <definedName name="BUDGETGRAPHCORRESPONDING4" localSheetId="8">#REF!</definedName>
    <definedName name="BUDGETGRAPHCORRESPONDING4" localSheetId="13">#REF!</definedName>
    <definedName name="BUDGETGRAPHCORRESPONDING4">#REF!</definedName>
    <definedName name="BUDGETGRAPHCORRESPONDING5" localSheetId="18">#REF!</definedName>
    <definedName name="BUDGETGRAPHCORRESPONDING5" localSheetId="16">#REF!</definedName>
    <definedName name="BUDGETGRAPHCORRESPONDING5" localSheetId="17">#REF!</definedName>
    <definedName name="BUDGETGRAPHCORRESPONDING5" localSheetId="10">#REF!</definedName>
    <definedName name="BUDGETGRAPHCORRESPONDING5" localSheetId="8">#REF!</definedName>
    <definedName name="BUDGETGRAPHCORRESPONDING5" localSheetId="13">#REF!</definedName>
    <definedName name="BUDGETGRAPHCORRESPONDING5">#REF!</definedName>
    <definedName name="BUDGETGRAPHINCACTUALS1" localSheetId="18">#REF!</definedName>
    <definedName name="BUDGETGRAPHINCACTUALS1" localSheetId="16">#REF!</definedName>
    <definedName name="BUDGETGRAPHINCACTUALS1" localSheetId="17">#REF!</definedName>
    <definedName name="BUDGETGRAPHINCACTUALS1" localSheetId="10">#REF!</definedName>
    <definedName name="BUDGETGRAPHINCACTUALS1" localSheetId="8">#REF!</definedName>
    <definedName name="BUDGETGRAPHINCACTUALS1" localSheetId="13">#REF!</definedName>
    <definedName name="BUDGETGRAPHINCACTUALS1">#REF!</definedName>
    <definedName name="BUDGETGRAPHINCACTUALS2" localSheetId="18">#REF!</definedName>
    <definedName name="BUDGETGRAPHINCACTUALS2" localSheetId="16">#REF!</definedName>
    <definedName name="BUDGETGRAPHINCACTUALS2" localSheetId="17">#REF!</definedName>
    <definedName name="BUDGETGRAPHINCACTUALS2" localSheetId="10">#REF!</definedName>
    <definedName name="BUDGETGRAPHINCACTUALS2" localSheetId="8">#REF!</definedName>
    <definedName name="BUDGETGRAPHINCACTUALS2" localSheetId="13">#REF!</definedName>
    <definedName name="BUDGETGRAPHINCACTUALS2">#REF!</definedName>
    <definedName name="BUDGETGRAPHINCACTUALS4" localSheetId="18">#REF!</definedName>
    <definedName name="BUDGETGRAPHINCACTUALS4" localSheetId="16">#REF!</definedName>
    <definedName name="BUDGETGRAPHINCACTUALS4" localSheetId="17">#REF!</definedName>
    <definedName name="BUDGETGRAPHINCACTUALS4" localSheetId="10">#REF!</definedName>
    <definedName name="BUDGETGRAPHINCACTUALS4" localSheetId="8">#REF!</definedName>
    <definedName name="BUDGETGRAPHINCACTUALS4" localSheetId="13">#REF!</definedName>
    <definedName name="BUDGETGRAPHINCACTUALS4">#REF!</definedName>
    <definedName name="BUDGETGRAPHINCACTUALS5" localSheetId="18">#REF!</definedName>
    <definedName name="BUDGETGRAPHINCACTUALS5" localSheetId="16">#REF!</definedName>
    <definedName name="BUDGETGRAPHINCACTUALS5" localSheetId="17">#REF!</definedName>
    <definedName name="BUDGETGRAPHINCACTUALS5" localSheetId="10">#REF!</definedName>
    <definedName name="BUDGETGRAPHINCACTUALS5" localSheetId="8">#REF!</definedName>
    <definedName name="BUDGETGRAPHINCACTUALS5" localSheetId="13">#REF!</definedName>
    <definedName name="BUDGETGRAPHINCACTUALS5">#REF!</definedName>
    <definedName name="BUDGETGRAPHINCBUDGETS1" localSheetId="18">#REF!</definedName>
    <definedName name="BUDGETGRAPHINCBUDGETS1" localSheetId="16">#REF!</definedName>
    <definedName name="BUDGETGRAPHINCBUDGETS1" localSheetId="17">#REF!</definedName>
    <definedName name="BUDGETGRAPHINCBUDGETS1" localSheetId="10">#REF!</definedName>
    <definedName name="BUDGETGRAPHINCBUDGETS1" localSheetId="8">#REF!</definedName>
    <definedName name="BUDGETGRAPHINCBUDGETS1" localSheetId="13">#REF!</definedName>
    <definedName name="BUDGETGRAPHINCBUDGETS1">#REF!</definedName>
    <definedName name="BUDGETGRAPHINCBUDGETS2" localSheetId="18">#REF!</definedName>
    <definedName name="BUDGETGRAPHINCBUDGETS2" localSheetId="16">#REF!</definedName>
    <definedName name="BUDGETGRAPHINCBUDGETS2" localSheetId="17">#REF!</definedName>
    <definedName name="BUDGETGRAPHINCBUDGETS2" localSheetId="10">#REF!</definedName>
    <definedName name="BUDGETGRAPHINCBUDGETS2" localSheetId="8">#REF!</definedName>
    <definedName name="BUDGETGRAPHINCBUDGETS2" localSheetId="13">#REF!</definedName>
    <definedName name="BUDGETGRAPHINCBUDGETS2">#REF!</definedName>
    <definedName name="BUDGETGRAPHINCBUDGETS4" localSheetId="18">#REF!</definedName>
    <definedName name="BUDGETGRAPHINCBUDGETS4" localSheetId="16">#REF!</definedName>
    <definedName name="BUDGETGRAPHINCBUDGETS4" localSheetId="17">#REF!</definedName>
    <definedName name="BUDGETGRAPHINCBUDGETS4" localSheetId="10">#REF!</definedName>
    <definedName name="BUDGETGRAPHINCBUDGETS4" localSheetId="8">#REF!</definedName>
    <definedName name="BUDGETGRAPHINCBUDGETS4" localSheetId="13">#REF!</definedName>
    <definedName name="BUDGETGRAPHINCBUDGETS4">#REF!</definedName>
    <definedName name="BUDGETGRAPHINCBUDGETS5" localSheetId="18">#REF!</definedName>
    <definedName name="BUDGETGRAPHINCBUDGETS5" localSheetId="16">#REF!</definedName>
    <definedName name="BUDGETGRAPHINCBUDGETS5" localSheetId="17">#REF!</definedName>
    <definedName name="BUDGETGRAPHINCBUDGETS5" localSheetId="10">#REF!</definedName>
    <definedName name="BUDGETGRAPHINCBUDGETS5" localSheetId="8">#REF!</definedName>
    <definedName name="BUDGETGRAPHINCBUDGETS5" localSheetId="13">#REF!</definedName>
    <definedName name="BUDGETGRAPHINCBUDGETS5">#REF!</definedName>
    <definedName name="BUDGETGRAPHINCTITLES1" localSheetId="18">#REF!</definedName>
    <definedName name="BUDGETGRAPHINCTITLES1" localSheetId="16">#REF!</definedName>
    <definedName name="BUDGETGRAPHINCTITLES1" localSheetId="17">#REF!</definedName>
    <definedName name="BUDGETGRAPHINCTITLES1" localSheetId="10">#REF!</definedName>
    <definedName name="BUDGETGRAPHINCTITLES1" localSheetId="8">#REF!</definedName>
    <definedName name="BUDGETGRAPHINCTITLES1" localSheetId="13">#REF!</definedName>
    <definedName name="BUDGETGRAPHINCTITLES1">#REF!</definedName>
    <definedName name="BUDGETGRAPHINCTITLES2" localSheetId="18">#REF!</definedName>
    <definedName name="BUDGETGRAPHINCTITLES2" localSheetId="16">#REF!</definedName>
    <definedName name="BUDGETGRAPHINCTITLES2" localSheetId="17">#REF!</definedName>
    <definedName name="BUDGETGRAPHINCTITLES2" localSheetId="10">#REF!</definedName>
    <definedName name="BUDGETGRAPHINCTITLES2" localSheetId="8">#REF!</definedName>
    <definedName name="BUDGETGRAPHINCTITLES2" localSheetId="13">#REF!</definedName>
    <definedName name="BUDGETGRAPHINCTITLES2">#REF!</definedName>
    <definedName name="BUDGETGRAPHINCTITLES4" localSheetId="18">#REF!</definedName>
    <definedName name="BUDGETGRAPHINCTITLES4" localSheetId="16">#REF!</definedName>
    <definedName name="BUDGETGRAPHINCTITLES4" localSheetId="17">#REF!</definedName>
    <definedName name="BUDGETGRAPHINCTITLES4" localSheetId="10">#REF!</definedName>
    <definedName name="BUDGETGRAPHINCTITLES4" localSheetId="8">#REF!</definedName>
    <definedName name="BUDGETGRAPHINCTITLES4" localSheetId="13">#REF!</definedName>
    <definedName name="BUDGETGRAPHINCTITLES4">#REF!</definedName>
    <definedName name="BUDGETGRAPHINCTITLES5" localSheetId="18">#REF!</definedName>
    <definedName name="BUDGETGRAPHINCTITLES5" localSheetId="16">#REF!</definedName>
    <definedName name="BUDGETGRAPHINCTITLES5" localSheetId="17">#REF!</definedName>
    <definedName name="BUDGETGRAPHINCTITLES5" localSheetId="10">#REF!</definedName>
    <definedName name="BUDGETGRAPHINCTITLES5" localSheetId="8">#REF!</definedName>
    <definedName name="BUDGETGRAPHINCTITLES5" localSheetId="13">#REF!</definedName>
    <definedName name="BUDGETGRAPHINCTITLES5">#REF!</definedName>
    <definedName name="BUDGETGRAPHINCVARIANCES1" localSheetId="18">#REF!</definedName>
    <definedName name="BUDGETGRAPHINCVARIANCES1" localSheetId="16">#REF!</definedName>
    <definedName name="BUDGETGRAPHINCVARIANCES1" localSheetId="17">#REF!</definedName>
    <definedName name="BUDGETGRAPHINCVARIANCES1" localSheetId="10">#REF!</definedName>
    <definedName name="BUDGETGRAPHINCVARIANCES1" localSheetId="8">#REF!</definedName>
    <definedName name="BUDGETGRAPHINCVARIANCES1" localSheetId="13">#REF!</definedName>
    <definedName name="BUDGETGRAPHINCVARIANCES1">#REF!</definedName>
    <definedName name="BUDGETGRAPHINCVARIANCES2" localSheetId="18">#REF!</definedName>
    <definedName name="BUDGETGRAPHINCVARIANCES2" localSheetId="16">#REF!</definedName>
    <definedName name="BUDGETGRAPHINCVARIANCES2" localSheetId="17">#REF!</definedName>
    <definedName name="BUDGETGRAPHINCVARIANCES2" localSheetId="10">#REF!</definedName>
    <definedName name="BUDGETGRAPHINCVARIANCES2" localSheetId="8">#REF!</definedName>
    <definedName name="BUDGETGRAPHINCVARIANCES2" localSheetId="13">#REF!</definedName>
    <definedName name="BUDGETGRAPHINCVARIANCES2">#REF!</definedName>
    <definedName name="BUDGETGRAPHINCVARIANCES4" localSheetId="18">#REF!</definedName>
    <definedName name="BUDGETGRAPHINCVARIANCES4" localSheetId="16">#REF!</definedName>
    <definedName name="BUDGETGRAPHINCVARIANCES4" localSheetId="17">#REF!</definedName>
    <definedName name="BUDGETGRAPHINCVARIANCES4" localSheetId="10">#REF!</definedName>
    <definedName name="BUDGETGRAPHINCVARIANCES4" localSheetId="8">#REF!</definedName>
    <definedName name="BUDGETGRAPHINCVARIANCES4" localSheetId="13">#REF!</definedName>
    <definedName name="BUDGETGRAPHINCVARIANCES4">#REF!</definedName>
    <definedName name="BUDGETGRAPHINCVARIANCES5" localSheetId="18">#REF!</definedName>
    <definedName name="BUDGETGRAPHINCVARIANCES5" localSheetId="16">#REF!</definedName>
    <definedName name="BUDGETGRAPHINCVARIANCES5" localSheetId="17">#REF!</definedName>
    <definedName name="BUDGETGRAPHINCVARIANCES5" localSheetId="10">#REF!</definedName>
    <definedName name="BUDGETGRAPHINCVARIANCES5" localSheetId="8">#REF!</definedName>
    <definedName name="BUDGETGRAPHINCVARIANCES5" localSheetId="13">#REF!</definedName>
    <definedName name="BUDGETGRAPHINCVARIANCES5">#REF!</definedName>
    <definedName name="BUDGETGRAPHSTYLE1" localSheetId="18">#REF!</definedName>
    <definedName name="BUDGETGRAPHSTYLE1" localSheetId="16">#REF!</definedName>
    <definedName name="BUDGETGRAPHSTYLE1" localSheetId="17">#REF!</definedName>
    <definedName name="BUDGETGRAPHSTYLE1" localSheetId="10">#REF!</definedName>
    <definedName name="BUDGETGRAPHSTYLE1" localSheetId="8">#REF!</definedName>
    <definedName name="BUDGETGRAPHSTYLE1" localSheetId="13">#REF!</definedName>
    <definedName name="BUDGETGRAPHSTYLE1">#REF!</definedName>
    <definedName name="BUDGETGRAPHSTYLE2" localSheetId="18">#REF!</definedName>
    <definedName name="BUDGETGRAPHSTYLE2" localSheetId="16">#REF!</definedName>
    <definedName name="BUDGETGRAPHSTYLE2" localSheetId="17">#REF!</definedName>
    <definedName name="BUDGETGRAPHSTYLE2" localSheetId="10">#REF!</definedName>
    <definedName name="BUDGETGRAPHSTYLE2" localSheetId="8">#REF!</definedName>
    <definedName name="BUDGETGRAPHSTYLE2" localSheetId="13">#REF!</definedName>
    <definedName name="BUDGETGRAPHSTYLE2">#REF!</definedName>
    <definedName name="BUDGETGRAPHSTYLE4" localSheetId="18">#REF!</definedName>
    <definedName name="BUDGETGRAPHSTYLE4" localSheetId="16">#REF!</definedName>
    <definedName name="BUDGETGRAPHSTYLE4" localSheetId="17">#REF!</definedName>
    <definedName name="BUDGETGRAPHSTYLE4" localSheetId="10">#REF!</definedName>
    <definedName name="BUDGETGRAPHSTYLE4" localSheetId="8">#REF!</definedName>
    <definedName name="BUDGETGRAPHSTYLE4" localSheetId="13">#REF!</definedName>
    <definedName name="BUDGETGRAPHSTYLE4">#REF!</definedName>
    <definedName name="BUDGETGRAPHSTYLE5" localSheetId="18">#REF!</definedName>
    <definedName name="BUDGETGRAPHSTYLE5" localSheetId="16">#REF!</definedName>
    <definedName name="BUDGETGRAPHSTYLE5" localSheetId="17">#REF!</definedName>
    <definedName name="BUDGETGRAPHSTYLE5" localSheetId="10">#REF!</definedName>
    <definedName name="BUDGETGRAPHSTYLE5" localSheetId="8">#REF!</definedName>
    <definedName name="BUDGETGRAPHSTYLE5" localSheetId="13">#REF!</definedName>
    <definedName name="BUDGETGRAPHSTYLE5">#REF!</definedName>
    <definedName name="BUDGETHEADINGSBACKCOLOUR1" localSheetId="18">#REF!</definedName>
    <definedName name="BUDGETHEADINGSBACKCOLOUR1" localSheetId="16">#REF!</definedName>
    <definedName name="BUDGETHEADINGSBACKCOLOUR1" localSheetId="17">#REF!</definedName>
    <definedName name="BUDGETHEADINGSBACKCOLOUR1" localSheetId="10">#REF!</definedName>
    <definedName name="BUDGETHEADINGSBACKCOLOUR1" localSheetId="8">#REF!</definedName>
    <definedName name="BUDGETHEADINGSBACKCOLOUR1" localSheetId="13">#REF!</definedName>
    <definedName name="BUDGETHEADINGSBACKCOLOUR1">#REF!</definedName>
    <definedName name="BUDGETHEADINGSBACKCOLOUR2" localSheetId="18">#REF!</definedName>
    <definedName name="BUDGETHEADINGSBACKCOLOUR2" localSheetId="16">#REF!</definedName>
    <definedName name="BUDGETHEADINGSBACKCOLOUR2" localSheetId="17">#REF!</definedName>
    <definedName name="BUDGETHEADINGSBACKCOLOUR2" localSheetId="10">#REF!</definedName>
    <definedName name="BUDGETHEADINGSBACKCOLOUR2" localSheetId="8">#REF!</definedName>
    <definedName name="BUDGETHEADINGSBACKCOLOUR2" localSheetId="13">#REF!</definedName>
    <definedName name="BUDGETHEADINGSBACKCOLOUR2">#REF!</definedName>
    <definedName name="BUDGETHEADINGSBACKCOLOUR4" localSheetId="18">#REF!</definedName>
    <definedName name="BUDGETHEADINGSBACKCOLOUR4" localSheetId="16">#REF!</definedName>
    <definedName name="BUDGETHEADINGSBACKCOLOUR4" localSheetId="17">#REF!</definedName>
    <definedName name="BUDGETHEADINGSBACKCOLOUR4" localSheetId="10">#REF!</definedName>
    <definedName name="BUDGETHEADINGSBACKCOLOUR4" localSheetId="8">#REF!</definedName>
    <definedName name="BUDGETHEADINGSBACKCOLOUR4" localSheetId="13">#REF!</definedName>
    <definedName name="BUDGETHEADINGSBACKCOLOUR4">#REF!</definedName>
    <definedName name="BUDGETHEADINGSBACKCOLOUR5" localSheetId="18">#REF!</definedName>
    <definedName name="BUDGETHEADINGSBACKCOLOUR5" localSheetId="16">#REF!</definedName>
    <definedName name="BUDGETHEADINGSBACKCOLOUR5" localSheetId="17">#REF!</definedName>
    <definedName name="BUDGETHEADINGSBACKCOLOUR5" localSheetId="10">#REF!</definedName>
    <definedName name="BUDGETHEADINGSBACKCOLOUR5" localSheetId="8">#REF!</definedName>
    <definedName name="BUDGETHEADINGSBACKCOLOUR5" localSheetId="13">#REF!</definedName>
    <definedName name="BUDGETHEADINGSBACKCOLOUR5">#REF!</definedName>
    <definedName name="BUDGETHEADINGSFORECOLOUR1" localSheetId="18">#REF!</definedName>
    <definedName name="BUDGETHEADINGSFORECOLOUR1" localSheetId="16">#REF!</definedName>
    <definedName name="BUDGETHEADINGSFORECOLOUR1" localSheetId="17">#REF!</definedName>
    <definedName name="BUDGETHEADINGSFORECOLOUR1" localSheetId="10">#REF!</definedName>
    <definedName name="BUDGETHEADINGSFORECOLOUR1" localSheetId="8">#REF!</definedName>
    <definedName name="BUDGETHEADINGSFORECOLOUR1" localSheetId="13">#REF!</definedName>
    <definedName name="BUDGETHEADINGSFORECOLOUR1">#REF!</definedName>
    <definedName name="BUDGETHEADINGSFORECOLOUR2" localSheetId="18">#REF!</definedName>
    <definedName name="BUDGETHEADINGSFORECOLOUR2" localSheetId="16">#REF!</definedName>
    <definedName name="BUDGETHEADINGSFORECOLOUR2" localSheetId="17">#REF!</definedName>
    <definedName name="BUDGETHEADINGSFORECOLOUR2" localSheetId="10">#REF!</definedName>
    <definedName name="BUDGETHEADINGSFORECOLOUR2" localSheetId="8">#REF!</definedName>
    <definedName name="BUDGETHEADINGSFORECOLOUR2" localSheetId="13">#REF!</definedName>
    <definedName name="BUDGETHEADINGSFORECOLOUR2">#REF!</definedName>
    <definedName name="BUDGETHEADINGSFORECOLOUR4" localSheetId="18">#REF!</definedName>
    <definedName name="BUDGETHEADINGSFORECOLOUR4" localSheetId="16">#REF!</definedName>
    <definedName name="BUDGETHEADINGSFORECOLOUR4" localSheetId="17">#REF!</definedName>
    <definedName name="BUDGETHEADINGSFORECOLOUR4" localSheetId="10">#REF!</definedName>
    <definedName name="BUDGETHEADINGSFORECOLOUR4" localSheetId="8">#REF!</definedName>
    <definedName name="BUDGETHEADINGSFORECOLOUR4" localSheetId="13">#REF!</definedName>
    <definedName name="BUDGETHEADINGSFORECOLOUR4">#REF!</definedName>
    <definedName name="BUDGETHEADINGSFORECOLOUR5" localSheetId="18">#REF!</definedName>
    <definedName name="BUDGETHEADINGSFORECOLOUR5" localSheetId="16">#REF!</definedName>
    <definedName name="BUDGETHEADINGSFORECOLOUR5" localSheetId="17">#REF!</definedName>
    <definedName name="BUDGETHEADINGSFORECOLOUR5" localSheetId="10">#REF!</definedName>
    <definedName name="BUDGETHEADINGSFORECOLOUR5" localSheetId="8">#REF!</definedName>
    <definedName name="BUDGETHEADINGSFORECOLOUR5" localSheetId="13">#REF!</definedName>
    <definedName name="BUDGETHEADINGSFORECOLOUR5">#REF!</definedName>
    <definedName name="BUDGETNAME1" localSheetId="18">#REF!</definedName>
    <definedName name="BUDGETNAME1" localSheetId="16">#REF!</definedName>
    <definedName name="BUDGETNAME1" localSheetId="17">#REF!</definedName>
    <definedName name="BUDGETNAME1" localSheetId="10">#REF!</definedName>
    <definedName name="BUDGETNAME1" localSheetId="8">#REF!</definedName>
    <definedName name="BUDGETNAME1" localSheetId="13">#REF!</definedName>
    <definedName name="BUDGETNAME1">#REF!</definedName>
    <definedName name="BUDGETNAME2" localSheetId="18">#REF!</definedName>
    <definedName name="BUDGETNAME2" localSheetId="16">#REF!</definedName>
    <definedName name="BUDGETNAME2" localSheetId="17">#REF!</definedName>
    <definedName name="BUDGETNAME2" localSheetId="10">#REF!</definedName>
    <definedName name="BUDGETNAME2" localSheetId="8">#REF!</definedName>
    <definedName name="BUDGETNAME2" localSheetId="13">#REF!</definedName>
    <definedName name="BUDGETNAME2">#REF!</definedName>
    <definedName name="BUDGETNAME4" localSheetId="18">#REF!</definedName>
    <definedName name="BUDGETNAME4" localSheetId="16">#REF!</definedName>
    <definedName name="BUDGETNAME4" localSheetId="17">#REF!</definedName>
    <definedName name="BUDGETNAME4" localSheetId="10">#REF!</definedName>
    <definedName name="BUDGETNAME4" localSheetId="8">#REF!</definedName>
    <definedName name="BUDGETNAME4" localSheetId="13">#REF!</definedName>
    <definedName name="BUDGETNAME4">#REF!</definedName>
    <definedName name="BUDGETNAME5" localSheetId="18">#REF!</definedName>
    <definedName name="BUDGETNAME5" localSheetId="16">#REF!</definedName>
    <definedName name="BUDGETNAME5" localSheetId="17">#REF!</definedName>
    <definedName name="BUDGETNAME5" localSheetId="10">#REF!</definedName>
    <definedName name="BUDGETNAME5" localSheetId="8">#REF!</definedName>
    <definedName name="BUDGETNAME5" localSheetId="13">#REF!</definedName>
    <definedName name="BUDGETNAME5">#REF!</definedName>
    <definedName name="BUDGETORG1" localSheetId="18">#REF!</definedName>
    <definedName name="BUDGETORG1" localSheetId="16">#REF!</definedName>
    <definedName name="BUDGETORG1" localSheetId="17">#REF!</definedName>
    <definedName name="BUDGETORG1" localSheetId="10">#REF!</definedName>
    <definedName name="BUDGETORG1" localSheetId="8">#REF!</definedName>
    <definedName name="BUDGETORG1" localSheetId="13">#REF!</definedName>
    <definedName name="BUDGETORG1">#REF!</definedName>
    <definedName name="BUDGETORG2" localSheetId="18">#REF!</definedName>
    <definedName name="BUDGETORG2" localSheetId="16">#REF!</definedName>
    <definedName name="BUDGETORG2" localSheetId="17">#REF!</definedName>
    <definedName name="BUDGETORG2" localSheetId="10">#REF!</definedName>
    <definedName name="BUDGETORG2" localSheetId="8">#REF!</definedName>
    <definedName name="BUDGETORG2" localSheetId="13">#REF!</definedName>
    <definedName name="BUDGETORG2">#REF!</definedName>
    <definedName name="BUDGETORG4" localSheetId="18">#REF!</definedName>
    <definedName name="BUDGETORG4" localSheetId="16">#REF!</definedName>
    <definedName name="BUDGETORG4" localSheetId="17">#REF!</definedName>
    <definedName name="BUDGETORG4" localSheetId="10">#REF!</definedName>
    <definedName name="BUDGETORG4" localSheetId="8">#REF!</definedName>
    <definedName name="BUDGETORG4" localSheetId="13">#REF!</definedName>
    <definedName name="BUDGETORG4">#REF!</definedName>
    <definedName name="BUDGETORG5" localSheetId="18">#REF!</definedName>
    <definedName name="BUDGETORG5" localSheetId="16">#REF!</definedName>
    <definedName name="BUDGETORG5" localSheetId="17">#REF!</definedName>
    <definedName name="BUDGETORG5" localSheetId="10">#REF!</definedName>
    <definedName name="BUDGETORG5" localSheetId="8">#REF!</definedName>
    <definedName name="BUDGETORG5" localSheetId="13">#REF!</definedName>
    <definedName name="BUDGETORG5">#REF!</definedName>
    <definedName name="BUDGETORGFROZEN1" localSheetId="18">#REF!</definedName>
    <definedName name="BUDGETORGFROZEN1" localSheetId="16">#REF!</definedName>
    <definedName name="BUDGETORGFROZEN1" localSheetId="17">#REF!</definedName>
    <definedName name="BUDGETORGFROZEN1" localSheetId="10">#REF!</definedName>
    <definedName name="BUDGETORGFROZEN1" localSheetId="8">#REF!</definedName>
    <definedName name="BUDGETORGFROZEN1" localSheetId="13">#REF!</definedName>
    <definedName name="BUDGETORGFROZEN1">#REF!</definedName>
    <definedName name="BUDGETORGFROZEN2" localSheetId="18">#REF!</definedName>
    <definedName name="BUDGETORGFROZEN2" localSheetId="16">#REF!</definedName>
    <definedName name="BUDGETORGFROZEN2" localSheetId="17">#REF!</definedName>
    <definedName name="BUDGETORGFROZEN2" localSheetId="10">#REF!</definedName>
    <definedName name="BUDGETORGFROZEN2" localSheetId="8">#REF!</definedName>
    <definedName name="BUDGETORGFROZEN2" localSheetId="13">#REF!</definedName>
    <definedName name="BUDGETORGFROZEN2">#REF!</definedName>
    <definedName name="BUDGETORGFROZEN4" localSheetId="18">#REF!</definedName>
    <definedName name="BUDGETORGFROZEN4" localSheetId="16">#REF!</definedName>
    <definedName name="BUDGETORGFROZEN4" localSheetId="17">#REF!</definedName>
    <definedName name="BUDGETORGFROZEN4" localSheetId="10">#REF!</definedName>
    <definedName name="BUDGETORGFROZEN4" localSheetId="8">#REF!</definedName>
    <definedName name="BUDGETORGFROZEN4" localSheetId="13">#REF!</definedName>
    <definedName name="BUDGETORGFROZEN4">#REF!</definedName>
    <definedName name="BUDGETORGFROZEN5" localSheetId="18">#REF!</definedName>
    <definedName name="BUDGETORGFROZEN5" localSheetId="16">#REF!</definedName>
    <definedName name="BUDGETORGFROZEN5" localSheetId="17">#REF!</definedName>
    <definedName name="BUDGETORGFROZEN5" localSheetId="10">#REF!</definedName>
    <definedName name="BUDGETORGFROZEN5" localSheetId="8">#REF!</definedName>
    <definedName name="BUDGETORGFROZEN5" localSheetId="13">#REF!</definedName>
    <definedName name="BUDGETORGFROZEN5">#REF!</definedName>
    <definedName name="BUDGETOUTPUTOPTION1" localSheetId="18">#REF!</definedName>
    <definedName name="BUDGETOUTPUTOPTION1" localSheetId="16">#REF!</definedName>
    <definedName name="BUDGETOUTPUTOPTION1" localSheetId="17">#REF!</definedName>
    <definedName name="BUDGETOUTPUTOPTION1" localSheetId="10">#REF!</definedName>
    <definedName name="BUDGETOUTPUTOPTION1" localSheetId="8">#REF!</definedName>
    <definedName name="BUDGETOUTPUTOPTION1" localSheetId="13">#REF!</definedName>
    <definedName name="BUDGETOUTPUTOPTION1">#REF!</definedName>
    <definedName name="BUDGETOUTPUTOPTION2" localSheetId="18">#REF!</definedName>
    <definedName name="BUDGETOUTPUTOPTION2" localSheetId="16">#REF!</definedName>
    <definedName name="BUDGETOUTPUTOPTION2" localSheetId="17">#REF!</definedName>
    <definedName name="BUDGETOUTPUTOPTION2" localSheetId="10">#REF!</definedName>
    <definedName name="BUDGETOUTPUTOPTION2" localSheetId="8">#REF!</definedName>
    <definedName name="BUDGETOUTPUTOPTION2" localSheetId="13">#REF!</definedName>
    <definedName name="BUDGETOUTPUTOPTION2">#REF!</definedName>
    <definedName name="BUDGETOUTPUTOPTION4" localSheetId="18">#REF!</definedName>
    <definedName name="BUDGETOUTPUTOPTION4" localSheetId="16">#REF!</definedName>
    <definedName name="BUDGETOUTPUTOPTION4" localSheetId="17">#REF!</definedName>
    <definedName name="BUDGETOUTPUTOPTION4" localSheetId="10">#REF!</definedName>
    <definedName name="BUDGETOUTPUTOPTION4" localSheetId="8">#REF!</definedName>
    <definedName name="BUDGETOUTPUTOPTION4" localSheetId="13">#REF!</definedName>
    <definedName name="BUDGETOUTPUTOPTION4">#REF!</definedName>
    <definedName name="BUDGETOUTPUTOPTION5" localSheetId="18">#REF!</definedName>
    <definedName name="BUDGETOUTPUTOPTION5" localSheetId="16">#REF!</definedName>
    <definedName name="BUDGETOUTPUTOPTION5" localSheetId="17">#REF!</definedName>
    <definedName name="BUDGETOUTPUTOPTION5" localSheetId="10">#REF!</definedName>
    <definedName name="BUDGETOUTPUTOPTION5" localSheetId="8">#REF!</definedName>
    <definedName name="BUDGETOUTPUTOPTION5" localSheetId="13">#REF!</definedName>
    <definedName name="BUDGETOUTPUTOPTION5">#REF!</definedName>
    <definedName name="BUDGETPASSWORDREQUIREDFLAG1" localSheetId="18">#REF!</definedName>
    <definedName name="BUDGETPASSWORDREQUIREDFLAG1" localSheetId="16">#REF!</definedName>
    <definedName name="BUDGETPASSWORDREQUIREDFLAG1" localSheetId="17">#REF!</definedName>
    <definedName name="BUDGETPASSWORDREQUIREDFLAG1" localSheetId="10">#REF!</definedName>
    <definedName name="BUDGETPASSWORDREQUIREDFLAG1" localSheetId="8">#REF!</definedName>
    <definedName name="BUDGETPASSWORDREQUIREDFLAG1" localSheetId="13">#REF!</definedName>
    <definedName name="BUDGETPASSWORDREQUIREDFLAG1">#REF!</definedName>
    <definedName name="BUDGETPASSWORDREQUIREDFLAG2" localSheetId="18">#REF!</definedName>
    <definedName name="BUDGETPASSWORDREQUIREDFLAG2" localSheetId="16">#REF!</definedName>
    <definedName name="BUDGETPASSWORDREQUIREDFLAG2" localSheetId="17">#REF!</definedName>
    <definedName name="BUDGETPASSWORDREQUIREDFLAG2" localSheetId="10">#REF!</definedName>
    <definedName name="BUDGETPASSWORDREQUIREDFLAG2" localSheetId="8">#REF!</definedName>
    <definedName name="BUDGETPASSWORDREQUIREDFLAG2" localSheetId="13">#REF!</definedName>
    <definedName name="BUDGETPASSWORDREQUIREDFLAG2">#REF!</definedName>
    <definedName name="BUDGETPASSWORDREQUIREDFLAG4" localSheetId="18">#REF!</definedName>
    <definedName name="BUDGETPASSWORDREQUIREDFLAG4" localSheetId="16">#REF!</definedName>
    <definedName name="BUDGETPASSWORDREQUIREDFLAG4" localSheetId="17">#REF!</definedName>
    <definedName name="BUDGETPASSWORDREQUIREDFLAG4" localSheetId="10">#REF!</definedName>
    <definedName name="BUDGETPASSWORDREQUIREDFLAG4" localSheetId="8">#REF!</definedName>
    <definedName name="BUDGETPASSWORDREQUIREDFLAG4" localSheetId="13">#REF!</definedName>
    <definedName name="BUDGETPASSWORDREQUIREDFLAG4">#REF!</definedName>
    <definedName name="BUDGETPASSWORDREQUIREDFLAG5" localSheetId="18">#REF!</definedName>
    <definedName name="BUDGETPASSWORDREQUIREDFLAG5" localSheetId="16">#REF!</definedName>
    <definedName name="BUDGETPASSWORDREQUIREDFLAG5" localSheetId="17">#REF!</definedName>
    <definedName name="BUDGETPASSWORDREQUIREDFLAG5" localSheetId="10">#REF!</definedName>
    <definedName name="BUDGETPASSWORDREQUIREDFLAG5" localSheetId="8">#REF!</definedName>
    <definedName name="BUDGETPASSWORDREQUIREDFLAG5" localSheetId="13">#REF!</definedName>
    <definedName name="BUDGETPASSWORDREQUIREDFLAG5">#REF!</definedName>
    <definedName name="BUDGETSHOWCRITERIASHEET1" localSheetId="18">#REF!</definedName>
    <definedName name="BUDGETSHOWCRITERIASHEET1" localSheetId="16">#REF!</definedName>
    <definedName name="BUDGETSHOWCRITERIASHEET1" localSheetId="17">#REF!</definedName>
    <definedName name="BUDGETSHOWCRITERIASHEET1" localSheetId="10">#REF!</definedName>
    <definedName name="BUDGETSHOWCRITERIASHEET1" localSheetId="8">#REF!</definedName>
    <definedName name="BUDGETSHOWCRITERIASHEET1" localSheetId="13">#REF!</definedName>
    <definedName name="BUDGETSHOWCRITERIASHEET1">#REF!</definedName>
    <definedName name="BUDGETSHOWCRITERIASHEET2" localSheetId="18">#REF!</definedName>
    <definedName name="BUDGETSHOWCRITERIASHEET2" localSheetId="16">#REF!</definedName>
    <definedName name="BUDGETSHOWCRITERIASHEET2" localSheetId="17">#REF!</definedName>
    <definedName name="BUDGETSHOWCRITERIASHEET2" localSheetId="10">#REF!</definedName>
    <definedName name="BUDGETSHOWCRITERIASHEET2" localSheetId="8">#REF!</definedName>
    <definedName name="BUDGETSHOWCRITERIASHEET2" localSheetId="13">#REF!</definedName>
    <definedName name="BUDGETSHOWCRITERIASHEET2">#REF!</definedName>
    <definedName name="BUDGETSHOWCRITERIASHEET4" localSheetId="18">#REF!</definedName>
    <definedName name="BUDGETSHOWCRITERIASHEET4" localSheetId="16">#REF!</definedName>
    <definedName name="BUDGETSHOWCRITERIASHEET4" localSheetId="17">#REF!</definedName>
    <definedName name="BUDGETSHOWCRITERIASHEET4" localSheetId="10">#REF!</definedName>
    <definedName name="BUDGETSHOWCRITERIASHEET4" localSheetId="8">#REF!</definedName>
    <definedName name="BUDGETSHOWCRITERIASHEET4" localSheetId="13">#REF!</definedName>
    <definedName name="BUDGETSHOWCRITERIASHEET4">#REF!</definedName>
    <definedName name="BUDGETSHOWCRITERIASHEET5" localSheetId="18">#REF!</definedName>
    <definedName name="BUDGETSHOWCRITERIASHEET5" localSheetId="16">#REF!</definedName>
    <definedName name="BUDGETSHOWCRITERIASHEET5" localSheetId="17">#REF!</definedName>
    <definedName name="BUDGETSHOWCRITERIASHEET5" localSheetId="10">#REF!</definedName>
    <definedName name="BUDGETSHOWCRITERIASHEET5" localSheetId="8">#REF!</definedName>
    <definedName name="BUDGETSHOWCRITERIASHEET5" localSheetId="13">#REF!</definedName>
    <definedName name="BUDGETSHOWCRITERIASHEET5">#REF!</definedName>
    <definedName name="BUDGETSTARTPERIODSTARTDATE1" localSheetId="18">#REF!</definedName>
    <definedName name="BUDGETSTARTPERIODSTARTDATE1" localSheetId="16">#REF!</definedName>
    <definedName name="BUDGETSTARTPERIODSTARTDATE1" localSheetId="17">#REF!</definedName>
    <definedName name="BUDGETSTARTPERIODSTARTDATE1" localSheetId="10">#REF!</definedName>
    <definedName name="BUDGETSTARTPERIODSTARTDATE1" localSheetId="8">#REF!</definedName>
    <definedName name="BUDGETSTARTPERIODSTARTDATE1" localSheetId="13">#REF!</definedName>
    <definedName name="BUDGETSTARTPERIODSTARTDATE1">#REF!</definedName>
    <definedName name="BUDGETSTARTPERIODSTARTDATE4" localSheetId="18">#REF!</definedName>
    <definedName name="BUDGETSTARTPERIODSTARTDATE4" localSheetId="16">#REF!</definedName>
    <definedName name="BUDGETSTARTPERIODSTARTDATE4" localSheetId="17">#REF!</definedName>
    <definedName name="BUDGETSTARTPERIODSTARTDATE4" localSheetId="10">#REF!</definedName>
    <definedName name="BUDGETSTARTPERIODSTARTDATE4" localSheetId="8">#REF!</definedName>
    <definedName name="BUDGETSTARTPERIODSTARTDATE4" localSheetId="13">#REF!</definedName>
    <definedName name="BUDGETSTARTPERIODSTARTDATE4">#REF!</definedName>
    <definedName name="BUDGETSTARTPERIODSTARTDATE5" localSheetId="18">#REF!</definedName>
    <definedName name="BUDGETSTARTPERIODSTARTDATE5" localSheetId="16">#REF!</definedName>
    <definedName name="BUDGETSTARTPERIODSTARTDATE5" localSheetId="17">#REF!</definedName>
    <definedName name="BUDGETSTARTPERIODSTARTDATE5" localSheetId="10">#REF!</definedName>
    <definedName name="BUDGETSTARTPERIODSTARTDATE5" localSheetId="8">#REF!</definedName>
    <definedName name="BUDGETSTARTPERIODSTARTDATE5" localSheetId="13">#REF!</definedName>
    <definedName name="BUDGETSTARTPERIODSTARTDATE5">#REF!</definedName>
    <definedName name="BUDGETSTARTPERIODYEAR1" localSheetId="18">#REF!</definedName>
    <definedName name="BUDGETSTARTPERIODYEAR1" localSheetId="16">#REF!</definedName>
    <definedName name="BUDGETSTARTPERIODYEAR1" localSheetId="17">#REF!</definedName>
    <definedName name="BUDGETSTARTPERIODYEAR1" localSheetId="10">#REF!</definedName>
    <definedName name="BUDGETSTARTPERIODYEAR1" localSheetId="8">#REF!</definedName>
    <definedName name="BUDGETSTARTPERIODYEAR1" localSheetId="13">#REF!</definedName>
    <definedName name="BUDGETSTARTPERIODYEAR1">#REF!</definedName>
    <definedName name="BUDGETSTARTPERIODYEAR4" localSheetId="18">#REF!</definedName>
    <definedName name="BUDGETSTARTPERIODYEAR4" localSheetId="16">#REF!</definedName>
    <definedName name="BUDGETSTARTPERIODYEAR4" localSheetId="17">#REF!</definedName>
    <definedName name="BUDGETSTARTPERIODYEAR4" localSheetId="10">#REF!</definedName>
    <definedName name="BUDGETSTARTPERIODYEAR4" localSheetId="8">#REF!</definedName>
    <definedName name="BUDGETSTARTPERIODYEAR4" localSheetId="13">#REF!</definedName>
    <definedName name="BUDGETSTARTPERIODYEAR4">#REF!</definedName>
    <definedName name="BUDGETSTARTPERIODYEAR5" localSheetId="18">#REF!</definedName>
    <definedName name="BUDGETSTARTPERIODYEAR5" localSheetId="16">#REF!</definedName>
    <definedName name="BUDGETSTARTPERIODYEAR5" localSheetId="17">#REF!</definedName>
    <definedName name="BUDGETSTARTPERIODYEAR5" localSheetId="10">#REF!</definedName>
    <definedName name="BUDGETSTARTPERIODYEAR5" localSheetId="8">#REF!</definedName>
    <definedName name="BUDGETSTARTPERIODYEAR5" localSheetId="13">#REF!</definedName>
    <definedName name="BUDGETSTARTPERIODYEAR5">#REF!</definedName>
    <definedName name="BUDGETSTATUS1" localSheetId="18">#REF!</definedName>
    <definedName name="BUDGETSTATUS1" localSheetId="16">#REF!</definedName>
    <definedName name="BUDGETSTATUS1" localSheetId="17">#REF!</definedName>
    <definedName name="BUDGETSTATUS1" localSheetId="10">#REF!</definedName>
    <definedName name="BUDGETSTATUS1" localSheetId="8">#REF!</definedName>
    <definedName name="BUDGETSTATUS1" localSheetId="13">#REF!</definedName>
    <definedName name="BUDGETSTATUS1">#REF!</definedName>
    <definedName name="BUDGETSTATUS2" localSheetId="18">#REF!</definedName>
    <definedName name="BUDGETSTATUS2" localSheetId="16">#REF!</definedName>
    <definedName name="BUDGETSTATUS2" localSheetId="17">#REF!</definedName>
    <definedName name="BUDGETSTATUS2" localSheetId="10">#REF!</definedName>
    <definedName name="BUDGETSTATUS2" localSheetId="8">#REF!</definedName>
    <definedName name="BUDGETSTATUS2" localSheetId="13">#REF!</definedName>
    <definedName name="BUDGETSTATUS2">#REF!</definedName>
    <definedName name="BUDGETSTATUS4" localSheetId="18">#REF!</definedName>
    <definedName name="BUDGETSTATUS4" localSheetId="16">#REF!</definedName>
    <definedName name="BUDGETSTATUS4" localSheetId="17">#REF!</definedName>
    <definedName name="BUDGETSTATUS4" localSheetId="10">#REF!</definedName>
    <definedName name="BUDGETSTATUS4" localSheetId="8">#REF!</definedName>
    <definedName name="BUDGETSTATUS4" localSheetId="13">#REF!</definedName>
    <definedName name="BUDGETSTATUS4">#REF!</definedName>
    <definedName name="BUDGETSTATUS5" localSheetId="18">#REF!</definedName>
    <definedName name="BUDGETSTATUS5" localSheetId="16">#REF!</definedName>
    <definedName name="BUDGETSTATUS5" localSheetId="17">#REF!</definedName>
    <definedName name="BUDGETSTATUS5" localSheetId="10">#REF!</definedName>
    <definedName name="BUDGETSTATUS5" localSheetId="8">#REF!</definedName>
    <definedName name="BUDGETSTATUS5" localSheetId="13">#REF!</definedName>
    <definedName name="BUDGETSTATUS5">#REF!</definedName>
    <definedName name="BUDGETTITLEBACKCOLOUR1" localSheetId="18">#REF!</definedName>
    <definedName name="BUDGETTITLEBACKCOLOUR1" localSheetId="16">#REF!</definedName>
    <definedName name="BUDGETTITLEBACKCOLOUR1" localSheetId="17">#REF!</definedName>
    <definedName name="BUDGETTITLEBACKCOLOUR1" localSheetId="10">#REF!</definedName>
    <definedName name="BUDGETTITLEBACKCOLOUR1" localSheetId="8">#REF!</definedName>
    <definedName name="BUDGETTITLEBACKCOLOUR1" localSheetId="13">#REF!</definedName>
    <definedName name="BUDGETTITLEBACKCOLOUR1">#REF!</definedName>
    <definedName name="BUDGETTITLEBACKCOLOUR2" localSheetId="18">#REF!</definedName>
    <definedName name="BUDGETTITLEBACKCOLOUR2" localSheetId="16">#REF!</definedName>
    <definedName name="BUDGETTITLEBACKCOLOUR2" localSheetId="17">#REF!</definedName>
    <definedName name="BUDGETTITLEBACKCOLOUR2" localSheetId="10">#REF!</definedName>
    <definedName name="BUDGETTITLEBACKCOLOUR2" localSheetId="8">#REF!</definedName>
    <definedName name="BUDGETTITLEBACKCOLOUR2" localSheetId="13">#REF!</definedName>
    <definedName name="BUDGETTITLEBACKCOLOUR2">#REF!</definedName>
    <definedName name="BUDGETTITLEBACKCOLOUR4" localSheetId="18">#REF!</definedName>
    <definedName name="BUDGETTITLEBACKCOLOUR4" localSheetId="16">#REF!</definedName>
    <definedName name="BUDGETTITLEBACKCOLOUR4" localSheetId="17">#REF!</definedName>
    <definedName name="BUDGETTITLEBACKCOLOUR4" localSheetId="10">#REF!</definedName>
    <definedName name="BUDGETTITLEBACKCOLOUR4" localSheetId="8">#REF!</definedName>
    <definedName name="BUDGETTITLEBACKCOLOUR4" localSheetId="13">#REF!</definedName>
    <definedName name="BUDGETTITLEBACKCOLOUR4">#REF!</definedName>
    <definedName name="BUDGETTITLEBACKCOLOUR5" localSheetId="18">#REF!</definedName>
    <definedName name="BUDGETTITLEBACKCOLOUR5" localSheetId="16">#REF!</definedName>
    <definedName name="BUDGETTITLEBACKCOLOUR5" localSheetId="17">#REF!</definedName>
    <definedName name="BUDGETTITLEBACKCOLOUR5" localSheetId="10">#REF!</definedName>
    <definedName name="BUDGETTITLEBACKCOLOUR5" localSheetId="8">#REF!</definedName>
    <definedName name="BUDGETTITLEBACKCOLOUR5" localSheetId="13">#REF!</definedName>
    <definedName name="BUDGETTITLEBACKCOLOUR5">#REF!</definedName>
    <definedName name="BUDGETTITLEBORDERCOLOUR1" localSheetId="18">#REF!</definedName>
    <definedName name="BUDGETTITLEBORDERCOLOUR1" localSheetId="16">#REF!</definedName>
    <definedName name="BUDGETTITLEBORDERCOLOUR1" localSheetId="17">#REF!</definedName>
    <definedName name="BUDGETTITLEBORDERCOLOUR1" localSheetId="10">#REF!</definedName>
    <definedName name="BUDGETTITLEBORDERCOLOUR1" localSheetId="8">#REF!</definedName>
    <definedName name="BUDGETTITLEBORDERCOLOUR1" localSheetId="13">#REF!</definedName>
    <definedName name="BUDGETTITLEBORDERCOLOUR1">#REF!</definedName>
    <definedName name="BUDGETTITLEBORDERCOLOUR2" localSheetId="18">#REF!</definedName>
    <definedName name="BUDGETTITLEBORDERCOLOUR2" localSheetId="16">#REF!</definedName>
    <definedName name="BUDGETTITLEBORDERCOLOUR2" localSheetId="17">#REF!</definedName>
    <definedName name="BUDGETTITLEBORDERCOLOUR2" localSheetId="10">#REF!</definedName>
    <definedName name="BUDGETTITLEBORDERCOLOUR2" localSheetId="8">#REF!</definedName>
    <definedName name="BUDGETTITLEBORDERCOLOUR2" localSheetId="13">#REF!</definedName>
    <definedName name="BUDGETTITLEBORDERCOLOUR2">#REF!</definedName>
    <definedName name="BUDGETTITLEBORDERCOLOUR4" localSheetId="18">#REF!</definedName>
    <definedName name="BUDGETTITLEBORDERCOLOUR4" localSheetId="16">#REF!</definedName>
    <definedName name="BUDGETTITLEBORDERCOLOUR4" localSheetId="17">#REF!</definedName>
    <definedName name="BUDGETTITLEBORDERCOLOUR4" localSheetId="10">#REF!</definedName>
    <definedName name="BUDGETTITLEBORDERCOLOUR4" localSheetId="8">#REF!</definedName>
    <definedName name="BUDGETTITLEBORDERCOLOUR4" localSheetId="13">#REF!</definedName>
    <definedName name="BUDGETTITLEBORDERCOLOUR4">#REF!</definedName>
    <definedName name="BUDGETTITLEBORDERCOLOUR5" localSheetId="18">#REF!</definedName>
    <definedName name="BUDGETTITLEBORDERCOLOUR5" localSheetId="16">#REF!</definedName>
    <definedName name="BUDGETTITLEBORDERCOLOUR5" localSheetId="17">#REF!</definedName>
    <definedName name="BUDGETTITLEBORDERCOLOUR5" localSheetId="10">#REF!</definedName>
    <definedName name="BUDGETTITLEBORDERCOLOUR5" localSheetId="8">#REF!</definedName>
    <definedName name="BUDGETTITLEBORDERCOLOUR5" localSheetId="13">#REF!</definedName>
    <definedName name="BUDGETTITLEBORDERCOLOUR5">#REF!</definedName>
    <definedName name="BUDGETTITLEFORECOLOUR1" localSheetId="18">#REF!</definedName>
    <definedName name="BUDGETTITLEFORECOLOUR1" localSheetId="16">#REF!</definedName>
    <definedName name="BUDGETTITLEFORECOLOUR1" localSheetId="17">#REF!</definedName>
    <definedName name="BUDGETTITLEFORECOLOUR1" localSheetId="10">#REF!</definedName>
    <definedName name="BUDGETTITLEFORECOLOUR1" localSheetId="8">#REF!</definedName>
    <definedName name="BUDGETTITLEFORECOLOUR1" localSheetId="13">#REF!</definedName>
    <definedName name="BUDGETTITLEFORECOLOUR1">#REF!</definedName>
    <definedName name="BUDGETTITLEFORECOLOUR2" localSheetId="18">#REF!</definedName>
    <definedName name="BUDGETTITLEFORECOLOUR2" localSheetId="16">#REF!</definedName>
    <definedName name="BUDGETTITLEFORECOLOUR2" localSheetId="17">#REF!</definedName>
    <definedName name="BUDGETTITLEFORECOLOUR2" localSheetId="10">#REF!</definedName>
    <definedName name="BUDGETTITLEFORECOLOUR2" localSheetId="8">#REF!</definedName>
    <definedName name="BUDGETTITLEFORECOLOUR2" localSheetId="13">#REF!</definedName>
    <definedName name="BUDGETTITLEFORECOLOUR2">#REF!</definedName>
    <definedName name="BUDGETTITLEFORECOLOUR4" localSheetId="18">#REF!</definedName>
    <definedName name="BUDGETTITLEFORECOLOUR4" localSheetId="16">#REF!</definedName>
    <definedName name="BUDGETTITLEFORECOLOUR4" localSheetId="17">#REF!</definedName>
    <definedName name="BUDGETTITLEFORECOLOUR4" localSheetId="10">#REF!</definedName>
    <definedName name="BUDGETTITLEFORECOLOUR4" localSheetId="8">#REF!</definedName>
    <definedName name="BUDGETTITLEFORECOLOUR4" localSheetId="13">#REF!</definedName>
    <definedName name="BUDGETTITLEFORECOLOUR4">#REF!</definedName>
    <definedName name="BUDGETTITLEFORECOLOUR5" localSheetId="18">#REF!</definedName>
    <definedName name="BUDGETTITLEFORECOLOUR5" localSheetId="16">#REF!</definedName>
    <definedName name="BUDGETTITLEFORECOLOUR5" localSheetId="17">#REF!</definedName>
    <definedName name="BUDGETTITLEFORECOLOUR5" localSheetId="10">#REF!</definedName>
    <definedName name="BUDGETTITLEFORECOLOUR5" localSheetId="8">#REF!</definedName>
    <definedName name="BUDGETTITLEFORECOLOUR5" localSheetId="13">#REF!</definedName>
    <definedName name="BUDGETTITLEFORECOLOUR5">#REF!</definedName>
    <definedName name="BUDGETVALUESWIDTH1" localSheetId="18">#REF!</definedName>
    <definedName name="BUDGETVALUESWIDTH1" localSheetId="16">#REF!</definedName>
    <definedName name="BUDGETVALUESWIDTH1" localSheetId="17">#REF!</definedName>
    <definedName name="BUDGETVALUESWIDTH1" localSheetId="10">#REF!</definedName>
    <definedName name="BUDGETVALUESWIDTH1" localSheetId="8">#REF!</definedName>
    <definedName name="BUDGETVALUESWIDTH1" localSheetId="13">#REF!</definedName>
    <definedName name="BUDGETVALUESWIDTH1">#REF!</definedName>
    <definedName name="BUDGETVALUESWIDTH2" localSheetId="18">#REF!</definedName>
    <definedName name="BUDGETVALUESWIDTH2" localSheetId="16">#REF!</definedName>
    <definedName name="BUDGETVALUESWIDTH2" localSheetId="17">#REF!</definedName>
    <definedName name="BUDGETVALUESWIDTH2" localSheetId="10">#REF!</definedName>
    <definedName name="BUDGETVALUESWIDTH2" localSheetId="8">#REF!</definedName>
    <definedName name="BUDGETVALUESWIDTH2" localSheetId="13">#REF!</definedName>
    <definedName name="BUDGETVALUESWIDTH2">#REF!</definedName>
    <definedName name="BUDGETVALUESWIDTH4" localSheetId="18">#REF!</definedName>
    <definedName name="BUDGETVALUESWIDTH4" localSheetId="16">#REF!</definedName>
    <definedName name="BUDGETVALUESWIDTH4" localSheetId="17">#REF!</definedName>
    <definedName name="BUDGETVALUESWIDTH4" localSheetId="10">#REF!</definedName>
    <definedName name="BUDGETVALUESWIDTH4" localSheetId="8">#REF!</definedName>
    <definedName name="BUDGETVALUESWIDTH4" localSheetId="13">#REF!</definedName>
    <definedName name="BUDGETVALUESWIDTH4">#REF!</definedName>
    <definedName name="BUDGETVALUESWIDTH5" localSheetId="18">#REF!</definedName>
    <definedName name="BUDGETVALUESWIDTH5" localSheetId="16">#REF!</definedName>
    <definedName name="BUDGETVALUESWIDTH5" localSheetId="17">#REF!</definedName>
    <definedName name="BUDGETVALUESWIDTH5" localSheetId="10">#REF!</definedName>
    <definedName name="BUDGETVALUESWIDTH5" localSheetId="8">#REF!</definedName>
    <definedName name="BUDGETVALUESWIDTH5" localSheetId="13">#REF!</definedName>
    <definedName name="BUDGETVALUESWIDTH5">#REF!</definedName>
    <definedName name="BUDGETVERSIONID1" localSheetId="18">#REF!</definedName>
    <definedName name="BUDGETVERSIONID1" localSheetId="16">#REF!</definedName>
    <definedName name="BUDGETVERSIONID1" localSheetId="17">#REF!</definedName>
    <definedName name="BUDGETVERSIONID1" localSheetId="10">#REF!</definedName>
    <definedName name="BUDGETVERSIONID1" localSheetId="8">#REF!</definedName>
    <definedName name="BUDGETVERSIONID1" localSheetId="13">#REF!</definedName>
    <definedName name="BUDGETVERSIONID1">#REF!</definedName>
    <definedName name="BUDGETVERSIONID2" localSheetId="18">#REF!</definedName>
    <definedName name="BUDGETVERSIONID2" localSheetId="16">#REF!</definedName>
    <definedName name="BUDGETVERSIONID2" localSheetId="17">#REF!</definedName>
    <definedName name="BUDGETVERSIONID2" localSheetId="10">#REF!</definedName>
    <definedName name="BUDGETVERSIONID2" localSheetId="8">#REF!</definedName>
    <definedName name="BUDGETVERSIONID2" localSheetId="13">#REF!</definedName>
    <definedName name="BUDGETVERSIONID2">#REF!</definedName>
    <definedName name="BUDGETVERSIONID4" localSheetId="18">#REF!</definedName>
    <definedName name="BUDGETVERSIONID4" localSheetId="16">#REF!</definedName>
    <definedName name="BUDGETVERSIONID4" localSheetId="17">#REF!</definedName>
    <definedName name="BUDGETVERSIONID4" localSheetId="10">#REF!</definedName>
    <definedName name="BUDGETVERSIONID4" localSheetId="8">#REF!</definedName>
    <definedName name="BUDGETVERSIONID4" localSheetId="13">#REF!</definedName>
    <definedName name="BUDGETVERSIONID4">#REF!</definedName>
    <definedName name="BUDGETVERSIONID5" localSheetId="18">#REF!</definedName>
    <definedName name="BUDGETVERSIONID5" localSheetId="16">#REF!</definedName>
    <definedName name="BUDGETVERSIONID5" localSheetId="17">#REF!</definedName>
    <definedName name="BUDGETVERSIONID5" localSheetId="10">#REF!</definedName>
    <definedName name="BUDGETVERSIONID5" localSheetId="8">#REF!</definedName>
    <definedName name="BUDGETVERSIONID5" localSheetId="13">#REF!</definedName>
    <definedName name="BUDGETVERSIONID5">#REF!</definedName>
    <definedName name="CREATEGRAPH1" localSheetId="18">#REF!</definedName>
    <definedName name="CREATEGRAPH1" localSheetId="16">#REF!</definedName>
    <definedName name="CREATEGRAPH1" localSheetId="17">#REF!</definedName>
    <definedName name="CREATEGRAPH1" localSheetId="10">#REF!</definedName>
    <definedName name="CREATEGRAPH1" localSheetId="8">#REF!</definedName>
    <definedName name="CREATEGRAPH1" localSheetId="13">#REF!</definedName>
    <definedName name="CREATEGRAPH1">#REF!</definedName>
    <definedName name="CREATEGRAPH2" localSheetId="18">#REF!</definedName>
    <definedName name="CREATEGRAPH2" localSheetId="16">#REF!</definedName>
    <definedName name="CREATEGRAPH2" localSheetId="17">#REF!</definedName>
    <definedName name="CREATEGRAPH2" localSheetId="10">#REF!</definedName>
    <definedName name="CREATEGRAPH2" localSheetId="8">#REF!</definedName>
    <definedName name="CREATEGRAPH2" localSheetId="13">#REF!</definedName>
    <definedName name="CREATEGRAPH2">#REF!</definedName>
    <definedName name="CREATEGRAPH4" localSheetId="18">#REF!</definedName>
    <definedName name="CREATEGRAPH4" localSheetId="16">#REF!</definedName>
    <definedName name="CREATEGRAPH4" localSheetId="17">#REF!</definedName>
    <definedName name="CREATEGRAPH4" localSheetId="10">#REF!</definedName>
    <definedName name="CREATEGRAPH4" localSheetId="8">#REF!</definedName>
    <definedName name="CREATEGRAPH4" localSheetId="13">#REF!</definedName>
    <definedName name="CREATEGRAPH4">#REF!</definedName>
    <definedName name="CREATEGRAPH5" localSheetId="18">#REF!</definedName>
    <definedName name="CREATEGRAPH5" localSheetId="16">#REF!</definedName>
    <definedName name="CREATEGRAPH5" localSheetId="17">#REF!</definedName>
    <definedName name="CREATEGRAPH5" localSheetId="10">#REF!</definedName>
    <definedName name="CREATEGRAPH5" localSheetId="8">#REF!</definedName>
    <definedName name="CREATEGRAPH5" localSheetId="13">#REF!</definedName>
    <definedName name="CREATEGRAPH5">#REF!</definedName>
    <definedName name="ENDPERIODNAME1" localSheetId="18">#REF!</definedName>
    <definedName name="ENDPERIODNAME1" localSheetId="16">#REF!</definedName>
    <definedName name="ENDPERIODNAME1" localSheetId="17">#REF!</definedName>
    <definedName name="ENDPERIODNAME1" localSheetId="10">#REF!</definedName>
    <definedName name="ENDPERIODNAME1" localSheetId="8">#REF!</definedName>
    <definedName name="ENDPERIODNAME1" localSheetId="13">#REF!</definedName>
    <definedName name="ENDPERIODNAME1">#REF!</definedName>
    <definedName name="ENDPERIODNAME2" localSheetId="18">#REF!</definedName>
    <definedName name="ENDPERIODNAME2" localSheetId="16">#REF!</definedName>
    <definedName name="ENDPERIODNAME2" localSheetId="17">#REF!</definedName>
    <definedName name="ENDPERIODNAME2" localSheetId="10">#REF!</definedName>
    <definedName name="ENDPERIODNAME2" localSheetId="8">#REF!</definedName>
    <definedName name="ENDPERIODNAME2" localSheetId="13">#REF!</definedName>
    <definedName name="ENDPERIODNAME2">#REF!</definedName>
    <definedName name="ENDPERIODNAME4" localSheetId="18">#REF!</definedName>
    <definedName name="ENDPERIODNAME4" localSheetId="16">#REF!</definedName>
    <definedName name="ENDPERIODNAME4" localSheetId="17">#REF!</definedName>
    <definedName name="ENDPERIODNAME4" localSheetId="10">#REF!</definedName>
    <definedName name="ENDPERIODNAME4" localSheetId="8">#REF!</definedName>
    <definedName name="ENDPERIODNAME4" localSheetId="13">#REF!</definedName>
    <definedName name="ENDPERIODNAME4">#REF!</definedName>
    <definedName name="ENDPERIODNAME5" localSheetId="18">#REF!</definedName>
    <definedName name="ENDPERIODNAME5" localSheetId="16">#REF!</definedName>
    <definedName name="ENDPERIODNAME5" localSheetId="17">#REF!</definedName>
    <definedName name="ENDPERIODNAME5" localSheetId="10">#REF!</definedName>
    <definedName name="ENDPERIODNAME5" localSheetId="8">#REF!</definedName>
    <definedName name="ENDPERIODNAME5" localSheetId="13">#REF!</definedName>
    <definedName name="ENDPERIODNAME5">#REF!</definedName>
    <definedName name="ENDPERIODNUM1" localSheetId="18">#REF!</definedName>
    <definedName name="ENDPERIODNUM1" localSheetId="16">#REF!</definedName>
    <definedName name="ENDPERIODNUM1" localSheetId="17">#REF!</definedName>
    <definedName name="ENDPERIODNUM1" localSheetId="10">#REF!</definedName>
    <definedName name="ENDPERIODNUM1" localSheetId="8">#REF!</definedName>
    <definedName name="ENDPERIODNUM1" localSheetId="13">#REF!</definedName>
    <definedName name="ENDPERIODNUM1">#REF!</definedName>
    <definedName name="ENDPERIODNUM2" localSheetId="18">#REF!</definedName>
    <definedName name="ENDPERIODNUM2" localSheetId="16">#REF!</definedName>
    <definedName name="ENDPERIODNUM2" localSheetId="17">#REF!</definedName>
    <definedName name="ENDPERIODNUM2" localSheetId="10">#REF!</definedName>
    <definedName name="ENDPERIODNUM2" localSheetId="8">#REF!</definedName>
    <definedName name="ENDPERIODNUM2" localSheetId="13">#REF!</definedName>
    <definedName name="ENDPERIODNUM2">#REF!</definedName>
    <definedName name="ENDPERIODNUM4" localSheetId="18">#REF!</definedName>
    <definedName name="ENDPERIODNUM4" localSheetId="16">#REF!</definedName>
    <definedName name="ENDPERIODNUM4" localSheetId="17">#REF!</definedName>
    <definedName name="ENDPERIODNUM4" localSheetId="10">#REF!</definedName>
    <definedName name="ENDPERIODNUM4" localSheetId="8">#REF!</definedName>
    <definedName name="ENDPERIODNUM4" localSheetId="13">#REF!</definedName>
    <definedName name="ENDPERIODNUM4">#REF!</definedName>
    <definedName name="ENDPERIODNUM5" localSheetId="18">#REF!</definedName>
    <definedName name="ENDPERIODNUM5" localSheetId="16">#REF!</definedName>
    <definedName name="ENDPERIODNUM5" localSheetId="17">#REF!</definedName>
    <definedName name="ENDPERIODNUM5" localSheetId="10">#REF!</definedName>
    <definedName name="ENDPERIODNUM5" localSheetId="8">#REF!</definedName>
    <definedName name="ENDPERIODNUM5" localSheetId="13">#REF!</definedName>
    <definedName name="ENDPERIODNUM5">#REF!</definedName>
    <definedName name="ENDPERIODYEAR1" localSheetId="18">#REF!</definedName>
    <definedName name="ENDPERIODYEAR1" localSheetId="16">#REF!</definedName>
    <definedName name="ENDPERIODYEAR1" localSheetId="17">#REF!</definedName>
    <definedName name="ENDPERIODYEAR1" localSheetId="10">#REF!</definedName>
    <definedName name="ENDPERIODYEAR1" localSheetId="8">#REF!</definedName>
    <definedName name="ENDPERIODYEAR1" localSheetId="13">#REF!</definedName>
    <definedName name="ENDPERIODYEAR1">#REF!</definedName>
    <definedName name="ENDPERIODYEAR2" localSheetId="18">#REF!</definedName>
    <definedName name="ENDPERIODYEAR2" localSheetId="16">#REF!</definedName>
    <definedName name="ENDPERIODYEAR2" localSheetId="17">#REF!</definedName>
    <definedName name="ENDPERIODYEAR2" localSheetId="10">#REF!</definedName>
    <definedName name="ENDPERIODYEAR2" localSheetId="8">#REF!</definedName>
    <definedName name="ENDPERIODYEAR2" localSheetId="13">#REF!</definedName>
    <definedName name="ENDPERIODYEAR2">#REF!</definedName>
    <definedName name="ENDPERIODYEAR4" localSheetId="18">#REF!</definedName>
    <definedName name="ENDPERIODYEAR4" localSheetId="16">#REF!</definedName>
    <definedName name="ENDPERIODYEAR4" localSheetId="17">#REF!</definedName>
    <definedName name="ENDPERIODYEAR4" localSheetId="10">#REF!</definedName>
    <definedName name="ENDPERIODYEAR4" localSheetId="8">#REF!</definedName>
    <definedName name="ENDPERIODYEAR4" localSheetId="13">#REF!</definedName>
    <definedName name="ENDPERIODYEAR4">#REF!</definedName>
    <definedName name="ENDPERIODYEAR5" localSheetId="18">#REF!</definedName>
    <definedName name="ENDPERIODYEAR5" localSheetId="16">#REF!</definedName>
    <definedName name="ENDPERIODYEAR5" localSheetId="17">#REF!</definedName>
    <definedName name="ENDPERIODYEAR5" localSheetId="10">#REF!</definedName>
    <definedName name="ENDPERIODYEAR5" localSheetId="8">#REF!</definedName>
    <definedName name="ENDPERIODYEAR5" localSheetId="13">#REF!</definedName>
    <definedName name="ENDPERIODYEAR5">#REF!</definedName>
    <definedName name="FFSEGDESC1_1" localSheetId="18">#REF!</definedName>
    <definedName name="FFSEGDESC1_1" localSheetId="16">#REF!</definedName>
    <definedName name="FFSEGDESC1_1" localSheetId="17">#REF!</definedName>
    <definedName name="FFSEGDESC1_1" localSheetId="10">#REF!</definedName>
    <definedName name="FFSEGDESC1_1" localSheetId="8">#REF!</definedName>
    <definedName name="FFSEGDESC1_1" localSheetId="13">#REF!</definedName>
    <definedName name="FFSEGDESC1_1">#REF!</definedName>
    <definedName name="FFSEGDESC1_2" localSheetId="18">#REF!</definedName>
    <definedName name="FFSEGDESC1_2" localSheetId="16">#REF!</definedName>
    <definedName name="FFSEGDESC1_2" localSheetId="17">#REF!</definedName>
    <definedName name="FFSEGDESC1_2" localSheetId="10">#REF!</definedName>
    <definedName name="FFSEGDESC1_2" localSheetId="8">#REF!</definedName>
    <definedName name="FFSEGDESC1_2" localSheetId="13">#REF!</definedName>
    <definedName name="FFSEGDESC1_2">#REF!</definedName>
    <definedName name="FFSEGDESC1_4" localSheetId="18">#REF!</definedName>
    <definedName name="FFSEGDESC1_4" localSheetId="16">#REF!</definedName>
    <definedName name="FFSEGDESC1_4" localSheetId="17">#REF!</definedName>
    <definedName name="FFSEGDESC1_4" localSheetId="10">#REF!</definedName>
    <definedName name="FFSEGDESC1_4" localSheetId="8">#REF!</definedName>
    <definedName name="FFSEGDESC1_4" localSheetId="13">#REF!</definedName>
    <definedName name="FFSEGDESC1_4">#REF!</definedName>
    <definedName name="FFSEGDESC1_5" localSheetId="18">#REF!</definedName>
    <definedName name="FFSEGDESC1_5" localSheetId="16">#REF!</definedName>
    <definedName name="FFSEGDESC1_5" localSheetId="17">#REF!</definedName>
    <definedName name="FFSEGDESC1_5" localSheetId="10">#REF!</definedName>
    <definedName name="FFSEGDESC1_5" localSheetId="8">#REF!</definedName>
    <definedName name="FFSEGDESC1_5" localSheetId="13">#REF!</definedName>
    <definedName name="FFSEGDESC1_5">#REF!</definedName>
    <definedName name="FFSEGDESC2_1" localSheetId="18">#REF!</definedName>
    <definedName name="FFSEGDESC2_1" localSheetId="16">#REF!</definedName>
    <definedName name="FFSEGDESC2_1" localSheetId="17">#REF!</definedName>
    <definedName name="FFSEGDESC2_1" localSheetId="10">#REF!</definedName>
    <definedName name="FFSEGDESC2_1" localSheetId="8">#REF!</definedName>
    <definedName name="FFSEGDESC2_1" localSheetId="13">#REF!</definedName>
    <definedName name="FFSEGDESC2_1">#REF!</definedName>
    <definedName name="FFSEGDESC2_2" localSheetId="18">#REF!</definedName>
    <definedName name="FFSEGDESC2_2" localSheetId="16">#REF!</definedName>
    <definedName name="FFSEGDESC2_2" localSheetId="17">#REF!</definedName>
    <definedName name="FFSEGDESC2_2" localSheetId="10">#REF!</definedName>
    <definedName name="FFSEGDESC2_2" localSheetId="8">#REF!</definedName>
    <definedName name="FFSEGDESC2_2" localSheetId="13">#REF!</definedName>
    <definedName name="FFSEGDESC2_2">#REF!</definedName>
    <definedName name="FFSEGDESC2_4" localSheetId="18">#REF!</definedName>
    <definedName name="FFSEGDESC2_4" localSheetId="16">#REF!</definedName>
    <definedName name="FFSEGDESC2_4" localSheetId="17">#REF!</definedName>
    <definedName name="FFSEGDESC2_4" localSheetId="10">#REF!</definedName>
    <definedName name="FFSEGDESC2_4" localSheetId="8">#REF!</definedName>
    <definedName name="FFSEGDESC2_4" localSheetId="13">#REF!</definedName>
    <definedName name="FFSEGDESC2_4">#REF!</definedName>
    <definedName name="FFSEGDESC2_5" localSheetId="18">#REF!</definedName>
    <definedName name="FFSEGDESC2_5" localSheetId="16">#REF!</definedName>
    <definedName name="FFSEGDESC2_5" localSheetId="17">#REF!</definedName>
    <definedName name="FFSEGDESC2_5" localSheetId="10">#REF!</definedName>
    <definedName name="FFSEGDESC2_5" localSheetId="8">#REF!</definedName>
    <definedName name="FFSEGDESC2_5" localSheetId="13">#REF!</definedName>
    <definedName name="FFSEGDESC2_5">#REF!</definedName>
    <definedName name="FFSEGDESC3_1" localSheetId="18">#REF!</definedName>
    <definedName name="FFSEGDESC3_1" localSheetId="16">#REF!</definedName>
    <definedName name="FFSEGDESC3_1" localSheetId="17">#REF!</definedName>
    <definedName name="FFSEGDESC3_1" localSheetId="10">#REF!</definedName>
    <definedName name="FFSEGDESC3_1" localSheetId="8">#REF!</definedName>
    <definedName name="FFSEGDESC3_1" localSheetId="13">#REF!</definedName>
    <definedName name="FFSEGDESC3_1">#REF!</definedName>
    <definedName name="FFSEGDESC3_2" localSheetId="18">#REF!</definedName>
    <definedName name="FFSEGDESC3_2" localSheetId="16">#REF!</definedName>
    <definedName name="FFSEGDESC3_2" localSheetId="17">#REF!</definedName>
    <definedName name="FFSEGDESC3_2" localSheetId="10">#REF!</definedName>
    <definedName name="FFSEGDESC3_2" localSheetId="8">#REF!</definedName>
    <definedName name="FFSEGDESC3_2" localSheetId="13">#REF!</definedName>
    <definedName name="FFSEGDESC3_2">#REF!</definedName>
    <definedName name="FFSEGDESC3_4" localSheetId="18">#REF!</definedName>
    <definedName name="FFSEGDESC3_4" localSheetId="16">#REF!</definedName>
    <definedName name="FFSEGDESC3_4" localSheetId="17">#REF!</definedName>
    <definedName name="FFSEGDESC3_4" localSheetId="10">#REF!</definedName>
    <definedName name="FFSEGDESC3_4" localSheetId="8">#REF!</definedName>
    <definedName name="FFSEGDESC3_4" localSheetId="13">#REF!</definedName>
    <definedName name="FFSEGDESC3_4">#REF!</definedName>
    <definedName name="FFSEGDESC3_5" localSheetId="18">#REF!</definedName>
    <definedName name="FFSEGDESC3_5" localSheetId="16">#REF!</definedName>
    <definedName name="FFSEGDESC3_5" localSheetId="17">#REF!</definedName>
    <definedName name="FFSEGDESC3_5" localSheetId="10">#REF!</definedName>
    <definedName name="FFSEGDESC3_5" localSheetId="8">#REF!</definedName>
    <definedName name="FFSEGDESC3_5" localSheetId="13">#REF!</definedName>
    <definedName name="FFSEGDESC3_5">#REF!</definedName>
    <definedName name="FFSEGDESC4_1" localSheetId="18">#REF!</definedName>
    <definedName name="FFSEGDESC4_1" localSheetId="16">#REF!</definedName>
    <definedName name="FFSEGDESC4_1" localSheetId="17">#REF!</definedName>
    <definedName name="FFSEGDESC4_1" localSheetId="10">#REF!</definedName>
    <definedName name="FFSEGDESC4_1" localSheetId="8">#REF!</definedName>
    <definedName name="FFSEGDESC4_1" localSheetId="13">#REF!</definedName>
    <definedName name="FFSEGDESC4_1">#REF!</definedName>
    <definedName name="FFSEGDESC4_2" localSheetId="18">#REF!</definedName>
    <definedName name="FFSEGDESC4_2" localSheetId="16">#REF!</definedName>
    <definedName name="FFSEGDESC4_2" localSheetId="17">#REF!</definedName>
    <definedName name="FFSEGDESC4_2" localSheetId="10">#REF!</definedName>
    <definedName name="FFSEGDESC4_2" localSheetId="8">#REF!</definedName>
    <definedName name="FFSEGDESC4_2" localSheetId="13">#REF!</definedName>
    <definedName name="FFSEGDESC4_2">#REF!</definedName>
    <definedName name="FFSEGDESC4_4" localSheetId="18">#REF!</definedName>
    <definedName name="FFSEGDESC4_4" localSheetId="16">#REF!</definedName>
    <definedName name="FFSEGDESC4_4" localSheetId="17">#REF!</definedName>
    <definedName name="FFSEGDESC4_4" localSheetId="10">#REF!</definedName>
    <definedName name="FFSEGDESC4_4" localSheetId="8">#REF!</definedName>
    <definedName name="FFSEGDESC4_4" localSheetId="13">#REF!</definedName>
    <definedName name="FFSEGDESC4_4">#REF!</definedName>
    <definedName name="FFSEGDESC4_5" localSheetId="18">#REF!</definedName>
    <definedName name="FFSEGDESC4_5" localSheetId="16">#REF!</definedName>
    <definedName name="FFSEGDESC4_5" localSheetId="17">#REF!</definedName>
    <definedName name="FFSEGDESC4_5" localSheetId="10">#REF!</definedName>
    <definedName name="FFSEGDESC4_5" localSheetId="8">#REF!</definedName>
    <definedName name="FFSEGDESC4_5" localSheetId="13">#REF!</definedName>
    <definedName name="FFSEGDESC4_5">#REF!</definedName>
    <definedName name="FFSEGDESC5_1" localSheetId="18">#REF!</definedName>
    <definedName name="FFSEGDESC5_1" localSheetId="16">#REF!</definedName>
    <definedName name="FFSEGDESC5_1" localSheetId="17">#REF!</definedName>
    <definedName name="FFSEGDESC5_1" localSheetId="10">#REF!</definedName>
    <definedName name="FFSEGDESC5_1" localSheetId="8">#REF!</definedName>
    <definedName name="FFSEGDESC5_1" localSheetId="13">#REF!</definedName>
    <definedName name="FFSEGDESC5_1">#REF!</definedName>
    <definedName name="FFSEGDESC5_2" localSheetId="18">#REF!</definedName>
    <definedName name="FFSEGDESC5_2" localSheetId="16">#REF!</definedName>
    <definedName name="FFSEGDESC5_2" localSheetId="17">#REF!</definedName>
    <definedName name="FFSEGDESC5_2" localSheetId="10">#REF!</definedName>
    <definedName name="FFSEGDESC5_2" localSheetId="8">#REF!</definedName>
    <definedName name="FFSEGDESC5_2" localSheetId="13">#REF!</definedName>
    <definedName name="FFSEGDESC5_2">#REF!</definedName>
    <definedName name="FFSEGDESC5_4" localSheetId="18">#REF!</definedName>
    <definedName name="FFSEGDESC5_4" localSheetId="16">#REF!</definedName>
    <definedName name="FFSEGDESC5_4" localSheetId="17">#REF!</definedName>
    <definedName name="FFSEGDESC5_4" localSheetId="10">#REF!</definedName>
    <definedName name="FFSEGDESC5_4" localSheetId="8">#REF!</definedName>
    <definedName name="FFSEGDESC5_4" localSheetId="13">#REF!</definedName>
    <definedName name="FFSEGDESC5_4">#REF!</definedName>
    <definedName name="FFSEGDESC5_5" localSheetId="18">#REF!</definedName>
    <definedName name="FFSEGDESC5_5" localSheetId="16">#REF!</definedName>
    <definedName name="FFSEGDESC5_5" localSheetId="17">#REF!</definedName>
    <definedName name="FFSEGDESC5_5" localSheetId="10">#REF!</definedName>
    <definedName name="FFSEGDESC5_5" localSheetId="8">#REF!</definedName>
    <definedName name="FFSEGDESC5_5" localSheetId="13">#REF!</definedName>
    <definedName name="FFSEGDESC5_5">#REF!</definedName>
    <definedName name="FFSEGDESC6_1" localSheetId="18">#REF!</definedName>
    <definedName name="FFSEGDESC6_1" localSheetId="16">#REF!</definedName>
    <definedName name="FFSEGDESC6_1" localSheetId="17">#REF!</definedName>
    <definedName name="FFSEGDESC6_1" localSheetId="10">#REF!</definedName>
    <definedName name="FFSEGDESC6_1" localSheetId="8">#REF!</definedName>
    <definedName name="FFSEGDESC6_1" localSheetId="13">#REF!</definedName>
    <definedName name="FFSEGDESC6_1">#REF!</definedName>
    <definedName name="FFSEGDESC6_2" localSheetId="18">#REF!</definedName>
    <definedName name="FFSEGDESC6_2" localSheetId="16">#REF!</definedName>
    <definedName name="FFSEGDESC6_2" localSheetId="17">#REF!</definedName>
    <definedName name="FFSEGDESC6_2" localSheetId="10">#REF!</definedName>
    <definedName name="FFSEGDESC6_2" localSheetId="8">#REF!</definedName>
    <definedName name="FFSEGDESC6_2" localSheetId="13">#REF!</definedName>
    <definedName name="FFSEGDESC6_2">#REF!</definedName>
    <definedName name="FFSEGDESC6_4" localSheetId="18">#REF!</definedName>
    <definedName name="FFSEGDESC6_4" localSheetId="16">#REF!</definedName>
    <definedName name="FFSEGDESC6_4" localSheetId="17">#REF!</definedName>
    <definedName name="FFSEGDESC6_4" localSheetId="10">#REF!</definedName>
    <definedName name="FFSEGDESC6_4" localSheetId="8">#REF!</definedName>
    <definedName name="FFSEGDESC6_4" localSheetId="13">#REF!</definedName>
    <definedName name="FFSEGDESC6_4">#REF!</definedName>
    <definedName name="FFSEGDESC6_5" localSheetId="18">#REF!</definedName>
    <definedName name="FFSEGDESC6_5" localSheetId="16">#REF!</definedName>
    <definedName name="FFSEGDESC6_5" localSheetId="17">#REF!</definedName>
    <definedName name="FFSEGDESC6_5" localSheetId="10">#REF!</definedName>
    <definedName name="FFSEGDESC6_5" localSheetId="8">#REF!</definedName>
    <definedName name="FFSEGDESC6_5" localSheetId="13">#REF!</definedName>
    <definedName name="FFSEGDESC6_5">#REF!</definedName>
    <definedName name="FFSEGDESC7_1" localSheetId="18">#REF!</definedName>
    <definedName name="FFSEGDESC7_1" localSheetId="16">#REF!</definedName>
    <definedName name="FFSEGDESC7_1" localSheetId="17">#REF!</definedName>
    <definedName name="FFSEGDESC7_1" localSheetId="10">#REF!</definedName>
    <definedName name="FFSEGDESC7_1" localSheetId="8">#REF!</definedName>
    <definedName name="FFSEGDESC7_1" localSheetId="13">#REF!</definedName>
    <definedName name="FFSEGDESC7_1">#REF!</definedName>
    <definedName name="FFSEGDESC7_2" localSheetId="18">#REF!</definedName>
    <definedName name="FFSEGDESC7_2" localSheetId="16">#REF!</definedName>
    <definedName name="FFSEGDESC7_2" localSheetId="17">#REF!</definedName>
    <definedName name="FFSEGDESC7_2" localSheetId="10">#REF!</definedName>
    <definedName name="FFSEGDESC7_2" localSheetId="8">#REF!</definedName>
    <definedName name="FFSEGDESC7_2" localSheetId="13">#REF!</definedName>
    <definedName name="FFSEGDESC7_2">#REF!</definedName>
    <definedName name="FFSEGDESC7_4" localSheetId="18">#REF!</definedName>
    <definedName name="FFSEGDESC7_4" localSheetId="16">#REF!</definedName>
    <definedName name="FFSEGDESC7_4" localSheetId="17">#REF!</definedName>
    <definedName name="FFSEGDESC7_4" localSheetId="10">#REF!</definedName>
    <definedName name="FFSEGDESC7_4" localSheetId="8">#REF!</definedName>
    <definedName name="FFSEGDESC7_4" localSheetId="13">#REF!</definedName>
    <definedName name="FFSEGDESC7_4">#REF!</definedName>
    <definedName name="FFSEGDESC7_5" localSheetId="18">#REF!</definedName>
    <definedName name="FFSEGDESC7_5" localSheetId="16">#REF!</definedName>
    <definedName name="FFSEGDESC7_5" localSheetId="17">#REF!</definedName>
    <definedName name="FFSEGDESC7_5" localSheetId="10">#REF!</definedName>
    <definedName name="FFSEGDESC7_5" localSheetId="8">#REF!</definedName>
    <definedName name="FFSEGDESC7_5" localSheetId="13">#REF!</definedName>
    <definedName name="FFSEGDESC7_5">#REF!</definedName>
    <definedName name="Finance_L1" localSheetId="13">SBP!$C$8</definedName>
    <definedName name="Finance_L1">Finance!$C$8</definedName>
    <definedName name="Finance_L2" localSheetId="13">SBP!$C$14</definedName>
    <definedName name="Finance_L2">Finance!$C$13</definedName>
    <definedName name="Finance_L3" localSheetId="13">SBP!#REF!</definedName>
    <definedName name="Finance_L3">Finance!$C$15</definedName>
    <definedName name="FORMATDATA" localSheetId="18">#REF!</definedName>
    <definedName name="FORMATDATA" localSheetId="16">#REF!</definedName>
    <definedName name="FORMATDATA" localSheetId="17">#REF!</definedName>
    <definedName name="FORMATDATA" localSheetId="10">#REF!</definedName>
    <definedName name="FORMATDATA" localSheetId="8">#REF!</definedName>
    <definedName name="FORMATDATA" localSheetId="13">#REF!</definedName>
    <definedName name="FORMATDATA">#REF!</definedName>
    <definedName name="Green">'Shape and Table Library'!$M$276</definedName>
    <definedName name="Impact_L1">Impact!$C$8</definedName>
    <definedName name="Impact_L2">Impact!$C$12</definedName>
    <definedName name="Impact_L3">Impact!$C$15</definedName>
    <definedName name="KPI_I1">#REF!</definedName>
    <definedName name="NOOFPERIODS1" localSheetId="18">#REF!</definedName>
    <definedName name="NOOFPERIODS1" localSheetId="16">#REF!</definedName>
    <definedName name="NOOFPERIODS1" localSheetId="17">#REF!</definedName>
    <definedName name="NOOFPERIODS1" localSheetId="10">#REF!</definedName>
    <definedName name="NOOFPERIODS1" localSheetId="8">#REF!</definedName>
    <definedName name="NOOFPERIODS1" localSheetId="13">#REF!</definedName>
    <definedName name="NOOFPERIODS1">#REF!</definedName>
    <definedName name="NOOFPERIODS2" localSheetId="18">#REF!</definedName>
    <definedName name="NOOFPERIODS2" localSheetId="16">#REF!</definedName>
    <definedName name="NOOFPERIODS2" localSheetId="17">#REF!</definedName>
    <definedName name="NOOFPERIODS2" localSheetId="10">#REF!</definedName>
    <definedName name="NOOFPERIODS2" localSheetId="8">#REF!</definedName>
    <definedName name="NOOFPERIODS2" localSheetId="13">#REF!</definedName>
    <definedName name="NOOFPERIODS2">#REF!</definedName>
    <definedName name="NOOFPERIODS4" localSheetId="18">#REF!</definedName>
    <definedName name="NOOFPERIODS4" localSheetId="16">#REF!</definedName>
    <definedName name="NOOFPERIODS4" localSheetId="17">#REF!</definedName>
    <definedName name="NOOFPERIODS4" localSheetId="10">#REF!</definedName>
    <definedName name="NOOFPERIODS4" localSheetId="8">#REF!</definedName>
    <definedName name="NOOFPERIODS4" localSheetId="13">#REF!</definedName>
    <definedName name="NOOFPERIODS4">#REF!</definedName>
    <definedName name="NOOFPERIODS5" localSheetId="18">#REF!</definedName>
    <definedName name="NOOFPERIODS5" localSheetId="16">#REF!</definedName>
    <definedName name="NOOFPERIODS5" localSheetId="17">#REF!</definedName>
    <definedName name="NOOFPERIODS5" localSheetId="10">#REF!</definedName>
    <definedName name="NOOFPERIODS5" localSheetId="8">#REF!</definedName>
    <definedName name="NOOFPERIODS5" localSheetId="13">#REF!</definedName>
    <definedName name="NOOFPERIODS5">#REF!</definedName>
    <definedName name="People_L1" localSheetId="16">#REF!</definedName>
    <definedName name="People_L1" localSheetId="10">People!$C$8</definedName>
    <definedName name="People_L1">#REF!</definedName>
    <definedName name="People_L2" localSheetId="16">#REF!</definedName>
    <definedName name="People_L2" localSheetId="10">People!$C$11</definedName>
    <definedName name="People_L2">#REF!</definedName>
    <definedName name="People_L3" localSheetId="16">#REF!</definedName>
    <definedName name="People_L3" localSheetId="10">People!$C$15</definedName>
    <definedName name="People_L3">#REF!</definedName>
    <definedName name="PERIODYEAR1" localSheetId="18">#REF!</definedName>
    <definedName name="PERIODYEAR1" localSheetId="16">#REF!</definedName>
    <definedName name="PERIODYEAR1" localSheetId="17">#REF!</definedName>
    <definedName name="PERIODYEAR1" localSheetId="10">#REF!</definedName>
    <definedName name="PERIODYEAR1" localSheetId="8">#REF!</definedName>
    <definedName name="PERIODYEAR1" localSheetId="13">#REF!</definedName>
    <definedName name="PERIODYEAR1">#REF!</definedName>
    <definedName name="PERIODYEAR2" localSheetId="18">#REF!</definedName>
    <definedName name="PERIODYEAR2" localSheetId="16">#REF!</definedName>
    <definedName name="PERIODYEAR2" localSheetId="17">#REF!</definedName>
    <definedName name="PERIODYEAR2" localSheetId="10">#REF!</definedName>
    <definedName name="PERIODYEAR2" localSheetId="8">#REF!</definedName>
    <definedName name="PERIODYEAR2" localSheetId="13">#REF!</definedName>
    <definedName name="PERIODYEAR2">#REF!</definedName>
    <definedName name="PERIODYEAR4" localSheetId="18">#REF!</definedName>
    <definedName name="PERIODYEAR4" localSheetId="16">#REF!</definedName>
    <definedName name="PERIODYEAR4" localSheetId="17">#REF!</definedName>
    <definedName name="PERIODYEAR4" localSheetId="10">#REF!</definedName>
    <definedName name="PERIODYEAR4" localSheetId="8">#REF!</definedName>
    <definedName name="PERIODYEAR4" localSheetId="13">#REF!</definedName>
    <definedName name="PERIODYEAR4">#REF!</definedName>
    <definedName name="PERIODYEAR5" localSheetId="18">#REF!</definedName>
    <definedName name="PERIODYEAR5" localSheetId="16">#REF!</definedName>
    <definedName name="PERIODYEAR5" localSheetId="17">#REF!</definedName>
    <definedName name="PERIODYEAR5" localSheetId="10">#REF!</definedName>
    <definedName name="PERIODYEAR5" localSheetId="8">#REF!</definedName>
    <definedName name="PERIODYEAR5" localSheetId="13">#REF!</definedName>
    <definedName name="PERIODYEAR5">#REF!</definedName>
    <definedName name="_xlnm.Print_Area" localSheetId="12">Business!$C$2:$S$22</definedName>
    <definedName name="_xlnm.Print_Area" localSheetId="7">'Control Sheet'!#REF!</definedName>
    <definedName name="_xlnm.Print_Area" localSheetId="2">'Exec Summary'!$B$2:$D$17</definedName>
    <definedName name="_xlnm.Print_Area" localSheetId="11">Finance!$C$2:$S$16</definedName>
    <definedName name="_xlnm.Print_Area" localSheetId="1">Guidance!$A$1:$U$35</definedName>
    <definedName name="_xlnm.Print_Area" localSheetId="0">'Home Page'!$A$1:$Z$25</definedName>
    <definedName name="_xlnm.Print_Area" localSheetId="9">Impact!$C$2:$S$16</definedName>
    <definedName name="_xlnm.Print_Area" localSheetId="18">'MA_Capital &amp; Reserves'!$A$1:$M$144</definedName>
    <definedName name="_xlnm.Print_Area" localSheetId="16">MA_Comments!$A$1:$B$25</definedName>
    <definedName name="_xlnm.Print_Area" localSheetId="17">MA_Revenue!$B$1:$O$68</definedName>
    <definedName name="_xlnm.Print_Area" localSheetId="10">People!$C$2:$S$18</definedName>
    <definedName name="_xlnm.Print_Area" localSheetId="8">'People Dashboard'!$B$2:$AF$70</definedName>
    <definedName name="_xlnm.Print_Area" localSheetId="3">'Risk Register'!$C$2:$K$224</definedName>
    <definedName name="_xlnm.Print_Area" localSheetId="4">'Risk Register Mitigations'!$B$1:$J$207</definedName>
    <definedName name="_xlnm.Print_Area" localSheetId="13">SBP!$C$2:$S$54</definedName>
    <definedName name="_xlnm.Print_Titles" localSheetId="15">Projects!$2:$5</definedName>
    <definedName name="_xlnm.Print_Titles" localSheetId="3">'Risk Register'!$2:$4</definedName>
    <definedName name="_xlnm.Print_Titles" localSheetId="4">'Risk Register Mitigations'!$2:$5</definedName>
    <definedName name="Q" localSheetId="16">#REF!</definedName>
    <definedName name="Q" localSheetId="10">#REF!</definedName>
    <definedName name="Q" localSheetId="8">#REF!</definedName>
    <definedName name="Q" localSheetId="13">#REF!</definedName>
    <definedName name="Q">#REF!</definedName>
    <definedName name="QQ" localSheetId="16">#REF!</definedName>
    <definedName name="QQ" localSheetId="10">#REF!</definedName>
    <definedName name="QQ" localSheetId="8">#REF!</definedName>
    <definedName name="QQ" localSheetId="13">#REF!</definedName>
    <definedName name="QQ">#REF!</definedName>
    <definedName name="Quarter">[1]Finance!$E$6:$H$6</definedName>
    <definedName name="reach1">IF('Shape and Table Library'!$BS$9="GREEN",'Shape and Table Library'!$BV$277,(IF('Shape and Table Library'!$BS$9="AMBER",'Shape and Table Library'!$BW$277,(IF('Shape and Table Library'!$BS$9="RED",'Shape and Table Library'!$BX$277)))))</definedName>
    <definedName name="Read">IF(#REF!="GREEN",'Shape and Table Library'!$Z$276,(IF(#REF!="AMBER",'Shape and Table Library'!$AA$276,(IF(#REF!="RED",'Shape and Table Library'!$AB$276)))))</definedName>
    <definedName name="Read2">IF(#REF!="GREEN",'Shape and Table Library'!$Z$276,(IF(#REF!="AMBER",'Shape and Table Library'!$AA$276,(IF(#REF!="RED",'Shape and Table Library'!$AB$276)))))</definedName>
    <definedName name="READONLYBACKCOLOUR1" localSheetId="18">#REF!</definedName>
    <definedName name="READONLYBACKCOLOUR1" localSheetId="16">#REF!</definedName>
    <definedName name="READONLYBACKCOLOUR1" localSheetId="17">#REF!</definedName>
    <definedName name="READONLYBACKCOLOUR1" localSheetId="10">#REF!</definedName>
    <definedName name="READONLYBACKCOLOUR1" localSheetId="8">#REF!</definedName>
    <definedName name="READONLYBACKCOLOUR1" localSheetId="13">#REF!</definedName>
    <definedName name="READONLYBACKCOLOUR1">#REF!</definedName>
    <definedName name="READONLYBACKCOLOUR2" localSheetId="18">#REF!</definedName>
    <definedName name="READONLYBACKCOLOUR2" localSheetId="16">#REF!</definedName>
    <definedName name="READONLYBACKCOLOUR2" localSheetId="17">#REF!</definedName>
    <definedName name="READONLYBACKCOLOUR2" localSheetId="10">#REF!</definedName>
    <definedName name="READONLYBACKCOLOUR2" localSheetId="8">#REF!</definedName>
    <definedName name="READONLYBACKCOLOUR2" localSheetId="13">#REF!</definedName>
    <definedName name="READONLYBACKCOLOUR2">#REF!</definedName>
    <definedName name="READONLYBACKCOLOUR4" localSheetId="18">#REF!</definedName>
    <definedName name="READONLYBACKCOLOUR4" localSheetId="16">#REF!</definedName>
    <definedName name="READONLYBACKCOLOUR4" localSheetId="17">#REF!</definedName>
    <definedName name="READONLYBACKCOLOUR4" localSheetId="10">#REF!</definedName>
    <definedName name="READONLYBACKCOLOUR4" localSheetId="8">#REF!</definedName>
    <definedName name="READONLYBACKCOLOUR4" localSheetId="13">#REF!</definedName>
    <definedName name="READONLYBACKCOLOUR4">#REF!</definedName>
    <definedName name="READONLYBACKCOLOUR5" localSheetId="18">#REF!</definedName>
    <definedName name="READONLYBACKCOLOUR5" localSheetId="16">#REF!</definedName>
    <definedName name="READONLYBACKCOLOUR5" localSheetId="17">#REF!</definedName>
    <definedName name="READONLYBACKCOLOUR5" localSheetId="10">#REF!</definedName>
    <definedName name="READONLYBACKCOLOUR5" localSheetId="8">#REF!</definedName>
    <definedName name="READONLYBACKCOLOUR5" localSheetId="13">#REF!</definedName>
    <definedName name="READONLYBACKCOLOUR5">#REF!</definedName>
    <definedName name="READWRITEBACKCOLOUR1" localSheetId="18">#REF!</definedName>
    <definedName name="READWRITEBACKCOLOUR1" localSheetId="16">#REF!</definedName>
    <definedName name="READWRITEBACKCOLOUR1" localSheetId="17">#REF!</definedName>
    <definedName name="READWRITEBACKCOLOUR1" localSheetId="10">#REF!</definedName>
    <definedName name="READWRITEBACKCOLOUR1" localSheetId="8">#REF!</definedName>
    <definedName name="READWRITEBACKCOLOUR1" localSheetId="13">#REF!</definedName>
    <definedName name="READWRITEBACKCOLOUR1">#REF!</definedName>
    <definedName name="READWRITEBACKCOLOUR2" localSheetId="18">#REF!</definedName>
    <definedName name="READWRITEBACKCOLOUR2" localSheetId="16">#REF!</definedName>
    <definedName name="READWRITEBACKCOLOUR2" localSheetId="17">#REF!</definedName>
    <definedName name="READWRITEBACKCOLOUR2" localSheetId="10">#REF!</definedName>
    <definedName name="READWRITEBACKCOLOUR2" localSheetId="8">#REF!</definedName>
    <definedName name="READWRITEBACKCOLOUR2" localSheetId="13">#REF!</definedName>
    <definedName name="READWRITEBACKCOLOUR2">#REF!</definedName>
    <definedName name="READWRITEBACKCOLOUR4" localSheetId="18">#REF!</definedName>
    <definedName name="READWRITEBACKCOLOUR4" localSheetId="16">#REF!</definedName>
    <definedName name="READWRITEBACKCOLOUR4" localSheetId="17">#REF!</definedName>
    <definedName name="READWRITEBACKCOLOUR4" localSheetId="10">#REF!</definedName>
    <definedName name="READWRITEBACKCOLOUR4" localSheetId="8">#REF!</definedName>
    <definedName name="READWRITEBACKCOLOUR4" localSheetId="13">#REF!</definedName>
    <definedName name="READWRITEBACKCOLOUR4">#REF!</definedName>
    <definedName name="READWRITEBACKCOLOUR5" localSheetId="18">#REF!</definedName>
    <definedName name="READWRITEBACKCOLOUR5" localSheetId="16">#REF!</definedName>
    <definedName name="READWRITEBACKCOLOUR5" localSheetId="17">#REF!</definedName>
    <definedName name="READWRITEBACKCOLOUR5" localSheetId="10">#REF!</definedName>
    <definedName name="READWRITEBACKCOLOUR5" localSheetId="8">#REF!</definedName>
    <definedName name="READWRITEBACKCOLOUR5" localSheetId="13">#REF!</definedName>
    <definedName name="READWRITEBACKCOLOUR5">#REF!</definedName>
    <definedName name="Red">'Shape and Table Library'!$O$276</definedName>
    <definedName name="REQUIREBUDGETJOURNALSFLAG1" localSheetId="18">#REF!</definedName>
    <definedName name="REQUIREBUDGETJOURNALSFLAG1" localSheetId="16">#REF!</definedName>
    <definedName name="REQUIREBUDGETJOURNALSFLAG1" localSheetId="17">#REF!</definedName>
    <definedName name="REQUIREBUDGETJOURNALSFLAG1" localSheetId="10">#REF!</definedName>
    <definedName name="REQUIREBUDGETJOURNALSFLAG1" localSheetId="8">#REF!</definedName>
    <definedName name="REQUIREBUDGETJOURNALSFLAG1" localSheetId="13">#REF!</definedName>
    <definedName name="REQUIREBUDGETJOURNALSFLAG1">#REF!</definedName>
    <definedName name="REQUIREBUDGETJOURNALSFLAG2" localSheetId="18">#REF!</definedName>
    <definedName name="REQUIREBUDGETJOURNALSFLAG2" localSheetId="16">#REF!</definedName>
    <definedName name="REQUIREBUDGETJOURNALSFLAG2" localSheetId="17">#REF!</definedName>
    <definedName name="REQUIREBUDGETJOURNALSFLAG2" localSheetId="10">#REF!</definedName>
    <definedName name="REQUIREBUDGETJOURNALSFLAG2" localSheetId="8">#REF!</definedName>
    <definedName name="REQUIREBUDGETJOURNALSFLAG2" localSheetId="13">#REF!</definedName>
    <definedName name="REQUIREBUDGETJOURNALSFLAG2">#REF!</definedName>
    <definedName name="REQUIREBUDGETJOURNALSFLAG4" localSheetId="18">#REF!</definedName>
    <definedName name="REQUIREBUDGETJOURNALSFLAG4" localSheetId="16">#REF!</definedName>
    <definedName name="REQUIREBUDGETJOURNALSFLAG4" localSheetId="17">#REF!</definedName>
    <definedName name="REQUIREBUDGETJOURNALSFLAG4" localSheetId="10">#REF!</definedName>
    <definedName name="REQUIREBUDGETJOURNALSFLAG4" localSheetId="8">#REF!</definedName>
    <definedName name="REQUIREBUDGETJOURNALSFLAG4" localSheetId="13">#REF!</definedName>
    <definedName name="REQUIREBUDGETJOURNALSFLAG4">#REF!</definedName>
    <definedName name="REQUIREBUDGETJOURNALSFLAG5" localSheetId="18">#REF!</definedName>
    <definedName name="REQUIREBUDGETJOURNALSFLAG5" localSheetId="16">#REF!</definedName>
    <definedName name="REQUIREBUDGETJOURNALSFLAG5" localSheetId="17">#REF!</definedName>
    <definedName name="REQUIREBUDGETJOURNALSFLAG5" localSheetId="10">#REF!</definedName>
    <definedName name="REQUIREBUDGETJOURNALSFLAG5" localSheetId="8">#REF!</definedName>
    <definedName name="REQUIREBUDGETJOURNALSFLAG5" localSheetId="13">#REF!</definedName>
    <definedName name="REQUIREBUDGETJOURNALSFLAG5">#REF!</definedName>
    <definedName name="scott1">IF('Risk Register'!#REF!="Reduced",'Risk Register'!#REF!,(IF('Risk Register'!#REF!="Stationary",'Risk Register'!#REF!,(IF('Risk Register'!#REF!="Increased",'Risk Register'!#REF!)))))</definedName>
    <definedName name="SEG1_DIRECTION1" localSheetId="18">#REF!</definedName>
    <definedName name="SEG1_DIRECTION1" localSheetId="16">#REF!</definedName>
    <definedName name="SEG1_DIRECTION1" localSheetId="17">#REF!</definedName>
    <definedName name="SEG1_DIRECTION1" localSheetId="10">#REF!</definedName>
    <definedName name="SEG1_DIRECTION1" localSheetId="8">#REF!</definedName>
    <definedName name="SEG1_DIRECTION1" localSheetId="13">#REF!</definedName>
    <definedName name="SEG1_DIRECTION1">#REF!</definedName>
    <definedName name="SEG1_DIRECTION2" localSheetId="18">#REF!</definedName>
    <definedName name="SEG1_DIRECTION2" localSheetId="16">#REF!</definedName>
    <definedName name="SEG1_DIRECTION2" localSheetId="17">#REF!</definedName>
    <definedName name="SEG1_DIRECTION2" localSheetId="10">#REF!</definedName>
    <definedName name="SEG1_DIRECTION2" localSheetId="8">#REF!</definedName>
    <definedName name="SEG1_DIRECTION2" localSheetId="13">#REF!</definedName>
    <definedName name="SEG1_DIRECTION2">#REF!</definedName>
    <definedName name="SEG1_DIRECTION4" localSheetId="18">#REF!</definedName>
    <definedName name="SEG1_DIRECTION4" localSheetId="16">#REF!</definedName>
    <definedName name="SEG1_DIRECTION4" localSheetId="17">#REF!</definedName>
    <definedName name="SEG1_DIRECTION4" localSheetId="10">#REF!</definedName>
    <definedName name="SEG1_DIRECTION4" localSheetId="8">#REF!</definedName>
    <definedName name="SEG1_DIRECTION4" localSheetId="13">#REF!</definedName>
    <definedName name="SEG1_DIRECTION4">#REF!</definedName>
    <definedName name="SEG1_DIRECTION5" localSheetId="18">#REF!</definedName>
    <definedName name="SEG1_DIRECTION5" localSheetId="16">#REF!</definedName>
    <definedName name="SEG1_DIRECTION5" localSheetId="17">#REF!</definedName>
    <definedName name="SEG1_DIRECTION5" localSheetId="10">#REF!</definedName>
    <definedName name="SEG1_DIRECTION5" localSheetId="8">#REF!</definedName>
    <definedName name="SEG1_DIRECTION5" localSheetId="13">#REF!</definedName>
    <definedName name="SEG1_DIRECTION5">#REF!</definedName>
    <definedName name="SEG1_FROM1" localSheetId="18">#REF!</definedName>
    <definedName name="SEG1_FROM1" localSheetId="16">#REF!</definedName>
    <definedName name="SEG1_FROM1" localSheetId="17">#REF!</definedName>
    <definedName name="SEG1_FROM1" localSheetId="10">#REF!</definedName>
    <definedName name="SEG1_FROM1" localSheetId="8">#REF!</definedName>
    <definedName name="SEG1_FROM1" localSheetId="13">#REF!</definedName>
    <definedName name="SEG1_FROM1">#REF!</definedName>
    <definedName name="SEG1_FROM2" localSheetId="18">#REF!</definedName>
    <definedName name="SEG1_FROM2" localSheetId="16">#REF!</definedName>
    <definedName name="SEG1_FROM2" localSheetId="17">#REF!</definedName>
    <definedName name="SEG1_FROM2" localSheetId="10">#REF!</definedName>
    <definedName name="SEG1_FROM2" localSheetId="8">#REF!</definedName>
    <definedName name="SEG1_FROM2" localSheetId="13">#REF!</definedName>
    <definedName name="SEG1_FROM2">#REF!</definedName>
    <definedName name="SEG1_FROM4" localSheetId="18">#REF!</definedName>
    <definedName name="SEG1_FROM4" localSheetId="16">#REF!</definedName>
    <definedName name="SEG1_FROM4" localSheetId="17">#REF!</definedName>
    <definedName name="SEG1_FROM4" localSheetId="10">#REF!</definedName>
    <definedName name="SEG1_FROM4" localSheetId="8">#REF!</definedName>
    <definedName name="SEG1_FROM4" localSheetId="13">#REF!</definedName>
    <definedName name="SEG1_FROM4">#REF!</definedName>
    <definedName name="SEG1_FROM5" localSheetId="18">#REF!</definedName>
    <definedName name="SEG1_FROM5" localSheetId="16">#REF!</definedName>
    <definedName name="SEG1_FROM5" localSheetId="17">#REF!</definedName>
    <definedName name="SEG1_FROM5" localSheetId="10">#REF!</definedName>
    <definedName name="SEG1_FROM5" localSheetId="8">#REF!</definedName>
    <definedName name="SEG1_FROM5" localSheetId="13">#REF!</definedName>
    <definedName name="SEG1_FROM5">#REF!</definedName>
    <definedName name="SEG1_SORT1" localSheetId="18">#REF!</definedName>
    <definedName name="SEG1_SORT1" localSheetId="16">#REF!</definedName>
    <definedName name="SEG1_SORT1" localSheetId="17">#REF!</definedName>
    <definedName name="SEG1_SORT1" localSheetId="10">#REF!</definedName>
    <definedName name="SEG1_SORT1" localSheetId="8">#REF!</definedName>
    <definedName name="SEG1_SORT1" localSheetId="13">#REF!</definedName>
    <definedName name="SEG1_SORT1">#REF!</definedName>
    <definedName name="SEG1_SORT2" localSheetId="18">#REF!</definedName>
    <definedName name="SEG1_SORT2" localSheetId="16">#REF!</definedName>
    <definedName name="SEG1_SORT2" localSheetId="17">#REF!</definedName>
    <definedName name="SEG1_SORT2" localSheetId="10">#REF!</definedName>
    <definedName name="SEG1_SORT2" localSheetId="8">#REF!</definedName>
    <definedName name="SEG1_SORT2" localSheetId="13">#REF!</definedName>
    <definedName name="SEG1_SORT2">#REF!</definedName>
    <definedName name="SEG1_SORT4" localSheetId="18">#REF!</definedName>
    <definedName name="SEG1_SORT4" localSheetId="16">#REF!</definedName>
    <definedName name="SEG1_SORT4" localSheetId="17">#REF!</definedName>
    <definedName name="SEG1_SORT4" localSheetId="10">#REF!</definedName>
    <definedName name="SEG1_SORT4" localSheetId="8">#REF!</definedName>
    <definedName name="SEG1_SORT4" localSheetId="13">#REF!</definedName>
    <definedName name="SEG1_SORT4">#REF!</definedName>
    <definedName name="SEG1_SORT5" localSheetId="18">#REF!</definedName>
    <definedName name="SEG1_SORT5" localSheetId="16">#REF!</definedName>
    <definedName name="SEG1_SORT5" localSheetId="17">#REF!</definedName>
    <definedName name="SEG1_SORT5" localSheetId="10">#REF!</definedName>
    <definedName name="SEG1_SORT5" localSheetId="8">#REF!</definedName>
    <definedName name="SEG1_SORT5" localSheetId="13">#REF!</definedName>
    <definedName name="SEG1_SORT5">#REF!</definedName>
    <definedName name="SEG1_TO1" localSheetId="18">#REF!</definedName>
    <definedName name="SEG1_TO1" localSheetId="16">#REF!</definedName>
    <definedName name="SEG1_TO1" localSheetId="17">#REF!</definedName>
    <definedName name="SEG1_TO1" localSheetId="10">#REF!</definedName>
    <definedName name="SEG1_TO1" localSheetId="8">#REF!</definedName>
    <definedName name="SEG1_TO1" localSheetId="13">#REF!</definedName>
    <definedName name="SEG1_TO1">#REF!</definedName>
    <definedName name="SEG1_TO2" localSheetId="18">#REF!</definedName>
    <definedName name="SEG1_TO2" localSheetId="16">#REF!</definedName>
    <definedName name="SEG1_TO2" localSheetId="17">#REF!</definedName>
    <definedName name="SEG1_TO2" localSheetId="10">#REF!</definedName>
    <definedName name="SEG1_TO2" localSheetId="8">#REF!</definedName>
    <definedName name="SEG1_TO2" localSheetId="13">#REF!</definedName>
    <definedName name="SEG1_TO2">#REF!</definedName>
    <definedName name="SEG1_TO4" localSheetId="18">#REF!</definedName>
    <definedName name="SEG1_TO4" localSheetId="16">#REF!</definedName>
    <definedName name="SEG1_TO4" localSheetId="17">#REF!</definedName>
    <definedName name="SEG1_TO4" localSheetId="10">#REF!</definedName>
    <definedName name="SEG1_TO4" localSheetId="8">#REF!</definedName>
    <definedName name="SEG1_TO4" localSheetId="13">#REF!</definedName>
    <definedName name="SEG1_TO4">#REF!</definedName>
    <definedName name="SEG1_TO5" localSheetId="18">#REF!</definedName>
    <definedName name="SEG1_TO5" localSheetId="16">#REF!</definedName>
    <definedName name="SEG1_TO5" localSheetId="17">#REF!</definedName>
    <definedName name="SEG1_TO5" localSheetId="10">#REF!</definedName>
    <definedName name="SEG1_TO5" localSheetId="8">#REF!</definedName>
    <definedName name="SEG1_TO5" localSheetId="13">#REF!</definedName>
    <definedName name="SEG1_TO5">#REF!</definedName>
    <definedName name="SEG2_DIRECTION1" localSheetId="18">#REF!</definedName>
    <definedName name="SEG2_DIRECTION1" localSheetId="16">#REF!</definedName>
    <definedName name="SEG2_DIRECTION1" localSheetId="17">#REF!</definedName>
    <definedName name="SEG2_DIRECTION1" localSheetId="10">#REF!</definedName>
    <definedName name="SEG2_DIRECTION1" localSheetId="8">#REF!</definedName>
    <definedName name="SEG2_DIRECTION1" localSheetId="13">#REF!</definedName>
    <definedName name="SEG2_DIRECTION1">#REF!</definedName>
    <definedName name="SEG2_DIRECTION2" localSheetId="18">#REF!</definedName>
    <definedName name="SEG2_DIRECTION2" localSheetId="16">#REF!</definedName>
    <definedName name="SEG2_DIRECTION2" localSheetId="17">#REF!</definedName>
    <definedName name="SEG2_DIRECTION2" localSheetId="10">#REF!</definedName>
    <definedName name="SEG2_DIRECTION2" localSheetId="8">#REF!</definedName>
    <definedName name="SEG2_DIRECTION2" localSheetId="13">#REF!</definedName>
    <definedName name="SEG2_DIRECTION2">#REF!</definedName>
    <definedName name="SEG2_DIRECTION4" localSheetId="18">#REF!</definedName>
    <definedName name="SEG2_DIRECTION4" localSheetId="16">#REF!</definedName>
    <definedName name="SEG2_DIRECTION4" localSheetId="17">#REF!</definedName>
    <definedName name="SEG2_DIRECTION4" localSheetId="10">#REF!</definedName>
    <definedName name="SEG2_DIRECTION4" localSheetId="8">#REF!</definedName>
    <definedName name="SEG2_DIRECTION4" localSheetId="13">#REF!</definedName>
    <definedName name="SEG2_DIRECTION4">#REF!</definedName>
    <definedName name="SEG2_DIRECTION5" localSheetId="18">#REF!</definedName>
    <definedName name="SEG2_DIRECTION5" localSheetId="16">#REF!</definedName>
    <definedName name="SEG2_DIRECTION5" localSheetId="17">#REF!</definedName>
    <definedName name="SEG2_DIRECTION5" localSheetId="10">#REF!</definedName>
    <definedName name="SEG2_DIRECTION5" localSheetId="8">#REF!</definedName>
    <definedName name="SEG2_DIRECTION5" localSheetId="13">#REF!</definedName>
    <definedName name="SEG2_DIRECTION5">#REF!</definedName>
    <definedName name="SEG2_FROM1" localSheetId="18">#REF!</definedName>
    <definedName name="SEG2_FROM1" localSheetId="16">#REF!</definedName>
    <definedName name="SEG2_FROM1" localSheetId="17">#REF!</definedName>
    <definedName name="SEG2_FROM1" localSheetId="10">#REF!</definedName>
    <definedName name="SEG2_FROM1" localSheetId="8">#REF!</definedName>
    <definedName name="SEG2_FROM1" localSheetId="13">#REF!</definedName>
    <definedName name="SEG2_FROM1">#REF!</definedName>
    <definedName name="SEG2_FROM2" localSheetId="18">#REF!</definedName>
    <definedName name="SEG2_FROM2" localSheetId="16">#REF!</definedName>
    <definedName name="SEG2_FROM2" localSheetId="17">#REF!</definedName>
    <definedName name="SEG2_FROM2" localSheetId="10">#REF!</definedName>
    <definedName name="SEG2_FROM2" localSheetId="8">#REF!</definedName>
    <definedName name="SEG2_FROM2" localSheetId="13">#REF!</definedName>
    <definedName name="SEG2_FROM2">#REF!</definedName>
    <definedName name="SEG2_FROM4" localSheetId="18">#REF!</definedName>
    <definedName name="SEG2_FROM4" localSheetId="16">#REF!</definedName>
    <definedName name="SEG2_FROM4" localSheetId="17">#REF!</definedName>
    <definedName name="SEG2_FROM4" localSheetId="10">#REF!</definedName>
    <definedName name="SEG2_FROM4" localSheetId="8">#REF!</definedName>
    <definedName name="SEG2_FROM4" localSheetId="13">#REF!</definedName>
    <definedName name="SEG2_FROM4">#REF!</definedName>
    <definedName name="SEG2_FROM5" localSheetId="18">#REF!</definedName>
    <definedName name="SEG2_FROM5" localSheetId="16">#REF!</definedName>
    <definedName name="SEG2_FROM5" localSheetId="17">#REF!</definedName>
    <definedName name="SEG2_FROM5" localSheetId="10">#REF!</definedName>
    <definedName name="SEG2_FROM5" localSheetId="8">#REF!</definedName>
    <definedName name="SEG2_FROM5" localSheetId="13">#REF!</definedName>
    <definedName name="SEG2_FROM5">#REF!</definedName>
    <definedName name="SEG2_SORT1" localSheetId="18">#REF!</definedName>
    <definedName name="SEG2_SORT1" localSheetId="16">#REF!</definedName>
    <definedName name="SEG2_SORT1" localSheetId="17">#REF!</definedName>
    <definedName name="SEG2_SORT1" localSheetId="10">#REF!</definedName>
    <definedName name="SEG2_SORT1" localSheetId="8">#REF!</definedName>
    <definedName name="SEG2_SORT1" localSheetId="13">#REF!</definedName>
    <definedName name="SEG2_SORT1">#REF!</definedName>
    <definedName name="SEG2_SORT2" localSheetId="18">#REF!</definedName>
    <definedName name="SEG2_SORT2" localSheetId="16">#REF!</definedName>
    <definedName name="SEG2_SORT2" localSheetId="17">#REF!</definedName>
    <definedName name="SEG2_SORT2" localSheetId="10">#REF!</definedName>
    <definedName name="SEG2_SORT2" localSheetId="8">#REF!</definedName>
    <definedName name="SEG2_SORT2" localSheetId="13">#REF!</definedName>
    <definedName name="SEG2_SORT2">#REF!</definedName>
    <definedName name="SEG2_SORT4" localSheetId="18">#REF!</definedName>
    <definedName name="SEG2_SORT4" localSheetId="16">#REF!</definedName>
    <definedName name="SEG2_SORT4" localSheetId="17">#REF!</definedName>
    <definedName name="SEG2_SORT4" localSheetId="10">#REF!</definedName>
    <definedName name="SEG2_SORT4" localSheetId="8">#REF!</definedName>
    <definedName name="SEG2_SORT4" localSheetId="13">#REF!</definedName>
    <definedName name="SEG2_SORT4">#REF!</definedName>
    <definedName name="SEG2_SORT5" localSheetId="18">#REF!</definedName>
    <definedName name="SEG2_SORT5" localSheetId="16">#REF!</definedName>
    <definedName name="SEG2_SORT5" localSheetId="17">#REF!</definedName>
    <definedName name="SEG2_SORT5" localSheetId="10">#REF!</definedName>
    <definedName name="SEG2_SORT5" localSheetId="8">#REF!</definedName>
    <definedName name="SEG2_SORT5" localSheetId="13">#REF!</definedName>
    <definedName name="SEG2_SORT5">#REF!</definedName>
    <definedName name="SEG2_TO1" localSheetId="18">#REF!</definedName>
    <definedName name="SEG2_TO1" localSheetId="16">#REF!</definedName>
    <definedName name="SEG2_TO1" localSheetId="17">#REF!</definedName>
    <definedName name="SEG2_TO1" localSheetId="10">#REF!</definedName>
    <definedName name="SEG2_TO1" localSheetId="8">#REF!</definedName>
    <definedName name="SEG2_TO1" localSheetId="13">#REF!</definedName>
    <definedName name="SEG2_TO1">#REF!</definedName>
    <definedName name="SEG2_TO2" localSheetId="18">#REF!</definedName>
    <definedName name="SEG2_TO2" localSheetId="16">#REF!</definedName>
    <definedName name="SEG2_TO2" localSheetId="17">#REF!</definedName>
    <definedName name="SEG2_TO2" localSheetId="10">#REF!</definedName>
    <definedName name="SEG2_TO2" localSheetId="8">#REF!</definedName>
    <definedName name="SEG2_TO2" localSheetId="13">#REF!</definedName>
    <definedName name="SEG2_TO2">#REF!</definedName>
    <definedName name="SEG2_TO4" localSheetId="18">#REF!</definedName>
    <definedName name="SEG2_TO4" localSheetId="16">#REF!</definedName>
    <definedName name="SEG2_TO4" localSheetId="17">#REF!</definedName>
    <definedName name="SEG2_TO4" localSheetId="10">#REF!</definedName>
    <definedName name="SEG2_TO4" localSheetId="8">#REF!</definedName>
    <definedName name="SEG2_TO4" localSheetId="13">#REF!</definedName>
    <definedName name="SEG2_TO4">#REF!</definedName>
    <definedName name="SEG2_TO5" localSheetId="18">#REF!</definedName>
    <definedName name="SEG2_TO5" localSheetId="16">#REF!</definedName>
    <definedName name="SEG2_TO5" localSheetId="17">#REF!</definedName>
    <definedName name="SEG2_TO5" localSheetId="10">#REF!</definedName>
    <definedName name="SEG2_TO5" localSheetId="8">#REF!</definedName>
    <definedName name="SEG2_TO5" localSheetId="13">#REF!</definedName>
    <definedName name="SEG2_TO5">#REF!</definedName>
    <definedName name="SEG3_DIRECTION1" localSheetId="18">#REF!</definedName>
    <definedName name="SEG3_DIRECTION1" localSheetId="16">#REF!</definedName>
    <definedName name="SEG3_DIRECTION1" localSheetId="17">#REF!</definedName>
    <definedName name="SEG3_DIRECTION1" localSheetId="10">#REF!</definedName>
    <definedName name="SEG3_DIRECTION1" localSheetId="8">#REF!</definedName>
    <definedName name="SEG3_DIRECTION1" localSheetId="13">#REF!</definedName>
    <definedName name="SEG3_DIRECTION1">#REF!</definedName>
    <definedName name="SEG3_DIRECTION2" localSheetId="18">#REF!</definedName>
    <definedName name="SEG3_DIRECTION2" localSheetId="16">#REF!</definedName>
    <definedName name="SEG3_DIRECTION2" localSheetId="17">#REF!</definedName>
    <definedName name="SEG3_DIRECTION2" localSheetId="10">#REF!</definedName>
    <definedName name="SEG3_DIRECTION2" localSheetId="8">#REF!</definedName>
    <definedName name="SEG3_DIRECTION2" localSheetId="13">#REF!</definedName>
    <definedName name="SEG3_DIRECTION2">#REF!</definedName>
    <definedName name="SEG3_DIRECTION4" localSheetId="18">#REF!</definedName>
    <definedName name="SEG3_DIRECTION4" localSheetId="16">#REF!</definedName>
    <definedName name="SEG3_DIRECTION4" localSheetId="17">#REF!</definedName>
    <definedName name="SEG3_DIRECTION4" localSheetId="10">#REF!</definedName>
    <definedName name="SEG3_DIRECTION4" localSheetId="8">#REF!</definedName>
    <definedName name="SEG3_DIRECTION4" localSheetId="13">#REF!</definedName>
    <definedName name="SEG3_DIRECTION4">#REF!</definedName>
    <definedName name="SEG3_DIRECTION5" localSheetId="18">#REF!</definedName>
    <definedName name="SEG3_DIRECTION5" localSheetId="16">#REF!</definedName>
    <definedName name="SEG3_DIRECTION5" localSheetId="17">#REF!</definedName>
    <definedName name="SEG3_DIRECTION5" localSheetId="10">#REF!</definedName>
    <definedName name="SEG3_DIRECTION5" localSheetId="8">#REF!</definedName>
    <definedName name="SEG3_DIRECTION5" localSheetId="13">#REF!</definedName>
    <definedName name="SEG3_DIRECTION5">#REF!</definedName>
    <definedName name="SEG3_FROM1" localSheetId="18">#REF!</definedName>
    <definedName name="SEG3_FROM1" localSheetId="16">#REF!</definedName>
    <definedName name="SEG3_FROM1" localSheetId="17">#REF!</definedName>
    <definedName name="SEG3_FROM1" localSheetId="10">#REF!</definedName>
    <definedName name="SEG3_FROM1" localSheetId="8">#REF!</definedName>
    <definedName name="SEG3_FROM1" localSheetId="13">#REF!</definedName>
    <definedName name="SEG3_FROM1">#REF!</definedName>
    <definedName name="SEG3_FROM2" localSheetId="18">#REF!</definedName>
    <definedName name="SEG3_FROM2" localSheetId="16">#REF!</definedName>
    <definedName name="SEG3_FROM2" localSheetId="17">#REF!</definedName>
    <definedName name="SEG3_FROM2" localSheetId="10">#REF!</definedName>
    <definedName name="SEG3_FROM2" localSheetId="8">#REF!</definedName>
    <definedName name="SEG3_FROM2" localSheetId="13">#REF!</definedName>
    <definedName name="SEG3_FROM2">#REF!</definedName>
    <definedName name="SEG3_FROM4" localSheetId="18">#REF!</definedName>
    <definedName name="SEG3_FROM4" localSheetId="16">#REF!</definedName>
    <definedName name="SEG3_FROM4" localSheetId="17">#REF!</definedName>
    <definedName name="SEG3_FROM4" localSheetId="10">#REF!</definedName>
    <definedName name="SEG3_FROM4" localSheetId="8">#REF!</definedName>
    <definedName name="SEG3_FROM4" localSheetId="13">#REF!</definedName>
    <definedName name="SEG3_FROM4">#REF!</definedName>
    <definedName name="SEG3_FROM5" localSheetId="18">#REF!</definedName>
    <definedName name="SEG3_FROM5" localSheetId="16">#REF!</definedName>
    <definedName name="SEG3_FROM5" localSheetId="17">#REF!</definedName>
    <definedName name="SEG3_FROM5" localSheetId="10">#REF!</definedName>
    <definedName name="SEG3_FROM5" localSheetId="8">#REF!</definedName>
    <definedName name="SEG3_FROM5" localSheetId="13">#REF!</definedName>
    <definedName name="SEG3_FROM5">#REF!</definedName>
    <definedName name="SEG3_SORT1" localSheetId="18">#REF!</definedName>
    <definedName name="SEG3_SORT1" localSheetId="16">#REF!</definedName>
    <definedName name="SEG3_SORT1" localSheetId="17">#REF!</definedName>
    <definedName name="SEG3_SORT1" localSheetId="10">#REF!</definedName>
    <definedName name="SEG3_SORT1" localSheetId="8">#REF!</definedName>
    <definedName name="SEG3_SORT1" localSheetId="13">#REF!</definedName>
    <definedName name="SEG3_SORT1">#REF!</definedName>
    <definedName name="SEG3_SORT2" localSheetId="18">#REF!</definedName>
    <definedName name="SEG3_SORT2" localSheetId="16">#REF!</definedName>
    <definedName name="SEG3_SORT2" localSheetId="17">#REF!</definedName>
    <definedName name="SEG3_SORT2" localSheetId="10">#REF!</definedName>
    <definedName name="SEG3_SORT2" localSheetId="8">#REF!</definedName>
    <definedName name="SEG3_SORT2" localSheetId="13">#REF!</definedName>
    <definedName name="SEG3_SORT2">#REF!</definedName>
    <definedName name="SEG3_SORT4" localSheetId="18">#REF!</definedName>
    <definedName name="SEG3_SORT4" localSheetId="16">#REF!</definedName>
    <definedName name="SEG3_SORT4" localSheetId="17">#REF!</definedName>
    <definedName name="SEG3_SORT4" localSheetId="10">#REF!</definedName>
    <definedName name="SEG3_SORT4" localSheetId="8">#REF!</definedName>
    <definedName name="SEG3_SORT4" localSheetId="13">#REF!</definedName>
    <definedName name="SEG3_SORT4">#REF!</definedName>
    <definedName name="SEG3_SORT5" localSheetId="18">#REF!</definedName>
    <definedName name="SEG3_SORT5" localSheetId="16">#REF!</definedName>
    <definedName name="SEG3_SORT5" localSheetId="17">#REF!</definedName>
    <definedName name="SEG3_SORT5" localSheetId="10">#REF!</definedName>
    <definedName name="SEG3_SORT5" localSheetId="8">#REF!</definedName>
    <definedName name="SEG3_SORT5" localSheetId="13">#REF!</definedName>
    <definedName name="SEG3_SORT5">#REF!</definedName>
    <definedName name="SEG3_TO1" localSheetId="18">#REF!</definedName>
    <definedName name="SEG3_TO1" localSheetId="16">#REF!</definedName>
    <definedName name="SEG3_TO1" localSheetId="17">#REF!</definedName>
    <definedName name="SEG3_TO1" localSheetId="10">#REF!</definedName>
    <definedName name="SEG3_TO1" localSheetId="8">#REF!</definedName>
    <definedName name="SEG3_TO1" localSheetId="13">#REF!</definedName>
    <definedName name="SEG3_TO1">#REF!</definedName>
    <definedName name="SEG3_TO2" localSheetId="18">#REF!</definedName>
    <definedName name="SEG3_TO2" localSheetId="16">#REF!</definedName>
    <definedName name="SEG3_TO2" localSheetId="17">#REF!</definedName>
    <definedName name="SEG3_TO2" localSheetId="10">#REF!</definedName>
    <definedName name="SEG3_TO2" localSheetId="8">#REF!</definedName>
    <definedName name="SEG3_TO2" localSheetId="13">#REF!</definedName>
    <definedName name="SEG3_TO2">#REF!</definedName>
    <definedName name="SEG3_TO4" localSheetId="18">#REF!</definedName>
    <definedName name="SEG3_TO4" localSheetId="16">#REF!</definedName>
    <definedName name="SEG3_TO4" localSheetId="17">#REF!</definedName>
    <definedName name="SEG3_TO4" localSheetId="10">#REF!</definedName>
    <definedName name="SEG3_TO4" localSheetId="8">#REF!</definedName>
    <definedName name="SEG3_TO4" localSheetId="13">#REF!</definedName>
    <definedName name="SEG3_TO4">#REF!</definedName>
    <definedName name="SEG3_TO5" localSheetId="18">#REF!</definedName>
    <definedName name="SEG3_TO5" localSheetId="16">#REF!</definedName>
    <definedName name="SEG3_TO5" localSheetId="17">#REF!</definedName>
    <definedName name="SEG3_TO5" localSheetId="10">#REF!</definedName>
    <definedName name="SEG3_TO5" localSheetId="8">#REF!</definedName>
    <definedName name="SEG3_TO5" localSheetId="13">#REF!</definedName>
    <definedName name="SEG3_TO5">#REF!</definedName>
    <definedName name="SEG4_DIRECTION1" localSheetId="18">#REF!</definedName>
    <definedName name="SEG4_DIRECTION1" localSheetId="16">#REF!</definedName>
    <definedName name="SEG4_DIRECTION1" localSheetId="17">#REF!</definedName>
    <definedName name="SEG4_DIRECTION1" localSheetId="10">#REF!</definedName>
    <definedName name="SEG4_DIRECTION1" localSheetId="8">#REF!</definedName>
    <definedName name="SEG4_DIRECTION1" localSheetId="13">#REF!</definedName>
    <definedName name="SEG4_DIRECTION1">#REF!</definedName>
    <definedName name="SEG4_DIRECTION2" localSheetId="18">#REF!</definedName>
    <definedName name="SEG4_DIRECTION2" localSheetId="16">#REF!</definedName>
    <definedName name="SEG4_DIRECTION2" localSheetId="17">#REF!</definedName>
    <definedName name="SEG4_DIRECTION2" localSheetId="10">#REF!</definedName>
    <definedName name="SEG4_DIRECTION2" localSheetId="8">#REF!</definedName>
    <definedName name="SEG4_DIRECTION2" localSheetId="13">#REF!</definedName>
    <definedName name="SEG4_DIRECTION2">#REF!</definedName>
    <definedName name="SEG4_DIRECTION4" localSheetId="18">#REF!</definedName>
    <definedName name="SEG4_DIRECTION4" localSheetId="16">#REF!</definedName>
    <definedName name="SEG4_DIRECTION4" localSheetId="17">#REF!</definedName>
    <definedName name="SEG4_DIRECTION4" localSheetId="10">#REF!</definedName>
    <definedName name="SEG4_DIRECTION4" localSheetId="8">#REF!</definedName>
    <definedName name="SEG4_DIRECTION4" localSheetId="13">#REF!</definedName>
    <definedName name="SEG4_DIRECTION4">#REF!</definedName>
    <definedName name="SEG4_DIRECTION5" localSheetId="18">#REF!</definedName>
    <definedName name="SEG4_DIRECTION5" localSheetId="16">#REF!</definedName>
    <definedName name="SEG4_DIRECTION5" localSheetId="17">#REF!</definedName>
    <definedName name="SEG4_DIRECTION5" localSheetId="10">#REF!</definedName>
    <definedName name="SEG4_DIRECTION5" localSheetId="8">#REF!</definedName>
    <definedName name="SEG4_DIRECTION5" localSheetId="13">#REF!</definedName>
    <definedName name="SEG4_DIRECTION5">#REF!</definedName>
    <definedName name="SEG4_FROM1" localSheetId="18">#REF!</definedName>
    <definedName name="SEG4_FROM1" localSheetId="16">#REF!</definedName>
    <definedName name="SEG4_FROM1" localSheetId="17">#REF!</definedName>
    <definedName name="SEG4_FROM1" localSheetId="10">#REF!</definedName>
    <definedName name="SEG4_FROM1" localSheetId="8">#REF!</definedName>
    <definedName name="SEG4_FROM1" localSheetId="13">#REF!</definedName>
    <definedName name="SEG4_FROM1">#REF!</definedName>
    <definedName name="SEG4_FROM2" localSheetId="18">#REF!</definedName>
    <definedName name="SEG4_FROM2" localSheetId="16">#REF!</definedName>
    <definedName name="SEG4_FROM2" localSheetId="17">#REF!</definedName>
    <definedName name="SEG4_FROM2" localSheetId="10">#REF!</definedName>
    <definedName name="SEG4_FROM2" localSheetId="8">#REF!</definedName>
    <definedName name="SEG4_FROM2" localSheetId="13">#REF!</definedName>
    <definedName name="SEG4_FROM2">#REF!</definedName>
    <definedName name="SEG4_FROM4" localSheetId="18">#REF!</definedName>
    <definedName name="SEG4_FROM4" localSheetId="16">#REF!</definedName>
    <definedName name="SEG4_FROM4" localSheetId="17">#REF!</definedName>
    <definedName name="SEG4_FROM4" localSheetId="10">#REF!</definedName>
    <definedName name="SEG4_FROM4" localSheetId="8">#REF!</definedName>
    <definedName name="SEG4_FROM4" localSheetId="13">#REF!</definedName>
    <definedName name="SEG4_FROM4">#REF!</definedName>
    <definedName name="SEG4_FROM5" localSheetId="18">#REF!</definedName>
    <definedName name="SEG4_FROM5" localSheetId="16">#REF!</definedName>
    <definedName name="SEG4_FROM5" localSheetId="17">#REF!</definedName>
    <definedName name="SEG4_FROM5" localSheetId="10">#REF!</definedName>
    <definedName name="SEG4_FROM5" localSheetId="8">#REF!</definedName>
    <definedName name="SEG4_FROM5" localSheetId="13">#REF!</definedName>
    <definedName name="SEG4_FROM5">#REF!</definedName>
    <definedName name="SEG4_SORT1" localSheetId="18">#REF!</definedName>
    <definedName name="SEG4_SORT1" localSheetId="16">#REF!</definedName>
    <definedName name="SEG4_SORT1" localSheetId="17">#REF!</definedName>
    <definedName name="SEG4_SORT1" localSheetId="10">#REF!</definedName>
    <definedName name="SEG4_SORT1" localSheetId="8">#REF!</definedName>
    <definedName name="SEG4_SORT1" localSheetId="13">#REF!</definedName>
    <definedName name="SEG4_SORT1">#REF!</definedName>
    <definedName name="SEG4_SORT2" localSheetId="18">#REF!</definedName>
    <definedName name="SEG4_SORT2" localSheetId="16">#REF!</definedName>
    <definedName name="SEG4_SORT2" localSheetId="17">#REF!</definedName>
    <definedName name="SEG4_SORT2" localSheetId="10">#REF!</definedName>
    <definedName name="SEG4_SORT2" localSheetId="8">#REF!</definedName>
    <definedName name="SEG4_SORT2" localSheetId="13">#REF!</definedName>
    <definedName name="SEG4_SORT2">#REF!</definedName>
    <definedName name="SEG4_SORT4" localSheetId="18">#REF!</definedName>
    <definedName name="SEG4_SORT4" localSheetId="16">#REF!</definedName>
    <definedName name="SEG4_SORT4" localSheetId="17">#REF!</definedName>
    <definedName name="SEG4_SORT4" localSheetId="10">#REF!</definedName>
    <definedName name="SEG4_SORT4" localSheetId="8">#REF!</definedName>
    <definedName name="SEG4_SORT4" localSheetId="13">#REF!</definedName>
    <definedName name="SEG4_SORT4">#REF!</definedName>
    <definedName name="SEG4_SORT5" localSheetId="18">#REF!</definedName>
    <definedName name="SEG4_SORT5" localSheetId="16">#REF!</definedName>
    <definedName name="SEG4_SORT5" localSheetId="17">#REF!</definedName>
    <definedName name="SEG4_SORT5" localSheetId="10">#REF!</definedName>
    <definedName name="SEG4_SORT5" localSheetId="8">#REF!</definedName>
    <definedName name="SEG4_SORT5" localSheetId="13">#REF!</definedName>
    <definedName name="SEG4_SORT5">#REF!</definedName>
    <definedName name="SEG4_TO1" localSheetId="18">#REF!</definedName>
    <definedName name="SEG4_TO1" localSheetId="16">#REF!</definedName>
    <definedName name="SEG4_TO1" localSheetId="17">#REF!</definedName>
    <definedName name="SEG4_TO1" localSheetId="10">#REF!</definedName>
    <definedName name="SEG4_TO1" localSheetId="8">#REF!</definedName>
    <definedName name="SEG4_TO1" localSheetId="13">#REF!</definedName>
    <definedName name="SEG4_TO1">#REF!</definedName>
    <definedName name="SEG4_TO2" localSheetId="18">#REF!</definedName>
    <definedName name="SEG4_TO2" localSheetId="16">#REF!</definedName>
    <definedName name="SEG4_TO2" localSheetId="17">#REF!</definedName>
    <definedName name="SEG4_TO2" localSheetId="10">#REF!</definedName>
    <definedName name="SEG4_TO2" localSheetId="8">#REF!</definedName>
    <definedName name="SEG4_TO2" localSheetId="13">#REF!</definedName>
    <definedName name="SEG4_TO2">#REF!</definedName>
    <definedName name="SEG4_TO4" localSheetId="18">#REF!</definedName>
    <definedName name="SEG4_TO4" localSheetId="16">#REF!</definedName>
    <definedName name="SEG4_TO4" localSheetId="17">#REF!</definedName>
    <definedName name="SEG4_TO4" localSheetId="10">#REF!</definedName>
    <definedName name="SEG4_TO4" localSheetId="8">#REF!</definedName>
    <definedName name="SEG4_TO4" localSheetId="13">#REF!</definedName>
    <definedName name="SEG4_TO4">#REF!</definedName>
    <definedName name="SEG4_TO5" localSheetId="18">#REF!</definedName>
    <definedName name="SEG4_TO5" localSheetId="16">#REF!</definedName>
    <definedName name="SEG4_TO5" localSheetId="17">#REF!</definedName>
    <definedName name="SEG4_TO5" localSheetId="10">#REF!</definedName>
    <definedName name="SEG4_TO5" localSheetId="8">#REF!</definedName>
    <definedName name="SEG4_TO5" localSheetId="13">#REF!</definedName>
    <definedName name="SEG4_TO5">#REF!</definedName>
    <definedName name="SEG5_DIRECTION1" localSheetId="18">#REF!</definedName>
    <definedName name="SEG5_DIRECTION1" localSheetId="16">#REF!</definedName>
    <definedName name="SEG5_DIRECTION1" localSheetId="17">#REF!</definedName>
    <definedName name="SEG5_DIRECTION1" localSheetId="10">#REF!</definedName>
    <definedName name="SEG5_DIRECTION1" localSheetId="8">#REF!</definedName>
    <definedName name="SEG5_DIRECTION1" localSheetId="13">#REF!</definedName>
    <definedName name="SEG5_DIRECTION1">#REF!</definedName>
    <definedName name="SEG5_DIRECTION2" localSheetId="18">#REF!</definedName>
    <definedName name="SEG5_DIRECTION2" localSheetId="16">#REF!</definedName>
    <definedName name="SEG5_DIRECTION2" localSheetId="17">#REF!</definedName>
    <definedName name="SEG5_DIRECTION2" localSheetId="10">#REF!</definedName>
    <definedName name="SEG5_DIRECTION2" localSheetId="8">#REF!</definedName>
    <definedName name="SEG5_DIRECTION2" localSheetId="13">#REF!</definedName>
    <definedName name="SEG5_DIRECTION2">#REF!</definedName>
    <definedName name="SEG5_DIRECTION4" localSheetId="18">#REF!</definedName>
    <definedName name="SEG5_DIRECTION4" localSheetId="16">#REF!</definedName>
    <definedName name="SEG5_DIRECTION4" localSheetId="17">#REF!</definedName>
    <definedName name="SEG5_DIRECTION4" localSheetId="10">#REF!</definedName>
    <definedName name="SEG5_DIRECTION4" localSheetId="8">#REF!</definedName>
    <definedName name="SEG5_DIRECTION4" localSheetId="13">#REF!</definedName>
    <definedName name="SEG5_DIRECTION4">#REF!</definedName>
    <definedName name="SEG5_DIRECTION5" localSheetId="18">#REF!</definedName>
    <definedName name="SEG5_DIRECTION5" localSheetId="16">#REF!</definedName>
    <definedName name="SEG5_DIRECTION5" localSheetId="17">#REF!</definedName>
    <definedName name="SEG5_DIRECTION5" localSheetId="10">#REF!</definedName>
    <definedName name="SEG5_DIRECTION5" localSheetId="8">#REF!</definedName>
    <definedName name="SEG5_DIRECTION5" localSheetId="13">#REF!</definedName>
    <definedName name="SEG5_DIRECTION5">#REF!</definedName>
    <definedName name="SEG5_FROM1" localSheetId="18">#REF!</definedName>
    <definedName name="SEG5_FROM1" localSheetId="16">#REF!</definedName>
    <definedName name="SEG5_FROM1" localSheetId="17">#REF!</definedName>
    <definedName name="SEG5_FROM1" localSheetId="10">#REF!</definedName>
    <definedName name="SEG5_FROM1" localSheetId="8">#REF!</definedName>
    <definedName name="SEG5_FROM1" localSheetId="13">#REF!</definedName>
    <definedName name="SEG5_FROM1">#REF!</definedName>
    <definedName name="SEG5_FROM2" localSheetId="18">#REF!</definedName>
    <definedName name="SEG5_FROM2" localSheetId="16">#REF!</definedName>
    <definedName name="SEG5_FROM2" localSheetId="17">#REF!</definedName>
    <definedName name="SEG5_FROM2" localSheetId="10">#REF!</definedName>
    <definedName name="SEG5_FROM2" localSheetId="8">#REF!</definedName>
    <definedName name="SEG5_FROM2" localSheetId="13">#REF!</definedName>
    <definedName name="SEG5_FROM2">#REF!</definedName>
    <definedName name="SEG5_FROM4" localSheetId="18">#REF!</definedName>
    <definedName name="SEG5_FROM4" localSheetId="16">#REF!</definedName>
    <definedName name="SEG5_FROM4" localSheetId="17">#REF!</definedName>
    <definedName name="SEG5_FROM4" localSheetId="10">#REF!</definedName>
    <definedName name="SEG5_FROM4" localSheetId="8">#REF!</definedName>
    <definedName name="SEG5_FROM4" localSheetId="13">#REF!</definedName>
    <definedName name="SEG5_FROM4">#REF!</definedName>
    <definedName name="SEG5_FROM5" localSheetId="18">#REF!</definedName>
    <definedName name="SEG5_FROM5" localSheetId="16">#REF!</definedName>
    <definedName name="SEG5_FROM5" localSheetId="17">#REF!</definedName>
    <definedName name="SEG5_FROM5" localSheetId="10">#REF!</definedName>
    <definedName name="SEG5_FROM5" localSheetId="8">#REF!</definedName>
    <definedName name="SEG5_FROM5" localSheetId="13">#REF!</definedName>
    <definedName name="SEG5_FROM5">#REF!</definedName>
    <definedName name="SEG5_SORT1" localSheetId="18">#REF!</definedName>
    <definedName name="SEG5_SORT1" localSheetId="16">#REF!</definedName>
    <definedName name="SEG5_SORT1" localSheetId="17">#REF!</definedName>
    <definedName name="SEG5_SORT1" localSheetId="10">#REF!</definedName>
    <definedName name="SEG5_SORT1" localSheetId="8">#REF!</definedName>
    <definedName name="SEG5_SORT1" localSheetId="13">#REF!</definedName>
    <definedName name="SEG5_SORT1">#REF!</definedName>
    <definedName name="SEG5_SORT2" localSheetId="18">#REF!</definedName>
    <definedName name="SEG5_SORT2" localSheetId="16">#REF!</definedName>
    <definedName name="SEG5_SORT2" localSheetId="17">#REF!</definedName>
    <definedName name="SEG5_SORT2" localSheetId="10">#REF!</definedName>
    <definedName name="SEG5_SORT2" localSheetId="8">#REF!</definedName>
    <definedName name="SEG5_SORT2" localSheetId="13">#REF!</definedName>
    <definedName name="SEG5_SORT2">#REF!</definedName>
    <definedName name="SEG5_SORT4" localSheetId="18">#REF!</definedName>
    <definedName name="SEG5_SORT4" localSheetId="16">#REF!</definedName>
    <definedName name="SEG5_SORT4" localSheetId="17">#REF!</definedName>
    <definedName name="SEG5_SORT4" localSheetId="10">#REF!</definedName>
    <definedName name="SEG5_SORT4" localSheetId="8">#REF!</definedName>
    <definedName name="SEG5_SORT4" localSheetId="13">#REF!</definedName>
    <definedName name="SEG5_SORT4">#REF!</definedName>
    <definedName name="SEG5_SORT5" localSheetId="18">#REF!</definedName>
    <definedName name="SEG5_SORT5" localSheetId="16">#REF!</definedName>
    <definedName name="SEG5_SORT5" localSheetId="17">#REF!</definedName>
    <definedName name="SEG5_SORT5" localSheetId="10">#REF!</definedName>
    <definedName name="SEG5_SORT5" localSheetId="8">#REF!</definedName>
    <definedName name="SEG5_SORT5" localSheetId="13">#REF!</definedName>
    <definedName name="SEG5_SORT5">#REF!</definedName>
    <definedName name="SEG5_TO1" localSheetId="18">#REF!</definedName>
    <definedName name="SEG5_TO1" localSheetId="16">#REF!</definedName>
    <definedName name="SEG5_TO1" localSheetId="17">#REF!</definedName>
    <definedName name="SEG5_TO1" localSheetId="10">#REF!</definedName>
    <definedName name="SEG5_TO1" localSheetId="8">#REF!</definedName>
    <definedName name="SEG5_TO1" localSheetId="13">#REF!</definedName>
    <definedName name="SEG5_TO1">#REF!</definedName>
    <definedName name="SEG5_TO2" localSheetId="18">#REF!</definedName>
    <definedName name="SEG5_TO2" localSheetId="16">#REF!</definedName>
    <definedName name="SEG5_TO2" localSheetId="17">#REF!</definedName>
    <definedName name="SEG5_TO2" localSheetId="10">#REF!</definedName>
    <definedName name="SEG5_TO2" localSheetId="8">#REF!</definedName>
    <definedName name="SEG5_TO2" localSheetId="13">#REF!</definedName>
    <definedName name="SEG5_TO2">#REF!</definedName>
    <definedName name="SEG5_TO4" localSheetId="18">#REF!</definedName>
    <definedName name="SEG5_TO4" localSheetId="16">#REF!</definedName>
    <definedName name="SEG5_TO4" localSheetId="17">#REF!</definedName>
    <definedName name="SEG5_TO4" localSheetId="10">#REF!</definedName>
    <definedName name="SEG5_TO4" localSheetId="8">#REF!</definedName>
    <definedName name="SEG5_TO4" localSheetId="13">#REF!</definedName>
    <definedName name="SEG5_TO4">#REF!</definedName>
    <definedName name="SEG5_TO5" localSheetId="18">#REF!</definedName>
    <definedName name="SEG5_TO5" localSheetId="16">#REF!</definedName>
    <definedName name="SEG5_TO5" localSheetId="17">#REF!</definedName>
    <definedName name="SEG5_TO5" localSheetId="10">#REF!</definedName>
    <definedName name="SEG5_TO5" localSheetId="8">#REF!</definedName>
    <definedName name="SEG5_TO5" localSheetId="13">#REF!</definedName>
    <definedName name="SEG5_TO5">#REF!</definedName>
    <definedName name="SEG6_DIRECTION1" localSheetId="18">#REF!</definedName>
    <definedName name="SEG6_DIRECTION1" localSheetId="16">#REF!</definedName>
    <definedName name="SEG6_DIRECTION1" localSheetId="17">#REF!</definedName>
    <definedName name="SEG6_DIRECTION1" localSheetId="10">#REF!</definedName>
    <definedName name="SEG6_DIRECTION1" localSheetId="8">#REF!</definedName>
    <definedName name="SEG6_DIRECTION1" localSheetId="13">#REF!</definedName>
    <definedName name="SEG6_DIRECTION1">#REF!</definedName>
    <definedName name="SEG6_DIRECTION2" localSheetId="18">#REF!</definedName>
    <definedName name="SEG6_DIRECTION2" localSheetId="16">#REF!</definedName>
    <definedName name="SEG6_DIRECTION2" localSheetId="17">#REF!</definedName>
    <definedName name="SEG6_DIRECTION2" localSheetId="10">#REF!</definedName>
    <definedName name="SEG6_DIRECTION2" localSheetId="8">#REF!</definedName>
    <definedName name="SEG6_DIRECTION2" localSheetId="13">#REF!</definedName>
    <definedName name="SEG6_DIRECTION2">#REF!</definedName>
    <definedName name="SEG6_DIRECTION4" localSheetId="18">#REF!</definedName>
    <definedName name="SEG6_DIRECTION4" localSheetId="16">#REF!</definedName>
    <definedName name="SEG6_DIRECTION4" localSheetId="17">#REF!</definedName>
    <definedName name="SEG6_DIRECTION4" localSheetId="10">#REF!</definedName>
    <definedName name="SEG6_DIRECTION4" localSheetId="8">#REF!</definedName>
    <definedName name="SEG6_DIRECTION4" localSheetId="13">#REF!</definedName>
    <definedName name="SEG6_DIRECTION4">#REF!</definedName>
    <definedName name="SEG6_DIRECTION5" localSheetId="18">#REF!</definedName>
    <definedName name="SEG6_DIRECTION5" localSheetId="16">#REF!</definedName>
    <definedName name="SEG6_DIRECTION5" localSheetId="17">#REF!</definedName>
    <definedName name="SEG6_DIRECTION5" localSheetId="10">#REF!</definedName>
    <definedName name="SEG6_DIRECTION5" localSheetId="8">#REF!</definedName>
    <definedName name="SEG6_DIRECTION5" localSheetId="13">#REF!</definedName>
    <definedName name="SEG6_DIRECTION5">#REF!</definedName>
    <definedName name="SEG6_FROM1" localSheetId="18">#REF!</definedName>
    <definedName name="SEG6_FROM1" localSheetId="16">#REF!</definedName>
    <definedName name="SEG6_FROM1" localSheetId="17">#REF!</definedName>
    <definedName name="SEG6_FROM1" localSheetId="10">#REF!</definedName>
    <definedName name="SEG6_FROM1" localSheetId="8">#REF!</definedName>
    <definedName name="SEG6_FROM1" localSheetId="13">#REF!</definedName>
    <definedName name="SEG6_FROM1">#REF!</definedName>
    <definedName name="SEG6_FROM2" localSheetId="18">#REF!</definedName>
    <definedName name="SEG6_FROM2" localSheetId="16">#REF!</definedName>
    <definedName name="SEG6_FROM2" localSheetId="17">#REF!</definedName>
    <definedName name="SEG6_FROM2" localSheetId="10">#REF!</definedName>
    <definedName name="SEG6_FROM2" localSheetId="8">#REF!</definedName>
    <definedName name="SEG6_FROM2" localSheetId="13">#REF!</definedName>
    <definedName name="SEG6_FROM2">#REF!</definedName>
    <definedName name="SEG6_FROM4" localSheetId="18">#REF!</definedName>
    <definedName name="SEG6_FROM4" localSheetId="16">#REF!</definedName>
    <definedName name="SEG6_FROM4" localSheetId="17">#REF!</definedName>
    <definedName name="SEG6_FROM4" localSheetId="10">#REF!</definedName>
    <definedName name="SEG6_FROM4" localSheetId="8">#REF!</definedName>
    <definedName name="SEG6_FROM4" localSheetId="13">#REF!</definedName>
    <definedName name="SEG6_FROM4">#REF!</definedName>
    <definedName name="SEG6_FROM5" localSheetId="18">#REF!</definedName>
    <definedName name="SEG6_FROM5" localSheetId="16">#REF!</definedName>
    <definedName name="SEG6_FROM5" localSheetId="17">#REF!</definedName>
    <definedName name="SEG6_FROM5" localSheetId="10">#REF!</definedName>
    <definedName name="SEG6_FROM5" localSheetId="8">#REF!</definedName>
    <definedName name="SEG6_FROM5" localSheetId="13">#REF!</definedName>
    <definedName name="SEG6_FROM5">#REF!</definedName>
    <definedName name="SEG6_SORT1" localSheetId="18">#REF!</definedName>
    <definedName name="SEG6_SORT1" localSheetId="16">#REF!</definedName>
    <definedName name="SEG6_SORT1" localSheetId="17">#REF!</definedName>
    <definedName name="SEG6_SORT1" localSheetId="10">#REF!</definedName>
    <definedName name="SEG6_SORT1" localSheetId="8">#REF!</definedName>
    <definedName name="SEG6_SORT1" localSheetId="13">#REF!</definedName>
    <definedName name="SEG6_SORT1">#REF!</definedName>
    <definedName name="SEG6_SORT2" localSheetId="18">#REF!</definedName>
    <definedName name="SEG6_SORT2" localSheetId="16">#REF!</definedName>
    <definedName name="SEG6_SORT2" localSheetId="17">#REF!</definedName>
    <definedName name="SEG6_SORT2" localSheetId="10">#REF!</definedName>
    <definedName name="SEG6_SORT2" localSheetId="8">#REF!</definedName>
    <definedName name="SEG6_SORT2" localSheetId="13">#REF!</definedName>
    <definedName name="SEG6_SORT2">#REF!</definedName>
    <definedName name="SEG6_SORT4" localSheetId="18">#REF!</definedName>
    <definedName name="SEG6_SORT4" localSheetId="16">#REF!</definedName>
    <definedName name="SEG6_SORT4" localSheetId="17">#REF!</definedName>
    <definedName name="SEG6_SORT4" localSheetId="10">#REF!</definedName>
    <definedName name="SEG6_SORT4" localSheetId="8">#REF!</definedName>
    <definedName name="SEG6_SORT4" localSheetId="13">#REF!</definedName>
    <definedName name="SEG6_SORT4">#REF!</definedName>
    <definedName name="SEG6_SORT5" localSheetId="18">#REF!</definedName>
    <definedName name="SEG6_SORT5" localSheetId="16">#REF!</definedName>
    <definedName name="SEG6_SORT5" localSheetId="17">#REF!</definedName>
    <definedName name="SEG6_SORT5" localSheetId="10">#REF!</definedName>
    <definedName name="SEG6_SORT5" localSheetId="8">#REF!</definedName>
    <definedName name="SEG6_SORT5" localSheetId="13">#REF!</definedName>
    <definedName name="SEG6_SORT5">#REF!</definedName>
    <definedName name="SEG6_TO1" localSheetId="18">#REF!</definedName>
    <definedName name="SEG6_TO1" localSheetId="16">#REF!</definedName>
    <definedName name="SEG6_TO1" localSheetId="17">#REF!</definedName>
    <definedName name="SEG6_TO1" localSheetId="10">#REF!</definedName>
    <definedName name="SEG6_TO1" localSheetId="8">#REF!</definedName>
    <definedName name="SEG6_TO1" localSheetId="13">#REF!</definedName>
    <definedName name="SEG6_TO1">#REF!</definedName>
    <definedName name="SEG6_TO2" localSheetId="18">#REF!</definedName>
    <definedName name="SEG6_TO2" localSheetId="16">#REF!</definedName>
    <definedName name="SEG6_TO2" localSheetId="17">#REF!</definedName>
    <definedName name="SEG6_TO2" localSheetId="10">#REF!</definedName>
    <definedName name="SEG6_TO2" localSheetId="8">#REF!</definedName>
    <definedName name="SEG6_TO2" localSheetId="13">#REF!</definedName>
    <definedName name="SEG6_TO2">#REF!</definedName>
    <definedName name="SEG6_TO4" localSheetId="18">#REF!</definedName>
    <definedName name="SEG6_TO4" localSheetId="16">#REF!</definedName>
    <definedName name="SEG6_TO4" localSheetId="17">#REF!</definedName>
    <definedName name="SEG6_TO4" localSheetId="10">#REF!</definedName>
    <definedName name="SEG6_TO4" localSheetId="8">#REF!</definedName>
    <definedName name="SEG6_TO4" localSheetId="13">#REF!</definedName>
    <definedName name="SEG6_TO4">#REF!</definedName>
    <definedName name="SEG6_TO5" localSheetId="18">#REF!</definedName>
    <definedName name="SEG6_TO5" localSheetId="16">#REF!</definedName>
    <definedName name="SEG6_TO5" localSheetId="17">#REF!</definedName>
    <definedName name="SEG6_TO5" localSheetId="10">#REF!</definedName>
    <definedName name="SEG6_TO5" localSheetId="8">#REF!</definedName>
    <definedName name="SEG6_TO5" localSheetId="13">#REF!</definedName>
    <definedName name="SEG6_TO5">#REF!</definedName>
    <definedName name="SEG7_DIRECTION1" localSheetId="18">#REF!</definedName>
    <definedName name="SEG7_DIRECTION1" localSheetId="16">#REF!</definedName>
    <definedName name="SEG7_DIRECTION1" localSheetId="17">#REF!</definedName>
    <definedName name="SEG7_DIRECTION1" localSheetId="10">#REF!</definedName>
    <definedName name="SEG7_DIRECTION1" localSheetId="8">#REF!</definedName>
    <definedName name="SEG7_DIRECTION1" localSheetId="13">#REF!</definedName>
    <definedName name="SEG7_DIRECTION1">#REF!</definedName>
    <definedName name="SEG7_DIRECTION2" localSheetId="18">#REF!</definedName>
    <definedName name="SEG7_DIRECTION2" localSheetId="16">#REF!</definedName>
    <definedName name="SEG7_DIRECTION2" localSheetId="17">#REF!</definedName>
    <definedName name="SEG7_DIRECTION2" localSheetId="10">#REF!</definedName>
    <definedName name="SEG7_DIRECTION2" localSheetId="8">#REF!</definedName>
    <definedName name="SEG7_DIRECTION2" localSheetId="13">#REF!</definedName>
    <definedName name="SEG7_DIRECTION2">#REF!</definedName>
    <definedName name="SEG7_DIRECTION4" localSheetId="18">#REF!</definedName>
    <definedName name="SEG7_DIRECTION4" localSheetId="16">#REF!</definedName>
    <definedName name="SEG7_DIRECTION4" localSheetId="17">#REF!</definedName>
    <definedName name="SEG7_DIRECTION4" localSheetId="10">#REF!</definedName>
    <definedName name="SEG7_DIRECTION4" localSheetId="8">#REF!</definedName>
    <definedName name="SEG7_DIRECTION4" localSheetId="13">#REF!</definedName>
    <definedName name="SEG7_DIRECTION4">#REF!</definedName>
    <definedName name="SEG7_DIRECTION5" localSheetId="18">#REF!</definedName>
    <definedName name="SEG7_DIRECTION5" localSheetId="16">#REF!</definedName>
    <definedName name="SEG7_DIRECTION5" localSheetId="17">#REF!</definedName>
    <definedName name="SEG7_DIRECTION5" localSheetId="10">#REF!</definedName>
    <definedName name="SEG7_DIRECTION5" localSheetId="8">#REF!</definedName>
    <definedName name="SEG7_DIRECTION5" localSheetId="13">#REF!</definedName>
    <definedName name="SEG7_DIRECTION5">#REF!</definedName>
    <definedName name="SEG7_FROM1" localSheetId="18">#REF!</definedName>
    <definedName name="SEG7_FROM1" localSheetId="16">#REF!</definedName>
    <definedName name="SEG7_FROM1" localSheetId="17">#REF!</definedName>
    <definedName name="SEG7_FROM1" localSheetId="10">#REF!</definedName>
    <definedName name="SEG7_FROM1" localSheetId="8">#REF!</definedName>
    <definedName name="SEG7_FROM1" localSheetId="13">#REF!</definedName>
    <definedName name="SEG7_FROM1">#REF!</definedName>
    <definedName name="SEG7_FROM2" localSheetId="18">#REF!</definedName>
    <definedName name="SEG7_FROM2" localSheetId="16">#REF!</definedName>
    <definedName name="SEG7_FROM2" localSheetId="17">#REF!</definedName>
    <definedName name="SEG7_FROM2" localSheetId="10">#REF!</definedName>
    <definedName name="SEG7_FROM2" localSheetId="8">#REF!</definedName>
    <definedName name="SEG7_FROM2" localSheetId="13">#REF!</definedName>
    <definedName name="SEG7_FROM2">#REF!</definedName>
    <definedName name="SEG7_FROM4" localSheetId="18">#REF!</definedName>
    <definedName name="SEG7_FROM4" localSheetId="16">#REF!</definedName>
    <definedName name="SEG7_FROM4" localSheetId="17">#REF!</definedName>
    <definedName name="SEG7_FROM4" localSheetId="10">#REF!</definedName>
    <definedName name="SEG7_FROM4" localSheetId="8">#REF!</definedName>
    <definedName name="SEG7_FROM4" localSheetId="13">#REF!</definedName>
    <definedName name="SEG7_FROM4">#REF!</definedName>
    <definedName name="SEG7_FROM5" localSheetId="18">#REF!</definedName>
    <definedName name="SEG7_FROM5" localSheetId="16">#REF!</definedName>
    <definedName name="SEG7_FROM5" localSheetId="17">#REF!</definedName>
    <definedName name="SEG7_FROM5" localSheetId="10">#REF!</definedName>
    <definedName name="SEG7_FROM5" localSheetId="8">#REF!</definedName>
    <definedName name="SEG7_FROM5" localSheetId="13">#REF!</definedName>
    <definedName name="SEG7_FROM5">#REF!</definedName>
    <definedName name="SEG7_SORT1" localSheetId="18">#REF!</definedName>
    <definedName name="SEG7_SORT1" localSheetId="16">#REF!</definedName>
    <definedName name="SEG7_SORT1" localSheetId="17">#REF!</definedName>
    <definedName name="SEG7_SORT1" localSheetId="10">#REF!</definedName>
    <definedName name="SEG7_SORT1" localSheetId="8">#REF!</definedName>
    <definedName name="SEG7_SORT1" localSheetId="13">#REF!</definedName>
    <definedName name="SEG7_SORT1">#REF!</definedName>
    <definedName name="SEG7_SORT2" localSheetId="18">#REF!</definedName>
    <definedName name="SEG7_SORT2" localSheetId="16">#REF!</definedName>
    <definedName name="SEG7_SORT2" localSheetId="17">#REF!</definedName>
    <definedName name="SEG7_SORT2" localSheetId="10">#REF!</definedName>
    <definedName name="SEG7_SORT2" localSheetId="8">#REF!</definedName>
    <definedName name="SEG7_SORT2" localSheetId="13">#REF!</definedName>
    <definedName name="SEG7_SORT2">#REF!</definedName>
    <definedName name="SEG7_SORT4" localSheetId="18">#REF!</definedName>
    <definedName name="SEG7_SORT4" localSheetId="16">#REF!</definedName>
    <definedName name="SEG7_SORT4" localSheetId="17">#REF!</definedName>
    <definedName name="SEG7_SORT4" localSheetId="10">#REF!</definedName>
    <definedName name="SEG7_SORT4" localSheetId="8">#REF!</definedName>
    <definedName name="SEG7_SORT4" localSheetId="13">#REF!</definedName>
    <definedName name="SEG7_SORT4">#REF!</definedName>
    <definedName name="SEG7_SORT5" localSheetId="18">#REF!</definedName>
    <definedName name="SEG7_SORT5" localSheetId="16">#REF!</definedName>
    <definedName name="SEG7_SORT5" localSheetId="17">#REF!</definedName>
    <definedName name="SEG7_SORT5" localSheetId="10">#REF!</definedName>
    <definedName name="SEG7_SORT5" localSheetId="8">#REF!</definedName>
    <definedName name="SEG7_SORT5" localSheetId="13">#REF!</definedName>
    <definedName name="SEG7_SORT5">#REF!</definedName>
    <definedName name="SEG7_TO1" localSheetId="18">#REF!</definedName>
    <definedName name="SEG7_TO1" localSheetId="16">#REF!</definedName>
    <definedName name="SEG7_TO1" localSheetId="17">#REF!</definedName>
    <definedName name="SEG7_TO1" localSheetId="10">#REF!</definedName>
    <definedName name="SEG7_TO1" localSheetId="8">#REF!</definedName>
    <definedName name="SEG7_TO1" localSheetId="13">#REF!</definedName>
    <definedName name="SEG7_TO1">#REF!</definedName>
    <definedName name="SEG7_TO2" localSheetId="18">#REF!</definedName>
    <definedName name="SEG7_TO2" localSheetId="16">#REF!</definedName>
    <definedName name="SEG7_TO2" localSheetId="17">#REF!</definedName>
    <definedName name="SEG7_TO2" localSheetId="10">#REF!</definedName>
    <definedName name="SEG7_TO2" localSheetId="8">#REF!</definedName>
    <definedName name="SEG7_TO2" localSheetId="13">#REF!</definedName>
    <definedName name="SEG7_TO2">#REF!</definedName>
    <definedName name="SEG7_TO4" localSheetId="18">#REF!</definedName>
    <definedName name="SEG7_TO4" localSheetId="16">#REF!</definedName>
    <definedName name="SEG7_TO4" localSheetId="17">#REF!</definedName>
    <definedName name="SEG7_TO4" localSheetId="10">#REF!</definedName>
    <definedName name="SEG7_TO4" localSheetId="8">#REF!</definedName>
    <definedName name="SEG7_TO4" localSheetId="13">#REF!</definedName>
    <definedName name="SEG7_TO4">#REF!</definedName>
    <definedName name="SEG7_TO5" localSheetId="18">#REF!</definedName>
    <definedName name="SEG7_TO5" localSheetId="16">#REF!</definedName>
    <definedName name="SEG7_TO5" localSheetId="17">#REF!</definedName>
    <definedName name="SEG7_TO5" localSheetId="10">#REF!</definedName>
    <definedName name="SEG7_TO5" localSheetId="8">#REF!</definedName>
    <definedName name="SEG7_TO5" localSheetId="13">#REF!</definedName>
    <definedName name="SEG7_TO5">#REF!</definedName>
    <definedName name="sense1">IF('Risk Register'!$Q$10="Reduced Risk",'Shape and Table Library'!$BV$293,IF('Risk Register'!$Q$10="Stationary Risk",'Shape and Table Library'!$BW$293,IF('Risk Register'!$Q$10="Increased Risk",'Shape and Table Library'!$BX$293,'Shape and Table Library'!$BY$293)))</definedName>
    <definedName name="sense10">IF('Risk Register'!$Q$111="Reduced Risk",'Shape and Table Library'!$BV$293,IF('Risk Register'!$Q$111="Stationary Risk",'Shape and Table Library'!$BW$293,IF('Risk Register'!$Q$111="Increased Risk",'Shape and Table Library'!$BX$293,'Shape and Table Library'!$BY$293)))</definedName>
    <definedName name="sense11">IF('Risk Register'!$Q$123="Reduced Risk",'Shape and Table Library'!$BV$293,IF('Risk Register'!$Q$123="Stationary Risk",'Shape and Table Library'!$BW$293,IF('Risk Register'!$Q$123="Increased Risk",'Shape and Table Library'!$BX$293,'Shape and Table Library'!$BY$293)))</definedName>
    <definedName name="sense12">IF('Risk Register'!$Q$135="Reduced Risk",'Shape and Table Library'!$BV$293,IF('Risk Register'!$Q$135="Stationary Risk",'Shape and Table Library'!$BW$293,IF('Risk Register'!$Q$135="Increased Risk",'Shape and Table Library'!$BX$293,'Shape and Table Library'!$BY$293)))</definedName>
    <definedName name="sense13">IF('Risk Register'!$Q$147="Reduced Risk",'Shape and Table Library'!$BV$293,IF('Risk Register'!$Q$147="Stationary Risk",'Shape and Table Library'!$BW$293,IF('Risk Register'!$Q$147="Increased Risk",'Shape and Table Library'!$BX$293,'Shape and Table Library'!$BY$293)))</definedName>
    <definedName name="sense14">IF('Risk Register'!$Q$158="Reduced Risk",'Shape and Table Library'!$BV$293,IF('Risk Register'!$Q$158="Stationary Risk",'Shape and Table Library'!$BW$293,IF('Risk Register'!$Q$158="Increased Risk",'Shape and Table Library'!$BX$293,'Shape and Table Library'!$BY$293)))</definedName>
    <definedName name="sense15">IF('Risk Register'!$Q$170="Reduced Risk",'Shape and Table Library'!$BV$293,IF('Risk Register'!$Q$170="Stationary Risk",'Shape and Table Library'!$BW$293,IF('Risk Register'!$Q$170="Increased Risk",'Shape and Table Library'!$BX$293,'Shape and Table Library'!$BY$293)))</definedName>
    <definedName name="sense16">IF('Risk Register'!$Q$182="Reduced Risk",'Shape and Table Library'!$BV$293,IF('Risk Register'!$Q$182="Stationary Risk",'Shape and Table Library'!$BW$293,IF('Risk Register'!$Q$182="Increased Risk",'Shape and Table Library'!$BX$293,'Shape and Table Library'!$BY$293)))</definedName>
    <definedName name="sense17">IF('Risk Register'!$Q$193="Reduced Risk",'Shape and Table Library'!$BV$293,IF('Risk Register'!$Q$193="Stationary Risk",'Shape and Table Library'!$BW$293,IF('Risk Register'!$Q$193="Increased Risk",'Shape and Table Library'!$BX$293,'Shape and Table Library'!$BY$293)))</definedName>
    <definedName name="sense18">IF('Risk Register'!$Q$205="Reduced Risk",'Shape and Table Library'!$BV$293,IF('Risk Register'!$Q$205="Stationary Risk",'Shape and Table Library'!$BW$293,IF('Risk Register'!$Q$205="Increased Risk",'Shape and Table Library'!$BX$293,'Shape and Table Library'!$BY$293)))</definedName>
    <definedName name="sense19">IF('Risk Register'!$Q$217="Reduced Risk",'Shape and Table Library'!$BV$293,IF('Risk Register'!$Q$217="Stationary Risk",'Shape and Table Library'!$BW$293,IF('Risk Register'!$Q$217="Increased Risk",'Shape and Table Library'!$BX$293,'Shape and Table Library'!$BY$293)))</definedName>
    <definedName name="sense2">IF('Risk Register'!$Q$21="Reduced Risk",'Shape and Table Library'!$BV$293,IF('Risk Register'!$Q$21="Stationary Risk",'Shape and Table Library'!$BW$293,IF('Risk Register'!$Q$21="Increased Risk",'Shape and Table Library'!$BX$293,'Shape and Table Library'!$BY$293)))</definedName>
    <definedName name="sense3">IF('Risk Register'!$Q$32="Reduced Risk",'Shape and Table Library'!$BV$293,IF('Risk Register'!$Q$32="Stationary Risk",'Shape and Table Library'!$BW$293,IF('Risk Register'!$Q$32="Increased Risk",'Shape and Table Library'!$BX$293,'Shape and Table Library'!$BY$293)))</definedName>
    <definedName name="sense4">IF('Risk Register'!$Q$43="Reduced Risk",'Shape and Table Library'!$BV$293,IF('Risk Register'!$Q$43="Stationary Risk",'Shape and Table Library'!$BW$293,IF('Risk Register'!$Q$43="Increased Risk",'Shape and Table Library'!$BX$293,'Shape and Table Library'!$BY$293)))</definedName>
    <definedName name="sense5">IF('Risk Register'!$Q$54="Reduced Risk",'Shape and Table Library'!$BV$293,IF('Risk Register'!$Q$54="Stationary Risk",'Shape and Table Library'!$BW$293,IF('Risk Register'!$Q$54="Increased Risk",'Shape and Table Library'!$BX$293,'Shape and Table Library'!$BY$293)))</definedName>
    <definedName name="sense6">IF('Risk Register'!$Q$66="Reduced Risk",'Shape and Table Library'!$BV$293,IF('Risk Register'!$Q$66="Stationary Risk",'Shape and Table Library'!$BW$293,IF('Risk Register'!$Q$66="Increased Risk",'Shape and Table Library'!$BX$293,'Shape and Table Library'!$BY$293)))</definedName>
    <definedName name="sense7">IF('Risk Register'!$Q$77="Reduced Risk",'Shape and Table Library'!$BV$293,IF('Risk Register'!$Q$77="Stationary Risk",'Shape and Table Library'!$BW$293,IF('Risk Register'!$Q$77="Increased Risk",'Shape and Table Library'!$BX$293,'Shape and Table Library'!$BY$293)))</definedName>
    <definedName name="sense8">IF('Risk Register'!$Q$89="Reduced Risk",'Shape and Table Library'!$BV$293,IF('Risk Register'!$Q$89="Stationary Risk",'Shape and Table Library'!$BW$293,IF('Risk Register'!$Q$89="Increased Risk",'Shape and Table Library'!$BX$293,'Shape and Table Library'!$BY$293)))</definedName>
    <definedName name="sense9">IF('Risk Register'!$Q$100="Reduced Risk",'Shape and Table Library'!$BV$293,IF('Risk Register'!$Q$100="Stationary Risk",'Shape and Table Library'!$BW$293,IF('Risk Register'!$Q$100="Increased Risk",'Shape and Table Library'!$BX$293,'Shape and Table Library'!$BY$293)))</definedName>
    <definedName name="speed">IF('Shape and Table Library'!$CC$279="GREEN",'Shape and Table Library'!$CD$293,IF('Shape and Table Library'!$CC$279="AMBER",'Shape and Table Library'!$CE$293,IF('Shape and Table Library'!$CC$279="RED",'Shape and Table Library'!$CF$293,'Shape and Table Library'!#REF!)))</definedName>
    <definedName name="speed10">IF('Shape and Table Library'!$CC$288="GREEN",'Shape and Table Library'!$CD$293,IF('Shape and Table Library'!$CC$288="AMBER",'Shape and Table Library'!$CE$293,IF('Shape and Table Library'!$CC$288="RED",'Shape and Table Library'!$CF$293,'Shape and Table Library'!$CI$293)))</definedName>
    <definedName name="speed11">IF('Shape and Table Library'!$CC$289="GREEN",'Shape and Table Library'!$CD$293,IF('Shape and Table Library'!$CC$289="AMBER",'Shape and Table Library'!$CE$293,IF('Shape and Table Library'!$CC$289="RED",'Shape and Table Library'!$CF$293,'Shape and Table Library'!$CI$293)))</definedName>
    <definedName name="speed12">IF('Shape and Table Library'!$CC$290="GREEN",'Shape and Table Library'!$CD$293,IF('Shape and Table Library'!$CC$290="AMBER",'Shape and Table Library'!$CE$293,IF('Shape and Table Library'!$CC$290="RED",'Shape and Table Library'!$CF$293,'Shape and Table Library'!$CI$293)))</definedName>
    <definedName name="speed2">IF('Shape and Table Library'!$CC$280="GREEN",'Shape and Table Library'!$CD$293,IF('Shape and Table Library'!$CC$280="AMBER",'Shape and Table Library'!$CE$293,IF('Shape and Table Library'!$CC$280="RED",'Shape and Table Library'!$CF$293,'Shape and Table Library'!#REF!)))</definedName>
    <definedName name="speed3">IF('Shape and Table Library'!$CC$281="GREEN",'Shape and Table Library'!$CD$293,IF('Shape and Table Library'!$CC$281="AMBER",'Shape and Table Library'!$CE$293,IF('Shape and Table Library'!$CC$281="RED",'Shape and Table Library'!$CF$293,'Shape and Table Library'!#REF!)))</definedName>
    <definedName name="speed4">IF('Shape and Table Library'!$CC$282="GREEN",'Shape and Table Library'!$CD$293,IF('Shape and Table Library'!$CC$282="AMBER",'Shape and Table Library'!$CE$293,IF('Shape and Table Library'!$CC$282="RED",'Shape and Table Library'!$CF$293,'Shape and Table Library'!$CJ$293)))</definedName>
    <definedName name="speed5">IF('Shape and Table Library'!$CC$283="GREEN",'Shape and Table Library'!$CD$293,IF('Shape and Table Library'!$CC$283="AMBER",'Shape and Table Library'!$CE$293,IF('Shape and Table Library'!$CC$283="RED",'Shape and Table Library'!$CF$293,'Shape and Table Library'!$CJ$293)))</definedName>
    <definedName name="speed6">IF('Shape and Table Library'!$CC$284="GREEN",'Shape and Table Library'!$CD$293,IF('Shape and Table Library'!$CC$284="AMBER",'Shape and Table Library'!$CE$293,IF('Shape and Table Library'!$CC$284="RED",'Shape and Table Library'!$CF$293,'Shape and Table Library'!$CJ$293)))</definedName>
    <definedName name="speed7">IF('Shape and Table Library'!$CC$285="GREEN",'Shape and Table Library'!$CD$293,IF('Shape and Table Library'!$CC$285="AMBER",'Shape and Table Library'!$CE$293,IF('Shape and Table Library'!$CC$285="RED",'Shape and Table Library'!$CF$293,'Shape and Table Library'!$CG$293)))</definedName>
    <definedName name="speed8">IF('Shape and Table Library'!$CC$286="GREEN",'Shape and Table Library'!$CD$293,IF('Shape and Table Library'!$CC$286="AMBER",'Shape and Table Library'!$CE$293,IF('Shape and Table Library'!$CC$286="RED",'Shape and Table Library'!$CG$293)))</definedName>
    <definedName name="speed9">IF('Shape and Table Library'!$CC$287="GREEN",'Shape and Table Library'!$CD$293,IF('Shape and Table Library'!$CC$287="AMBER",'Shape and Table Library'!$CE$293,IF('Shape and Table Library'!$CC$287="RED",'Shape and Table Library'!$CF$293,'Shape and Table Library'!$CG$293)))</definedName>
    <definedName name="sport" localSheetId="13">IF('Shape and Table Library'!$BS$9="GREEN",'Shape and Table Library'!$BV$277,(IF('Shape and Table Library'!$BS$9="AMBER",'Shape and Table Library'!$BW$277,(IF('Shape and Table Library'!$BS$9="RED",'Shape and Table Library'!$BX$277)))))</definedName>
    <definedName name="sport1">IF('Shape and Table Library'!$AM$9="GREEN",'Shape and Table Library'!$AP$276,IF('Shape and Table Library'!$AM$9="AMBER",'Shape and Table Library'!$AQ$276,IF('Shape and Table Library'!$AM$9="RED",'Shape and Table Library'!$AR$276,'Shape and Table Library'!$AS$276)))</definedName>
    <definedName name="sport10" localSheetId="13">IF(SBP!#REF!="GREEN",'Shape and Table Library'!$BV$277,(IF(SBP!#REF!="AMBER",'Shape and Table Library'!$BW$277,(IF(SBP!#REF!,"RED",'Shape and Table Library'!$BX$277)))))</definedName>
    <definedName name="sport10">IF('Shape and Table Library'!$AN$45="GREEN",'Shape and Table Library'!$AP$276,IF('Shape and Table Library'!$AN$45="AMBER",'Shape and Table Library'!$AQ$276,IF('Shape and Table Library'!$AN$45="RED",'Shape and Table Library'!$AR$276,'Shape and Table Library'!$AS$276)))</definedName>
    <definedName name="sport11" localSheetId="13">IF(SBP!#REF!="GREEN",'Shape and Table Library'!$BV$277,(IF(SBP!#REF!="AMBER",'Shape and Table Library'!$BW$277,(IF(SBP!#REF!="RED",'Shape and Table Library'!$BX$277)))))</definedName>
    <definedName name="sport11">IF('Shape and Table Library'!$AM$54="GREEN",'Shape and Table Library'!$AP$276,IF('Shape and Table Library'!$AM$54="AMBER",'Shape and Table Library'!$AQ$276,IF('Shape and Table Library'!$AM$54="RED",'Shape and Table Library'!$AR$276,'Shape and Table Library'!$AS$276)))</definedName>
    <definedName name="sport12" localSheetId="13">IF(SBP!#REF!="GREEN",'Shape and Table Library'!$BV$277,(IF(SBP!#REF!="AMBER",'Shape and Table Library'!$BW$277,(IF(SBP!#REF!="RED",'Shape and Table Library'!$BX$277)))))</definedName>
    <definedName name="sport12">IF('Shape and Table Library'!$AN$54="GREEN",'Shape and Table Library'!$AP$276,IF('Shape and Table Library'!$AN$54="AMBER",'Shape and Table Library'!$AQ$276,IF('Shape and Table Library'!$AN$54="RED",'Shape and Table Library'!$AR$276,'Shape and Table Library'!$AS$276)))</definedName>
    <definedName name="sport2" localSheetId="13">IF('Shape and Table Library'!$BT$9="GREEN",'Shape and Table Library'!$BV$277,(IF('Shape and Table Library'!$BT$9="AMBER",'Shape and Table Library'!$BW$277,(IF('Shape and Table Library'!$BT$9="RED",'Shape and Table Library'!$BX$277)))))</definedName>
    <definedName name="sport2">IF('Shape and Table Library'!$AN$9="GREEN",'Shape and Table Library'!$AP$276,IF('Shape and Table Library'!$AN$9="AMBER",'Shape and Table Library'!$AQ$276,IF('Shape and Table Library'!$AN$9="RED",'Shape and Table Library'!$AR$276,'Shape and Table Library'!$AS$276)))</definedName>
    <definedName name="sport3" localSheetId="13">IF('Shape and Table Library'!$BS$18="GREEN",'Shape and Table Library'!$BV$277,(IF('Shape and Table Library'!$BS$18="AMBER",'Shape and Table Library'!$BW$277,(IF('Shape and Table Library'!$BS$18="RED",'Shape and Table Library'!$BX$277)))))</definedName>
    <definedName name="sport3">IF('Shape and Table Library'!$AM$18="GREEN",'Shape and Table Library'!$AP$276,IF('Shape and Table Library'!$AM$18="AMBER",'Shape and Table Library'!$AQ$276,IF('Shape and Table Library'!$AM$18="RED",'Shape and Table Library'!$AR$276,'Shape and Table Library'!$AS$276)))</definedName>
    <definedName name="sport4" localSheetId="13">IF('Shape and Table Library'!$BT$18="GREEN",'Shape and Table Library'!$BV$277,(IF('Shape and Table Library'!$BT$18="AMBER",'Shape and Table Library'!$BW$277,(IF('Shape and Table Library'!$BT$18="RED",'Shape and Table Library'!$BX$277)))))</definedName>
    <definedName name="sport4">IF('Shape and Table Library'!$AN$18="GREEN",'Shape and Table Library'!$AP$276,IF('Shape and Table Library'!$AN$18="AMBER",'Shape and Table Library'!$AQ$276,IF('Shape and Table Library'!$AN$18="RED",'Shape and Table Library'!$AR$276,'Shape and Table Library'!$AS$276)))</definedName>
    <definedName name="sport5" localSheetId="13">IF('Shape and Table Library'!$BS$27="GREEN",'Shape and Table Library'!$BV$277,(IF('Shape and Table Library'!$BS$27="AMBER",'Shape and Table Library'!$BW$277,(IF('Shape and Table Library'!$BS$27="RED",'Shape and Table Library'!$BX$277)))))</definedName>
    <definedName name="sport5">IF('Shape and Table Library'!$AM$27="GREEN",'Shape and Table Library'!$AP$276,IF('Shape and Table Library'!$AM$27="AMBER",'Shape and Table Library'!$AQ$276,IF('Shape and Table Library'!$AM$27="RED",'Shape and Table Library'!$AR$276,'Shape and Table Library'!$AS$276)))</definedName>
    <definedName name="sport6" localSheetId="13">IF('Shape and Table Library'!$BT$27="GREEN",'Shape and Table Library'!$BV$277,(IF('Shape and Table Library'!$BT$27="AMBER",'Shape and Table Library'!$BW$277,(IF('Shape and Table Library'!$BT$27="RED",'Shape and Table Library'!$BX$277)))))</definedName>
    <definedName name="sport6">IF('Shape and Table Library'!$AN$27="GREEN",'Shape and Table Library'!$AP$276,IF('Shape and Table Library'!$AN$27="AMBER",'Shape and Table Library'!$AQ$276,IF('Shape and Table Library'!$AN$27="RED",'Shape and Table Library'!$AR$276,'Shape and Table Library'!$AS$276)))</definedName>
    <definedName name="sport7" localSheetId="13">IF('Shape and Table Library'!$BS$36="GREEN",'Shape and Table Library'!$BV$277,(IF('Shape and Table Library'!$BS$36="AMBER",'Shape and Table Library'!$BW$277,(IF('Shape and Table Library'!$BS$36="RED",'Shape and Table Library'!$BX$277)))))</definedName>
    <definedName name="sport7">IF('Shape and Table Library'!$AM$36="GREEN",'Shape and Table Library'!$AP$276,IF('Shape and Table Library'!$AM$36="AMBER",'Shape and Table Library'!$AQ$276,IF('Shape and Table Library'!$AM$36="RED",'Shape and Table Library'!$AR$276,'Shape and Table Library'!$AS$276)))</definedName>
    <definedName name="sport8" localSheetId="13">IF('Shape and Table Library'!$BT$36="GREEN",'Shape and Table Library'!$BV$277,(IF('Shape and Table Library'!$BT$36="AMBER",'Shape and Table Library'!$BW$277,(IF('Shape and Table Library'!$BT$36="RED",'Shape and Table Library'!$BX$277)))))</definedName>
    <definedName name="sport8">IF('Shape and Table Library'!$AN$36="GREEN",'Shape and Table Library'!$AP$276,IF('Shape and Table Library'!$AN$36="AMBER",'Shape and Table Library'!$AQ$276,IF('Shape and Table Library'!$AN$36="RED",'Shape and Table Library'!$AR$276,'Shape and Table Library'!$AS$276)))</definedName>
    <definedName name="sport9" localSheetId="13">IF(SBP!#REF!="GREEN",'Shape and Table Library'!$BV$277,(IF(SBP!#REF!="AMBER",'Shape and Table Library'!$BW$277,(IF(SBP!#REF!="RED",'Shape and Table Library'!$BX$277)))))</definedName>
    <definedName name="sport9">IF('Shape and Table Library'!$AM$45="GREEN",'Shape and Table Library'!$AP$276,IF('Shape and Table Library'!$AM$45="AMBER",'Shape and Table Library'!$AQ$276,IF('Shape and Table Library'!$AM$45="RED",'Shape and Table Library'!$AR$276,'Shape and Table Library'!$AS$276)))</definedName>
    <definedName name="STARTBUDGETPOST1" localSheetId="18">#REF!</definedName>
    <definedName name="STARTBUDGETPOST1" localSheetId="16">#REF!</definedName>
    <definedName name="STARTBUDGETPOST1" localSheetId="17">#REF!</definedName>
    <definedName name="STARTBUDGETPOST1" localSheetId="10">#REF!</definedName>
    <definedName name="STARTBUDGETPOST1" localSheetId="8">#REF!</definedName>
    <definedName name="STARTBUDGETPOST1" localSheetId="13">#REF!</definedName>
    <definedName name="STARTBUDGETPOST1">#REF!</definedName>
    <definedName name="STARTBUDGETPOST2" localSheetId="18">#REF!</definedName>
    <definedName name="STARTBUDGETPOST2" localSheetId="16">#REF!</definedName>
    <definedName name="STARTBUDGETPOST2" localSheetId="17">#REF!</definedName>
    <definedName name="STARTBUDGETPOST2" localSheetId="10">#REF!</definedName>
    <definedName name="STARTBUDGETPOST2" localSheetId="8">#REF!</definedName>
    <definedName name="STARTBUDGETPOST2" localSheetId="13">#REF!</definedName>
    <definedName name="STARTBUDGETPOST2">#REF!</definedName>
    <definedName name="STARTBUDGETPOST4" localSheetId="18">#REF!</definedName>
    <definedName name="STARTBUDGETPOST4" localSheetId="16">#REF!</definedName>
    <definedName name="STARTBUDGETPOST4" localSheetId="17">#REF!</definedName>
    <definedName name="STARTBUDGETPOST4" localSheetId="10">#REF!</definedName>
    <definedName name="STARTBUDGETPOST4" localSheetId="8">#REF!</definedName>
    <definedName name="STARTBUDGETPOST4" localSheetId="13">#REF!</definedName>
    <definedName name="STARTBUDGETPOST4">#REF!</definedName>
    <definedName name="STARTBUDGETPOST5" localSheetId="18">#REF!</definedName>
    <definedName name="STARTBUDGETPOST5" localSheetId="16">#REF!</definedName>
    <definedName name="STARTBUDGETPOST5" localSheetId="17">#REF!</definedName>
    <definedName name="STARTBUDGETPOST5" localSheetId="10">#REF!</definedName>
    <definedName name="STARTBUDGETPOST5" localSheetId="8">#REF!</definedName>
    <definedName name="STARTBUDGETPOST5" localSheetId="13">#REF!</definedName>
    <definedName name="STARTBUDGETPOST5">#REF!</definedName>
    <definedName name="STARTPERIODNAME1" localSheetId="18">#REF!</definedName>
    <definedName name="STARTPERIODNAME1" localSheetId="16">#REF!</definedName>
    <definedName name="STARTPERIODNAME1" localSheetId="17">#REF!</definedName>
    <definedName name="STARTPERIODNAME1" localSheetId="10">#REF!</definedName>
    <definedName name="STARTPERIODNAME1" localSheetId="8">#REF!</definedName>
    <definedName name="STARTPERIODNAME1" localSheetId="13">#REF!</definedName>
    <definedName name="STARTPERIODNAME1">#REF!</definedName>
    <definedName name="STARTPERIODNAME2" localSheetId="18">#REF!</definedName>
    <definedName name="STARTPERIODNAME2" localSheetId="16">#REF!</definedName>
    <definedName name="STARTPERIODNAME2" localSheetId="17">#REF!</definedName>
    <definedName name="STARTPERIODNAME2" localSheetId="10">#REF!</definedName>
    <definedName name="STARTPERIODNAME2" localSheetId="8">#REF!</definedName>
    <definedName name="STARTPERIODNAME2" localSheetId="13">#REF!</definedName>
    <definedName name="STARTPERIODNAME2">#REF!</definedName>
    <definedName name="STARTPERIODNAME4" localSheetId="18">#REF!</definedName>
    <definedName name="STARTPERIODNAME4" localSheetId="16">#REF!</definedName>
    <definedName name="STARTPERIODNAME4" localSheetId="17">#REF!</definedName>
    <definedName name="STARTPERIODNAME4" localSheetId="10">#REF!</definedName>
    <definedName name="STARTPERIODNAME4" localSheetId="8">#REF!</definedName>
    <definedName name="STARTPERIODNAME4" localSheetId="13">#REF!</definedName>
    <definedName name="STARTPERIODNAME4">#REF!</definedName>
    <definedName name="STARTPERIODNAME5" localSheetId="18">#REF!</definedName>
    <definedName name="STARTPERIODNAME5" localSheetId="16">#REF!</definedName>
    <definedName name="STARTPERIODNAME5" localSheetId="17">#REF!</definedName>
    <definedName name="STARTPERIODNAME5" localSheetId="10">#REF!</definedName>
    <definedName name="STARTPERIODNAME5" localSheetId="8">#REF!</definedName>
    <definedName name="STARTPERIODNAME5" localSheetId="13">#REF!</definedName>
    <definedName name="STARTPERIODNAME5">#REF!</definedName>
    <definedName name="STARTPERIODNUM1" localSheetId="18">#REF!</definedName>
    <definedName name="STARTPERIODNUM1" localSheetId="16">#REF!</definedName>
    <definedName name="STARTPERIODNUM1" localSheetId="17">#REF!</definedName>
    <definedName name="STARTPERIODNUM1" localSheetId="10">#REF!</definedName>
    <definedName name="STARTPERIODNUM1" localSheetId="8">#REF!</definedName>
    <definedName name="STARTPERIODNUM1" localSheetId="13">#REF!</definedName>
    <definedName name="STARTPERIODNUM1">#REF!</definedName>
    <definedName name="STARTPERIODNUM2" localSheetId="18">#REF!</definedName>
    <definedName name="STARTPERIODNUM2" localSheetId="16">#REF!</definedName>
    <definedName name="STARTPERIODNUM2" localSheetId="17">#REF!</definedName>
    <definedName name="STARTPERIODNUM2" localSheetId="10">#REF!</definedName>
    <definedName name="STARTPERIODNUM2" localSheetId="8">#REF!</definedName>
    <definedName name="STARTPERIODNUM2" localSheetId="13">#REF!</definedName>
    <definedName name="STARTPERIODNUM2">#REF!</definedName>
    <definedName name="STARTPERIODNUM4" localSheetId="18">#REF!</definedName>
    <definedName name="STARTPERIODNUM4" localSheetId="16">#REF!</definedName>
    <definedName name="STARTPERIODNUM4" localSheetId="17">#REF!</definedName>
    <definedName name="STARTPERIODNUM4" localSheetId="10">#REF!</definedName>
    <definedName name="STARTPERIODNUM4" localSheetId="8">#REF!</definedName>
    <definedName name="STARTPERIODNUM4" localSheetId="13">#REF!</definedName>
    <definedName name="STARTPERIODNUM4">#REF!</definedName>
    <definedName name="STARTPERIODNUM5" localSheetId="18">#REF!</definedName>
    <definedName name="STARTPERIODNUM5" localSheetId="16">#REF!</definedName>
    <definedName name="STARTPERIODNUM5" localSheetId="17">#REF!</definedName>
    <definedName name="STARTPERIODNUM5" localSheetId="10">#REF!</definedName>
    <definedName name="STARTPERIODNUM5" localSheetId="8">#REF!</definedName>
    <definedName name="STARTPERIODNUM5" localSheetId="13">#REF!</definedName>
    <definedName name="STARTPERIODNUM5">#REF!</definedName>
    <definedName name="STARTPERIODYEAR1" localSheetId="18">#REF!</definedName>
    <definedName name="STARTPERIODYEAR1" localSheetId="16">#REF!</definedName>
    <definedName name="STARTPERIODYEAR1" localSheetId="17">#REF!</definedName>
    <definedName name="STARTPERIODYEAR1" localSheetId="10">#REF!</definedName>
    <definedName name="STARTPERIODYEAR1" localSheetId="8">#REF!</definedName>
    <definedName name="STARTPERIODYEAR1" localSheetId="13">#REF!</definedName>
    <definedName name="STARTPERIODYEAR1">#REF!</definedName>
    <definedName name="STARTPERIODYEAR2" localSheetId="18">#REF!</definedName>
    <definedName name="STARTPERIODYEAR2" localSheetId="16">#REF!</definedName>
    <definedName name="STARTPERIODYEAR2" localSheetId="17">#REF!</definedName>
    <definedName name="STARTPERIODYEAR2" localSheetId="10">#REF!</definedName>
    <definedName name="STARTPERIODYEAR2" localSheetId="8">#REF!</definedName>
    <definedName name="STARTPERIODYEAR2" localSheetId="13">#REF!</definedName>
    <definedName name="STARTPERIODYEAR2">#REF!</definedName>
    <definedName name="STARTPERIODYEAR4" localSheetId="18">#REF!</definedName>
    <definedName name="STARTPERIODYEAR4" localSheetId="16">#REF!</definedName>
    <definedName name="STARTPERIODYEAR4" localSheetId="17">#REF!</definedName>
    <definedName name="STARTPERIODYEAR4" localSheetId="10">#REF!</definedName>
    <definedName name="STARTPERIODYEAR4" localSheetId="8">#REF!</definedName>
    <definedName name="STARTPERIODYEAR4" localSheetId="13">#REF!</definedName>
    <definedName name="STARTPERIODYEAR4">#REF!</definedName>
    <definedName name="STARTPERIODYEAR5" localSheetId="18">#REF!</definedName>
    <definedName name="STARTPERIODYEAR5" localSheetId="16">#REF!</definedName>
    <definedName name="STARTPERIODYEAR5" localSheetId="17">#REF!</definedName>
    <definedName name="STARTPERIODYEAR5" localSheetId="10">#REF!</definedName>
    <definedName name="STARTPERIODYEAR5" localSheetId="8">#REF!</definedName>
    <definedName name="STARTPERIODYEAR5" localSheetId="13">#REF!</definedName>
    <definedName name="STARTPERIODYEAR5">#REF!</definedName>
    <definedName name="Testing">IF('Shape and Table Library'!$J$9="R",'Shape and Table Library'!$M$276,'Shape and Table Library'!$N$276)</definedName>
    <definedName name="Thing">IF('Shape and Table Library'!$J$9="GREEN",'Shape and Table Library'!$M$276,IF('Shape and Table Library'!$J$9="AMBER",'Shape and Table Library'!$N$276,IF('Shape and Table Library'!$J$9="RED",'Shape and Table Library'!$O$276,'Shape and Table Library'!$P$276)))</definedName>
    <definedName name="Thing10">IF('Shape and Table Library'!$K$45="GREEN",'Shape and Table Library'!$M$276,IF('Shape and Table Library'!$K$45="AMBER",'Shape and Table Library'!$N$276,IF('Shape and Table Library'!$K$45="RED",'Shape and Table Library'!$O$276,'Shape and Table Library'!$P$276)))</definedName>
    <definedName name="Thing11">IF('Shape and Table Library'!$J$54="GREEN",'Shape and Table Library'!$M$276,IF('Shape and Table Library'!$J$54="AMBER",'Shape and Table Library'!$N$276,IF('Shape and Table Library'!$J$54="RED",'Shape and Table Library'!$O$276,'Shape and Table Library'!$P$276)))</definedName>
    <definedName name="Thing12">IF('Shape and Table Library'!$K$54="GREEN",'Shape and Table Library'!$M$276,IF('Shape and Table Library'!$K$54="AMBER",'Shape and Table Library'!$N$276,IF('Shape and Table Library'!$K$54="RED",'Shape and Table Library'!$O$276,'Shape and Table Library'!$P$276)))</definedName>
    <definedName name="Thing2">IF('Shape and Table Library'!$K$9="GREEN",'Shape and Table Library'!$M$276,IF('Shape and Table Library'!$K$9="AMBER",'Shape and Table Library'!$N$276,IF('Shape and Table Library'!$K$9="RED",'Shape and Table Library'!$O$276,'Shape and Table Library'!$P$276)))</definedName>
    <definedName name="Thing3">IF('Shape and Table Library'!$J$18="GREEN",'Shape and Table Library'!$M$276,IF('Shape and Table Library'!$J$18="AMBER",'Shape and Table Library'!$N$276,IF('Shape and Table Library'!$J$18="RED",'Shape and Table Library'!$O$276,'Shape and Table Library'!$P$276)))</definedName>
    <definedName name="Thing4">IF('Shape and Table Library'!$K$18="GREEN",'Shape and Table Library'!$M$276,IF('Shape and Table Library'!$K$18="AMBER",'Shape and Table Library'!$N$276,IF('Shape and Table Library'!$K$18="RED",'Shape and Table Library'!$O$276,'Shape and Table Library'!$P$276)))</definedName>
    <definedName name="Thing5">IF('Shape and Table Library'!$J$27="GREEN",'Shape and Table Library'!$M$276,IF('Shape and Table Library'!$J$27="AMBER",'Shape and Table Library'!$N$276,IF('Shape and Table Library'!$J$27="RED",'Shape and Table Library'!$O$276,'Shape and Table Library'!$P$276)))</definedName>
    <definedName name="Thing6">IF('Shape and Table Library'!$K$27="GREEN",'Shape and Table Library'!$M$276,IF('Shape and Table Library'!$K$27="AMBER",'Shape and Table Library'!$N$276,IF('Shape and Table Library'!$K$27="RED",'Shape and Table Library'!$O$276,'Shape and Table Library'!$P$276)))</definedName>
    <definedName name="Thing7">IF('Shape and Table Library'!$J$36="GREEN",'Shape and Table Library'!$M$276,IF('Shape and Table Library'!$J$36="AMBER",'Shape and Table Library'!$N$276,IF('Shape and Table Library'!$J$36="RED",'Shape and Table Library'!$O$276,'Shape and Table Library'!$P$276)))</definedName>
    <definedName name="Thing8">IF('Shape and Table Library'!$K$36="GREEN",'Shape and Table Library'!$M$276,IF('Shape and Table Library'!$K$36="AMBER",'Shape and Table Library'!$N$276,IF('Shape and Table Library'!$K$36="RED",'Shape and Table Library'!$O$276,'Shape and Table Library'!$P$276)))</definedName>
    <definedName name="Thing9">IF('Shape and Table Library'!$J$45="GREEN",'Shape and Table Library'!$M$276,IF('Shape and Table Library'!$J$45="AMBER",'Shape and Table Library'!$N$276,IF('Shape and Table Library'!$J$45="RED",'Shape and Table Library'!$O$276,'Shape and Table Library'!$P$276)))</definedName>
    <definedName name="thyme1">IF('Shape and Table Library'!$DA$12=1,'Shape and Table Library'!$DJ$293,IF('Shape and Table Library'!$DA$12=-1,'Shape and Table Library'!$DK$293,IF('Shape and Table Library'!$DA$12=0,'Shape and Table Library'!$DL$293)))</definedName>
    <definedName name="thyme2">IF('Shape and Table Library'!$DG$12=1,'Shape and Table Library'!$DJ$293,IF('Shape and Table Library'!$DG$12=-1,'Shape and Table Library'!$DK$293,IF('Shape and Table Library'!$DG$12=0,'Shape and Table Library'!$DL$293)))</definedName>
    <definedName name="TOBLOCK1" localSheetId="18">#REF!</definedName>
    <definedName name="TOBLOCK1" localSheetId="16">#REF!</definedName>
    <definedName name="TOBLOCK1" localSheetId="17">#REF!</definedName>
    <definedName name="TOBLOCK1" localSheetId="10">#REF!</definedName>
    <definedName name="TOBLOCK1" localSheetId="8">#REF!</definedName>
    <definedName name="TOBLOCK1" localSheetId="13">#REF!</definedName>
    <definedName name="TOBLOCK1">#REF!</definedName>
    <definedName name="TOBLOCK4" localSheetId="18">#REF!</definedName>
    <definedName name="TOBLOCK4" localSheetId="16">#REF!</definedName>
    <definedName name="TOBLOCK4" localSheetId="17">#REF!</definedName>
    <definedName name="TOBLOCK4" localSheetId="10">#REF!</definedName>
    <definedName name="TOBLOCK4" localSheetId="8">#REF!</definedName>
    <definedName name="TOBLOCK4" localSheetId="13">#REF!</definedName>
    <definedName name="TOBLOCK4">#REF!</definedName>
    <definedName name="trip1">IF('Shape and Table Library'!$BC$9="GREEN",'Shape and Table Library'!$BF$276,IF('Shape and Table Library'!$BC$9="AMBER",'Shape and Table Library'!$BG$276,IF('Shape and Table Library'!$BC$9="RED",'Shape and Table Library'!$BH$276,'Shape and Table Library'!$BI$276)))</definedName>
    <definedName name="trip10">IF('Shape and Table Library'!$BD$45="GREEN",'Shape and Table Library'!$BF$276,IF('Shape and Table Library'!$BD$45="AMBER",'Shape and Table Library'!$BG$276,IF('Shape and Table Library'!$BD$45="RED",'Shape and Table Library'!$BH$276,'Shape and Table Library'!$BI$276)))</definedName>
    <definedName name="trip11">IF('Shape and Table Library'!$BC$54="GREEN",'Shape and Table Library'!$BF$276,IF('Shape and Table Library'!$BC$54="AMBER",'Shape and Table Library'!$BG$276,IF('Shape and Table Library'!$BC$54="RED",'Shape and Table Library'!$BH$276,'Shape and Table Library'!$BI$276)))</definedName>
    <definedName name="trip12">IF('Shape and Table Library'!$BD$54="GREEN",'Shape and Table Library'!$BF$276,IF('Shape and Table Library'!$BD$54="AMBER",'Shape and Table Library'!$BG$276,IF('Shape and Table Library'!$BD$54="RED",'Shape and Table Library'!$BH$276,'Shape and Table Library'!$BI$276)))</definedName>
    <definedName name="trip13">IF('Shape and Table Library'!$BC$63="GREEN",'Shape and Table Library'!$BF$276,IF('Shape and Table Library'!$BC$63="AMBER",'Shape and Table Library'!$BG$276,IF('Shape and Table Library'!$BC$63="RED",'Shape and Table Library'!$BH$276,'Shape and Table Library'!$BI$276)))</definedName>
    <definedName name="trip14">IF('Shape and Table Library'!$BD$63="GREEN",'Shape and Table Library'!$BF$276,IF('Shape and Table Library'!$BD$63="AMBER",'Shape and Table Library'!$BG$276,IF('Shape and Table Library'!$BD$63="RED",'Shape and Table Library'!$BH$276,'Shape and Table Library'!$BI$276)))</definedName>
    <definedName name="trip15">IF('Shape and Table Library'!$BC$72="GREEN",'Shape and Table Library'!$BF$276,IF('Shape and Table Library'!$BC$72="AMBER",'Shape and Table Library'!$BG$276,IF('Shape and Table Library'!$BC$72="RED",'Shape and Table Library'!$BH$276,'Shape and Table Library'!$BI$276)))</definedName>
    <definedName name="trip16">IF('Shape and Table Library'!$BD$72="GREEN",'Shape and Table Library'!$BF$276,IF('Shape and Table Library'!$BD$72="AMBER",'Shape and Table Library'!$BG$276,IF('Shape and Table Library'!$BD$72="RED",'Shape and Table Library'!$BH$276,'Shape and Table Library'!$BI$276)))</definedName>
    <definedName name="trip17">IF('Shape and Table Library'!$BC$81="GREEN",'Shape and Table Library'!$BF$276,IF('Shape and Table Library'!$BC$81="AMBER",'Shape and Table Library'!$BG$276,IF('Shape and Table Library'!$BC$81="RED",'Shape and Table Library'!$BH$276,'Shape and Table Library'!$BI$276)))</definedName>
    <definedName name="trip18">IF('Shape and Table Library'!$BD$81="GREEN",'Shape and Table Library'!$BF$276,IF('Shape and Table Library'!$BD$81="AMBER",'Shape and Table Library'!$BG$276,IF('Shape and Table Library'!$BD$81="RED",'Shape and Table Library'!$BH$276,'Shape and Table Library'!$BI$276)))</definedName>
    <definedName name="trip19">IF('Shape and Table Library'!$BC$90="GREEN",'Shape and Table Library'!$BF$276,IF('Shape and Table Library'!$BC$90="AMBER",'Shape and Table Library'!$BG$276,IF('Shape and Table Library'!$BC$90="RED",'Shape and Table Library'!$BH$276,'Shape and Table Library'!$BI$276)))</definedName>
    <definedName name="trip2">IF('Shape and Table Library'!$BD$9="GREEN",'Shape and Table Library'!$BF$276,IF('Shape and Table Library'!$BD$9="AMBER",'Shape and Table Library'!$BG$276,IF('Shape and Table Library'!$BD$9="RED",'Shape and Table Library'!$BH$276,'Shape and Table Library'!$BI$276)))</definedName>
    <definedName name="trip20">IF('Shape and Table Library'!$BD$90="GREEN",'Shape and Table Library'!$BF$276,IF('Shape and Table Library'!$BD$90="AMBER",'Shape and Table Library'!$BG$276,IF('Shape and Table Library'!$BD$90="RED",'Shape and Table Library'!$BH$276,'Shape and Table Library'!$BI$276)))</definedName>
    <definedName name="trip21">IF('Shape and Table Library'!$BC$99="GREEN",'Shape and Table Library'!$BF$276,IF('Shape and Table Library'!$BC$99="AMBER",'Shape and Table Library'!$BG$276,IF('Shape and Table Library'!$BC$99="RED",'Shape and Table Library'!$BH$276,'Shape and Table Library'!$BI$276)))</definedName>
    <definedName name="trip22">IF('Shape and Table Library'!$BD$99="GREEN",'Shape and Table Library'!$BF$276,IF('Shape and Table Library'!$BD$99="AMBER",'Shape and Table Library'!$BG$276,IF('Shape and Table Library'!$BD$99="RED",'Shape and Table Library'!$BH$276,'Shape and Table Library'!$BI$276)))</definedName>
    <definedName name="trip23">IF('Shape and Table Library'!$BC$108="GREEN",'Shape and Table Library'!$BF$276,IF('Shape and Table Library'!$BC$108="AMBER",'Shape and Table Library'!$BG$276,IF('Shape and Table Library'!$BC$108="RED",'Shape and Table Library'!$BH$276,'Shape and Table Library'!$BI$276)))</definedName>
    <definedName name="trip24">IF('Shape and Table Library'!$BD$108="GREEN",'Shape and Table Library'!$BF$276,IF('Shape and Table Library'!$BD$108="AMBER",'Shape and Table Library'!$BG$276,IF('Shape and Table Library'!$BD$108="RED",'Shape and Table Library'!$BH$276,'Shape and Table Library'!$BI$276)))</definedName>
    <definedName name="trip25">IF('Shape and Table Library'!$BC$117="GREEN",'Shape and Table Library'!$BF$276,IF('Shape and Table Library'!$BC$117="AMBER",'Shape and Table Library'!$BG$276,IF('Shape and Table Library'!$BC$117="RED",'Shape and Table Library'!$BH$276,'Shape and Table Library'!$BI$276)))</definedName>
    <definedName name="trip26">IF('Shape and Table Library'!$BD$117="GREEN",'Shape and Table Library'!$BF$276,IF('Shape and Table Library'!$BD$117="AMBER",'Shape and Table Library'!$BG$276,IF('Shape and Table Library'!$BD$117="RED",'Shape and Table Library'!$BH$276,'Shape and Table Library'!$BI$276)))</definedName>
    <definedName name="trip3">IF('Shape and Table Library'!$BC$18="GREEN",'Shape and Table Library'!$BF$276,IF('Shape and Table Library'!$BC$18="AMBER",'Shape and Table Library'!$BG$276,IF('Shape and Table Library'!$BC$18="RED",'Shape and Table Library'!$BH$276,'Shape and Table Library'!$BI$276)))</definedName>
    <definedName name="trip4">IF('Shape and Table Library'!$BD$18="GREEN",'Shape and Table Library'!$BF$276,IF('Shape and Table Library'!$BD$18="AMBER",'Shape and Table Library'!$BG$276,IF('Shape and Table Library'!$BD$18="RED",'Shape and Table Library'!$BH$276,'Shape and Table Library'!$BI$276)))</definedName>
    <definedName name="trip5">IF('Shape and Table Library'!$BC$27="GREEN",'Shape and Table Library'!$BF$276,IF('Shape and Table Library'!$BC$27="AMBER",'Shape and Table Library'!$BG$276,IF('Shape and Table Library'!$BC$27="RED",'Shape and Table Library'!$BH$276,'Shape and Table Library'!$BI$276)))</definedName>
    <definedName name="trip6">IF('Shape and Table Library'!$BD$27="GREEN",'Shape and Table Library'!$BF$276,IF('Shape and Table Library'!$BD$27="AMBER",'Shape and Table Library'!$BG$276,IF('Shape and Table Library'!$BD$27="RED",'Shape and Table Library'!$BH$276,'Shape and Table Library'!$BI$276)))</definedName>
    <definedName name="trip7">IF('Shape and Table Library'!$BC$36="GREEN",'Shape and Table Library'!$BF$276,IF('Shape and Table Library'!$BC$36="AMBER",'Shape and Table Library'!$BG$276,IF('Shape and Table Library'!$BC$36="RED",'Shape and Table Library'!$BH$276,'Shape and Table Library'!$BI$276)))</definedName>
    <definedName name="trip8">IF('Shape and Table Library'!$BD$36="GREEN",'Shape and Table Library'!$BF$276,IF('Shape and Table Library'!$BD$36="AMBER",'Shape and Table Library'!$BG$276,IF('Shape and Table Library'!$BD$36="RED",'Shape and Table Library'!$BH$276,'Shape and Table Library'!$BI$276)))</definedName>
    <definedName name="trip9">IF('Shape and Table Library'!$BC$45="GREEN",'Shape and Table Library'!$BF$276,IF('Shape and Table Library'!$BC$45="AMBER",'Shape and Table Library'!$BG$276,IF('Shape and Table Library'!$BC$45="RED",'Shape and Table Library'!$BH$276,'Shape and Table Library'!$BI$276)))</definedName>
    <definedName name="UPDATELOGICTYPE1" localSheetId="18">#REF!</definedName>
    <definedName name="UPDATELOGICTYPE1" localSheetId="16">#REF!</definedName>
    <definedName name="UPDATELOGICTYPE1" localSheetId="17">#REF!</definedName>
    <definedName name="UPDATELOGICTYPE1" localSheetId="10">#REF!</definedName>
    <definedName name="UPDATELOGICTYPE1" localSheetId="8">#REF!</definedName>
    <definedName name="UPDATELOGICTYPE1" localSheetId="13">#REF!</definedName>
    <definedName name="UPDATELOGICTYPE1">#REF!</definedName>
    <definedName name="UPDATELOGICTYPE2" localSheetId="18">#REF!</definedName>
    <definedName name="UPDATELOGICTYPE2" localSheetId="16">#REF!</definedName>
    <definedName name="UPDATELOGICTYPE2" localSheetId="17">#REF!</definedName>
    <definedName name="UPDATELOGICTYPE2" localSheetId="10">#REF!</definedName>
    <definedName name="UPDATELOGICTYPE2" localSheetId="8">#REF!</definedName>
    <definedName name="UPDATELOGICTYPE2" localSheetId="13">#REF!</definedName>
    <definedName name="UPDATELOGICTYPE2">#REF!</definedName>
    <definedName name="UPDATELOGICTYPE4" localSheetId="18">#REF!</definedName>
    <definedName name="UPDATELOGICTYPE4" localSheetId="16">#REF!</definedName>
    <definedName name="UPDATELOGICTYPE4" localSheetId="17">#REF!</definedName>
    <definedName name="UPDATELOGICTYPE4" localSheetId="10">#REF!</definedName>
    <definedName name="UPDATELOGICTYPE4" localSheetId="8">#REF!</definedName>
    <definedName name="UPDATELOGICTYPE4" localSheetId="13">#REF!</definedName>
    <definedName name="UPDATELOGICTYPE4">#REF!</definedName>
    <definedName name="UPDATELOGICTYPE5" localSheetId="18">#REF!</definedName>
    <definedName name="UPDATELOGICTYPE5" localSheetId="16">#REF!</definedName>
    <definedName name="UPDATELOGICTYPE5" localSheetId="17">#REF!</definedName>
    <definedName name="UPDATELOGICTYPE5" localSheetId="10">#REF!</definedName>
    <definedName name="UPDATELOGICTYPE5" localSheetId="8">#REF!</definedName>
    <definedName name="UPDATELOGICTYPE5" localSheetId="13">#REF!</definedName>
    <definedName name="UPDATELOGICTYPE5">#REF!</definedName>
    <definedName name="Watch">IF([2]Peoplet!$T$9="GREEN",[2]Peoplet!$X$9,(IF([2]Peoplet!$T$9="AMBER",'Shape and Table Library'!$AA$276,(IF(#REF!="RED",'Shape and Table Library'!$AB$276)))))</definedName>
    <definedName name="watch10">IF('Shape and Table Library'!$U$33="GREEN",'Shape and Table Library'!$Z$276,(IF('Shape and Table Library'!$U$33="AMBER",'Shape and Table Library'!$AA$276,(IF('Shape and Table Library'!$U$33="RED",'Shape and Table Library'!$AB$276,'Shape and Table Library'!$AC$276)))))</definedName>
    <definedName name="watch11">IF('Shape and Table Library'!$V$33="GREEN",'Shape and Table Library'!$Z$276,(IF('Shape and Table Library'!$V$33="AMBER",'Shape and Table Library'!$AA$276,(IF('Shape and Table Library'!$V$33="RED",'Shape and Table Library'!$AB$276,'Shape and Table Library'!$AC$276)))))</definedName>
    <definedName name="watch12">IF('Shape and Table Library'!$U$47="GREEN",'Shape and Table Library'!$Z$276,(IF('Shape and Table Library'!$U$47="AMBER",'Shape and Table Library'!$AA$276,(IF('Shape and Table Library'!$U$47="RED",'Shape and Table Library'!$AB$276,'Shape and Table Library'!$AC$276)))))</definedName>
    <definedName name="watch13">IF('Shape and Table Library'!$V$47="GREEN",'Shape and Table Library'!$Z$276,(IF('Shape and Table Library'!$V$47="AMBER",'Shape and Table Library'!$AA$276,(IF('Shape and Table Library'!$V$47="RED",'Shape and Table Library'!$AB$276,'Shape and Table Library'!$AC$276)))))</definedName>
    <definedName name="watch14">IF('Shape and Table Library'!$U$54="GREEN",'Shape and Table Library'!$Z$276,(IF('Shape and Table Library'!$U$54="AMBER",'Shape and Table Library'!$AA$276,(IF('Shape and Table Library'!$U$54="RED",'Shape and Table Library'!$AB$276,'Shape and Table Library'!$AC$276)))))</definedName>
    <definedName name="watch15">IF('Shape and Table Library'!$V$54="GREEN",'Shape and Table Library'!$Z$276,(IF('Shape and Table Library'!$V$54="AMBER",'Shape and Table Library'!$AA$276,(IF('Shape and Table Library'!$V$54="RED",'Shape and Table Library'!$AB$276,'Shape and Table Library'!$AC$276)))))</definedName>
    <definedName name="watch16">IF('Shape and Table Library'!$U$61="GREEN",'Shape and Table Library'!$Z$276,(IF('Shape and Table Library'!$U$61="AMBER",'Shape and Table Library'!$AA$276,(IF('Shape and Table Library'!$U$61="RED",'Shape and Table Library'!$AB$276,'Shape and Table Library'!$AC$276)))))</definedName>
    <definedName name="watch17">IF('Shape and Table Library'!$V$61="GREEN",'Shape and Table Library'!$Z$276,(IF('Shape and Table Library'!$V$61="AMBER",'Shape and Table Library'!$AA$276,(IF('Shape and Table Library'!$V$61="RED",'Shape and Table Library'!$AB$276,'Shape and Table Library'!$AC$276)))))</definedName>
    <definedName name="watch2">IF('Shape and Table Library'!$U$7="GREEN",'Shape and Table Library'!$Z$276,IF('Shape and Table Library'!$U$7="AMBER",'Shape and Table Library'!$AA$276,IF('Shape and Table Library'!$U$7="RED",'Shape and Table Library'!$AB$276,'Shape and Table Library'!$AC$276)))</definedName>
    <definedName name="watch3">IF('Shape and Table Library'!$V$7="GREEN",'Shape and Table Library'!$Z$276,(IF('Shape and Table Library'!$V$7="AMBER",'Shape and Table Library'!$AA$276,(IF('Shape and Table Library'!$V$7="RED",'Shape and Table Library'!$AB$276,'Shape and Table Library'!$AC$276)))))</definedName>
    <definedName name="watch4">IF('Shape and Table Library'!$U$13="GREEN",'Shape and Table Library'!$Z$276,IF('Shape and Table Library'!$U$13="AMBER",'Shape and Table Library'!$AA$276,IF('Shape and Table Library'!$U$13="RED",'Shape and Table Library'!$AB$276,'Shape and Table Library'!$AC$276)))</definedName>
    <definedName name="watch5">IF('Shape and Table Library'!$V$13="GREEN",'Shape and Table Library'!$Z$276,(IF('Shape and Table Library'!$V$13="AMBER",'Shape and Table Library'!$AA$276,(IF('Shape and Table Library'!$V$13="RED",'Shape and Table Library'!$AB$276,'Shape and Table Library'!$AC$276)))))</definedName>
    <definedName name="watch6">IF('Shape and Table Library'!$U$19="GREEN",'Shape and Table Library'!$Z$276,(IF('Shape and Table Library'!$U$19="AMBER",'Shape and Table Library'!$AA$276,(IF('Shape and Table Library'!$U$19="RED",'Shape and Table Library'!$AB$276,'Shape and Table Library'!$AC$276)))))</definedName>
    <definedName name="watch7">IF('Shape and Table Library'!$V$19="GREEN",'Shape and Table Library'!$Z$276,(IF('Shape and Table Library'!$V$19="AMBER",'Shape and Table Library'!$AA$276,(IF('Shape and Table Library'!$V$19="RED",'Shape and Table Library'!$AB$276,'Shape and Table Library'!$AC$276)))))</definedName>
    <definedName name="watch8">IF('Shape and Table Library'!$U$26="GREEN",'Shape and Table Library'!$Z$276,(IF('Shape and Table Library'!$U$26="AMBER",'Shape and Table Library'!$AA$276,(IF('Shape and Table Library'!$U$26="RED",'Shape and Table Library'!$AB$276,'Shape and Table Library'!$AC$276)))))</definedName>
    <definedName name="watch9">IF('Shape and Table Library'!$V$26="GREEN",'Shape and Table Library'!$Z$276,(IF('Shape and Table Library'!$V$26="AMBER",'Shape and Table Library'!$AA$276,(IF('Shape and Table Library'!$V$26="RED",'Shape and Table Library'!$AB$276,'Shape and Table Library'!$AC$276)))))</definedName>
    <definedName name="wolf1">IF('Shape and Table Library'!$BS$9="GREEN",'Shape and Table Library'!$BV$277,IF('Shape and Table Library'!$BS$9="AMBER",'Shape and Table Library'!$BW$277,IF('Shape and Table Library'!$BS$9="RED",'Shape and Table Library'!$BX$277,'Shape and Table Library'!$BY$277)))</definedName>
    <definedName name="wolf10">IF('Shape and Table Library'!$BT$45="GREEN",'Shape and Table Library'!$BV$277,IF('Shape and Table Library'!$BT$45="AMBER",'Shape and Table Library'!$BW$277,IF('Shape and Table Library'!$BT$45="RED",'Shape and Table Library'!$BX$277,'Shape and Table Library'!$BY$277)))</definedName>
    <definedName name="wolf11">IF('Shape and Table Library'!$BS$54="GREEN",'Shape and Table Library'!$BV$277,IF('Shape and Table Library'!$BS$54="AMBER",'Shape and Table Library'!$BW$277,IF('Shape and Table Library'!$BS$54="RED",'Shape and Table Library'!$BX$277,'Shape and Table Library'!$BY$277)))</definedName>
    <definedName name="wolf12">IF('Shape and Table Library'!$BT$54="GREEN",'Shape and Table Library'!$BV$277,IF('Shape and Table Library'!$BT$54="AMBER",'Shape and Table Library'!$BW$277,IF('Shape and Table Library'!$BT$54="RED",'Shape and Table Library'!$BX$277,'Shape and Table Library'!$BY$277)))</definedName>
    <definedName name="wolf13">IF('Shape and Table Library'!$BS$63="GREEN",'Shape and Table Library'!$BV$277,IF('Shape and Table Library'!$BS$63="AMBER",'Shape and Table Library'!$BW$277,IF('Shape and Table Library'!$BS$63="RED",'Shape and Table Library'!$BX$277,'Shape and Table Library'!$BY$277)))</definedName>
    <definedName name="wolf14">IF('Shape and Table Library'!$BT$63="GREEN",'Shape and Table Library'!$BV$277,IF('Shape and Table Library'!$BT$63="AMBER",'Shape and Table Library'!$BW$277,IF('Shape and Table Library'!$BT$63="RED",'Shape and Table Library'!$BX$277,'Shape and Table Library'!$BY$277)))</definedName>
    <definedName name="wolf15">IF('Shape and Table Library'!$BS$72="GREEN",'Shape and Table Library'!$BV$277,IF('Shape and Table Library'!$BS$72="AMBER",'Shape and Table Library'!$BW$277,IF('Shape and Table Library'!$BS$72="RED",'Shape and Table Library'!$BX$277,'Shape and Table Library'!$BY$277)))</definedName>
    <definedName name="wolf16">IF('Shape and Table Library'!$BT$72="GREEN",'Shape and Table Library'!$BV$277,IF('Shape and Table Library'!$BT$72="AMBER",'Shape and Table Library'!$BW$277,IF('Shape and Table Library'!$BT$72="RED",'Shape and Table Library'!$BX$277,'Shape and Table Library'!$BY$277)))</definedName>
    <definedName name="wolf17">IF('Shape and Table Library'!$BS$81="GREEN",'Shape and Table Library'!$BV$277,IF('Shape and Table Library'!$BS$81="AMBER",'Shape and Table Library'!$BW$277,IF('Shape and Table Library'!$BS$81="RED",'Shape and Table Library'!$BX$277,'Shape and Table Library'!$BY$277)))</definedName>
    <definedName name="wolf18">IF('Shape and Table Library'!$BT$81="GREEN",'Shape and Table Library'!$BV$277,IF('Shape and Table Library'!$BT$81="AMBER",'Shape and Table Library'!$BW$277,IF('Shape and Table Library'!$BT$81="RED",'Shape and Table Library'!$BX$277,'Shape and Table Library'!$BY$277)))</definedName>
    <definedName name="wolf19">IF('Shape and Table Library'!$BS$90="GREEN",'Shape and Table Library'!$BV$277,IF('Shape and Table Library'!$BS$90="AMBER",'Shape and Table Library'!$BW$277,IF('Shape and Table Library'!$BS$90="RED",'Shape and Table Library'!$BX$277,'Shape and Table Library'!$BY$277)))</definedName>
    <definedName name="wolf2">IF('Shape and Table Library'!$BT$9="GREEN",'Shape and Table Library'!$BV$277,IF('Shape and Table Library'!$BT$9="AMBER",'Shape and Table Library'!$BW$277,IF('Shape and Table Library'!$BT$9="RED",'Shape and Table Library'!$BX$277,'Shape and Table Library'!$BY$277)))</definedName>
    <definedName name="wolf20">IF('Shape and Table Library'!$BT$90="GREEN",'Shape and Table Library'!$BV$277,IF('Shape and Table Library'!$BT$90="AMBER",'Shape and Table Library'!$BW$277,IF('Shape and Table Library'!$BT$90="RED",'Shape and Table Library'!$BX$277,'Shape and Table Library'!$BY$277)))</definedName>
    <definedName name="wolf21">IF('Shape and Table Library'!$BS$99="GREEN",'Shape and Table Library'!$BV$277,IF('Shape and Table Library'!$BS$99="AMBER",'Shape and Table Library'!$BW$277,IF('Shape and Table Library'!$BS$99="RED",'Shape and Table Library'!$BX$277,'Shape and Table Library'!$BY$277)))</definedName>
    <definedName name="wolf22">IF('Shape and Table Library'!$BT$99="GREEN",'Shape and Table Library'!$BV$277,IF('Shape and Table Library'!$BT$99="AMBER",'Shape and Table Library'!$BW$277,IF('Shape and Table Library'!$BT$99="RED",'Shape and Table Library'!$BX$277,'Shape and Table Library'!$BY$277)))</definedName>
    <definedName name="wolf23">IF('Shape and Table Library'!$BS$108="GREEN",'Shape and Table Library'!$BV$277,IF('Shape and Table Library'!$BS$108="AMBER",'Shape and Table Library'!$BW$277,IF('Shape and Table Library'!$BS$108="RED",'Shape and Table Library'!$BX$277,'Shape and Table Library'!$BY$277)))</definedName>
    <definedName name="wolf24">IF('Shape and Table Library'!$BT$108="GREEN",'Shape and Table Library'!$BV$277,IF('Shape and Table Library'!$BT$108="AMBER",'Shape and Table Library'!$BW$277,IF('Shape and Table Library'!$BT$108="RED",'Shape and Table Library'!$BX$277,'Shape and Table Library'!$BY$277)))</definedName>
    <definedName name="wolf25">IF('Shape and Table Library'!$BS$117="GREEN",'Shape and Table Library'!$BV$277,IF('Shape and Table Library'!$BS$117="AMBER",'Shape and Table Library'!$BW$277,IF('Shape and Table Library'!$BS$117="RED",'Shape and Table Library'!$BX$277,'Shape and Table Library'!$BY$277)))</definedName>
    <definedName name="wolf26">IF('Shape and Table Library'!$BT$117="GREEN",'Shape and Table Library'!$BV$277,IF('Shape and Table Library'!$BT$117="AMBER",'Shape and Table Library'!$BW$277,IF('Shape and Table Library'!$BT$117="RED",'Shape and Table Library'!$BX$277,'Shape and Table Library'!$BY$277)))</definedName>
    <definedName name="wolf27">IF('Shape and Table Library'!$BS$126="GREEN",'Shape and Table Library'!$BV$277,IF('Shape and Table Library'!$BS$126="AMBER",'Shape and Table Library'!$BW$277,IF('Shape and Table Library'!$BS$126="RED",'Shape and Table Library'!$BX$277,'Shape and Table Library'!$BY$277)))</definedName>
    <definedName name="wolf28">IF('Shape and Table Library'!$BT$126="GREEN",'Shape and Table Library'!$BV$277,IF('Shape and Table Library'!$BT$126="AMBER",'Shape and Table Library'!$BW$277,IF('Shape and Table Library'!$BT$126="RED",'Shape and Table Library'!$BX$277,'Shape and Table Library'!$BY$277)))</definedName>
    <definedName name="wolf29">IF('Shape and Table Library'!$BS$135="GREEN",'Shape and Table Library'!$BV$277,IF('Shape and Table Library'!$BS$135="AMBER",'Shape and Table Library'!$BW$277,IF('Shape and Table Library'!$BS$135="RED",'Shape and Table Library'!$BX$277,'Shape and Table Library'!$BY$277)))</definedName>
    <definedName name="wolf3">IF('Shape and Table Library'!$BS$18="GREEN",'Shape and Table Library'!$BV$277,IF('Shape and Table Library'!$BS$18="AMBER",'Shape and Table Library'!$BW$277,IF('Shape and Table Library'!$BS$18="RED",'Shape and Table Library'!$BX$277,'Shape and Table Library'!$BY$277)))</definedName>
    <definedName name="wolf30">IF('Shape and Table Library'!$BT$135="GREEN",'Shape and Table Library'!$BV$277,IF('Shape and Table Library'!$BT$135="AMBER",'Shape and Table Library'!$BW$277,IF('Shape and Table Library'!$BT$135="RED",'Shape and Table Library'!$BX$277,'Shape and Table Library'!$BY$277)))</definedName>
    <definedName name="wolf31">IF('Shape and Table Library'!$BS$144="GREEN",'Shape and Table Library'!$BV$277,IF('Shape and Table Library'!$BS$144="AMBER",'Shape and Table Library'!$BW$277,IF('Shape and Table Library'!$BS$144="RED",'Shape and Table Library'!$BX$277,'Shape and Table Library'!$BY$277)))</definedName>
    <definedName name="wolf32">IF('Shape and Table Library'!$BT$144="GREEN",'Shape and Table Library'!$BV$277,IF('Shape and Table Library'!$BT$144="AMBER",'Shape and Table Library'!$BW$277,IF('Shape and Table Library'!$BT$144="RED",'Shape and Table Library'!$BX$277,'Shape and Table Library'!$BY$277)))</definedName>
    <definedName name="wolf33">IF('Shape and Table Library'!$BS$153="GREEN",'Shape and Table Library'!$BV$277,IF('Shape and Table Library'!$BS$153="AMBER",'Shape and Table Library'!$BW$277,IF('Shape and Table Library'!$BS$153="RED",'Shape and Table Library'!$BX$277,'Shape and Table Library'!$BY$277)))</definedName>
    <definedName name="wolf34">IF('Shape and Table Library'!$BT$153="GREEN",'Shape and Table Library'!$BV$277,IF('Shape and Table Library'!$BT$153="AMBER",'Shape and Table Library'!$BW$277,IF('Shape and Table Library'!$BT$153="RED",'Shape and Table Library'!$BX$277,'Shape and Table Library'!$BY$277)))</definedName>
    <definedName name="wolf35">IF('Shape and Table Library'!$BS$162="GREEN",'Shape and Table Library'!$BV$277,IF('Shape and Table Library'!$BS$162="AMBER",'Shape and Table Library'!$BW$277,IF('Shape and Table Library'!$BS$162="RED",'Shape and Table Library'!$BX$277,'Shape and Table Library'!$BY$277)))</definedName>
    <definedName name="wolf36">IF('Shape and Table Library'!$BT$162="GREEN",'Shape and Table Library'!$BV$277,IF('Shape and Table Library'!$BT$162="AMBER",'Shape and Table Library'!$BW$277,IF('Shape and Table Library'!$BT$162="RED",'Shape and Table Library'!$BX$277,'Shape and Table Library'!$BY$277)))</definedName>
    <definedName name="wolf37">IF('Shape and Table Library'!$BS$171="GREEN",'Shape and Table Library'!$BV$277,IF('Shape and Table Library'!$BS$171="AMBER",'Shape and Table Library'!$BW$277,IF('Shape and Table Library'!$BS$171="RED",'Shape and Table Library'!$BX$277,'Shape and Table Library'!$BY$277)))</definedName>
    <definedName name="wolf38">IF('Shape and Table Library'!$BT$171="GREEN",'Shape and Table Library'!$BV$277,IF('Shape and Table Library'!$BT$171="AMBER",'Shape and Table Library'!$BW$277,IF('Shape and Table Library'!$BT$171="RED",'Shape and Table Library'!$BX$277,'Shape and Table Library'!$BY$277)))</definedName>
    <definedName name="wolf39">IF('Shape and Table Library'!$BS$180="GREEN",'Shape and Table Library'!$BV$277,IF('Shape and Table Library'!$BS$180="AMBER",'Shape and Table Library'!$BW$277,IF('Shape and Table Library'!$BS$180="RED",'Shape and Table Library'!$BX$277,'Shape and Table Library'!$BY$277)))</definedName>
    <definedName name="wolf4">IF('Shape and Table Library'!$BT$18="GREEN",'Shape and Table Library'!$BV$277,IF('Shape and Table Library'!$BT$18="AMBER",'Shape and Table Library'!$BW$277,IF('Shape and Table Library'!$BT$18="RED",'Shape and Table Library'!$BX$277,'Shape and Table Library'!$BY$277)))</definedName>
    <definedName name="wolf40">IF('Shape and Table Library'!$BT$180="GREEN",'Shape and Table Library'!$BV$277,IF('Shape and Table Library'!$BT$180="AMBER",'Shape and Table Library'!$BW$277,IF('Shape and Table Library'!$BT$180="RED",'Shape and Table Library'!$BX$277,'Shape and Table Library'!$BY$277)))</definedName>
    <definedName name="wolf41">IF('Shape and Table Library'!$BS$189="GREEN",'Shape and Table Library'!$BV$277,IF('Shape and Table Library'!$BS$189="AMBER",'Shape and Table Library'!$BW$277,IF('Shape and Table Library'!$BS$189="RED",'Shape and Table Library'!$BX$277,'Shape and Table Library'!$BY$277)))</definedName>
    <definedName name="wolf42">IF('Shape and Table Library'!$BT$189="GREEN",'Shape and Table Library'!$BV$277,IF('Shape and Table Library'!$BT$189="AMBER",'Shape and Table Library'!$BW$277,IF('Shape and Table Library'!$BT$189="RED",'Shape and Table Library'!$BX$277,'Shape and Table Library'!$BY$277)))</definedName>
    <definedName name="wolf43">IF('Shape and Table Library'!$BS$198="GREEN",'Shape and Table Library'!$BV$277,IF('Shape and Table Library'!$BS$198="AMBER",'Shape and Table Library'!$BW$277,IF('Shape and Table Library'!$BS$198="RED",'Shape and Table Library'!$BX$277,'Shape and Table Library'!$BY$277)))</definedName>
    <definedName name="wolf44">IF('Shape and Table Library'!$BT$198="GREEN",'Shape and Table Library'!$BV$277,IF('Shape and Table Library'!$BT$198="AMBER",'Shape and Table Library'!$BW$277,IF('Shape and Table Library'!$BT$198="RED",'Shape and Table Library'!$BX$277,'Shape and Table Library'!$BY$277)))</definedName>
    <definedName name="wolf45">IF('Shape and Table Library'!$BS$207="GREEN",'Shape and Table Library'!$BV$277,IF('Shape and Table Library'!$BS$207="AMBER",'Shape and Table Library'!$BW$277,IF('Shape and Table Library'!$BS$207="RED",'Shape and Table Library'!$BX$277,'Shape and Table Library'!$BY$277)))</definedName>
    <definedName name="wolf46">IF('Shape and Table Library'!$BT$207="GREEN",'Shape and Table Library'!$BV$277,IF('Shape and Table Library'!$BT$207="AMBER",'Shape and Table Library'!$BW$277,IF('Shape and Table Library'!$BT$207="RED",'Shape and Table Library'!$BX$277,'Shape and Table Library'!$BY$277)))</definedName>
    <definedName name="wolf47">IF('Shape and Table Library'!$BS$216="GREEN",'Shape and Table Library'!$BV$277,IF('Shape and Table Library'!$BS$216="AMBER",'Shape and Table Library'!$BW$277,IF('Shape and Table Library'!$BS$216="RED",'Shape and Table Library'!$BX$277,'Shape and Table Library'!$BY$277)))</definedName>
    <definedName name="wolf48">IF('Shape and Table Library'!$BT$216="GREEN",'Shape and Table Library'!$BV$277,IF('Shape and Table Library'!$BT$216="AMBER",'Shape and Table Library'!$BW$277,IF('Shape and Table Library'!$BT$216="RED",'Shape and Table Library'!$BX$277,'Shape and Table Library'!$BY$277)))</definedName>
    <definedName name="wolf49">IF('Shape and Table Library'!$BS$225="GREEN",'Shape and Table Library'!$BV$277,IF('Shape and Table Library'!$BS$225="AMBER",'Shape and Table Library'!$BW$277,IF('Shape and Table Library'!$BS$225="RED",'Shape and Table Library'!$BX$277,'Shape and Table Library'!$BY$277)))</definedName>
    <definedName name="wolf5">IF('Shape and Table Library'!$BS$27="GREEN",'Shape and Table Library'!$BV$277,IF('Shape and Table Library'!$BS$27="AMBER",'Shape and Table Library'!$BW$277,IF('Shape and Table Library'!$BS$27="RED",'Shape and Table Library'!$BX$277,'Shape and Table Library'!$BY$277)))</definedName>
    <definedName name="wolf50">IF('Shape and Table Library'!$BT$225="GREEN",'Shape and Table Library'!$BV$277,IF('Shape and Table Library'!$BT$225="AMBER",'Shape and Table Library'!$BW$277,IF('Shape and Table Library'!$BT$225="RED",'Shape and Table Library'!$BX$277,'Shape and Table Library'!$BY$277)))</definedName>
    <definedName name="wolf51">IF('Shape and Table Library'!$BS$234="GREEN",'Shape and Table Library'!$BV$277,IF('Shape and Table Library'!$BS$234="AMBER",'Shape and Table Library'!$BW$277,IF('Shape and Table Library'!$BS$234="RED",'Shape and Table Library'!$BX$277,'Shape and Table Library'!$BY$277)))</definedName>
    <definedName name="wolf52">IF('Shape and Table Library'!$BT$234="GREEN",'Shape and Table Library'!$BV$277,IF('Shape and Table Library'!$BT$234="AMBER",'Shape and Table Library'!$BW$277,IF('Shape and Table Library'!$BT$234="RED",'Shape and Table Library'!$BX$277,'Shape and Table Library'!$BY$277)))</definedName>
    <definedName name="wolf53">IF('Shape and Table Library'!$BS$243="GREEN",'Shape and Table Library'!$BV$277,IF('Shape and Table Library'!$BS$243="AMBER",'Shape and Table Library'!$BW$277,IF('Shape and Table Library'!$BS$243="RED",'Shape and Table Library'!$BX$277,'Shape and Table Library'!$BY$277)))</definedName>
    <definedName name="wolf54">IF('Shape and Table Library'!$BT$243="GREEN",'Shape and Table Library'!$BV$277,IF('Shape and Table Library'!$BT$243="AMBER",'Shape and Table Library'!$BW$277,IF('Shape and Table Library'!$BT$243="RED",'Shape and Table Library'!$BX$277,'Shape and Table Library'!$BY$277)))</definedName>
    <definedName name="wolf55">IF('Shape and Table Library'!$BS$252="GREEN",'Shape and Table Library'!$BV$277,IF('Shape and Table Library'!$BS$252="AMBER",'Shape and Table Library'!$BW$277,IF('Shape and Table Library'!$BS$252="RED",'Shape and Table Library'!$BX$277,'Shape and Table Library'!$BY$277)))</definedName>
    <definedName name="wolf56">IF('Shape and Table Library'!$BT$252="GREEN",'Shape and Table Library'!$BV$277,IF('Shape and Table Library'!$BT$252="AMBER",'Shape and Table Library'!$BW$277,IF('Shape and Table Library'!$BT$252="RED",'Shape and Table Library'!$BX$277,'Shape and Table Library'!$BY$277)))</definedName>
    <definedName name="wolf57">IF('Shape and Table Library'!$BS$261="GREEN",'Shape and Table Library'!$BV$277,IF('Shape and Table Library'!$BS$261="AMBER",'Shape and Table Library'!$BW$277,IF('Shape and Table Library'!$BS$261="RED",'Shape and Table Library'!$BX$277,'Shape and Table Library'!$BY$277)))</definedName>
    <definedName name="wolf58">IF('Shape and Table Library'!$BT$261="GREEN",'Shape and Table Library'!$BV$277,IF('Shape and Table Library'!$BT$261="AMBER",'Shape and Table Library'!$BW$277,IF('Shape and Table Library'!$BT$261="RED",'Shape and Table Library'!$BX$277,'Shape and Table Library'!$BY$277)))</definedName>
    <definedName name="wolf59">IF('Shape and Table Library'!$BS$270="GREEN",'Shape and Table Library'!$BV$277,IF('Shape and Table Library'!$BS$270="AMBER",'Shape and Table Library'!$BW$277,IF('Shape and Table Library'!$BS$270="RED",'Shape and Table Library'!$BX$277,'Shape and Table Library'!$BY$277)))</definedName>
    <definedName name="wolf6">IF('Shape and Table Library'!$BT$27="GREEN",'Shape and Table Library'!$BV$277,IF('Shape and Table Library'!$BT$27="AMBER",'Shape and Table Library'!$BW$277,IF('Shape and Table Library'!$BT$27="RED",'Shape and Table Library'!$BX$277,'Shape and Table Library'!$BY$277)))</definedName>
    <definedName name="wolf60">IF('Shape and Table Library'!$BT$270="GREEN",'Shape and Table Library'!$BV$277,IF('Shape and Table Library'!$BT$270="AMBER",'Shape and Table Library'!$BW$277,IF('Shape and Table Library'!$BT$270="RED",'Shape and Table Library'!$BX$277,'Shape and Table Library'!$BY$277)))</definedName>
    <definedName name="wolf7">IF('Shape and Table Library'!$BS$36="GREEN",'Shape and Table Library'!$BV$277,IF('Shape and Table Library'!$BS$36="AMBER",'Shape and Table Library'!$BW$277,IF('Shape and Table Library'!$BS$36="RED",'Shape and Table Library'!$BX$277,'Shape and Table Library'!$BY$277)))</definedName>
    <definedName name="wolf8">IF('Shape and Table Library'!$BT$36="GREEN",'Shape and Table Library'!$BV$277,IF('Shape and Table Library'!$BT$36="AMBER",'Shape and Table Library'!$BW$277,IF('Shape and Table Library'!$BT$36="RED",'Shape and Table Library'!$BX$277,'Shape and Table Library'!$BY$277)))</definedName>
    <definedName name="wolf9">IF('Shape and Table Library'!$BS$45="GREEN",'Shape and Table Library'!$BV$277,IF('Shape and Table Library'!$BS$45="AMBER",'Shape and Table Library'!$BW$277,IF('Shape and Table Library'!$BS$45="RED",'Shape and Table Library'!$BX$277,'Shape and Table Library'!$BY$277)))</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100" i="30" l="1"/>
  <c r="BR100" i="30"/>
  <c r="BQ100" i="30"/>
  <c r="BN100" i="30"/>
  <c r="BW100" i="30" s="1"/>
  <c r="BK100" i="30"/>
  <c r="BJ100" i="30"/>
  <c r="BG100" i="30"/>
  <c r="BC100" i="30"/>
  <c r="BS99" i="30"/>
  <c r="BR99" i="30"/>
  <c r="BQ99" i="30"/>
  <c r="BN99" i="30"/>
  <c r="BW99" i="30" s="1"/>
  <c r="BK99" i="30"/>
  <c r="BJ99" i="30"/>
  <c r="BG99" i="30"/>
  <c r="BC99" i="30"/>
  <c r="BS98" i="30"/>
  <c r="BR98" i="30"/>
  <c r="BQ98" i="30"/>
  <c r="BK98" i="30"/>
  <c r="BJ98" i="30"/>
  <c r="BG98" i="30"/>
  <c r="BN98" i="30" s="1"/>
  <c r="BW98" i="30" s="1"/>
  <c r="BC98" i="30"/>
  <c r="BS97" i="30"/>
  <c r="BR97" i="30"/>
  <c r="BQ97" i="30"/>
  <c r="BK97" i="30"/>
  <c r="BJ97" i="30"/>
  <c r="BG97" i="30"/>
  <c r="BN97" i="30" s="1"/>
  <c r="BW97" i="30" s="1"/>
  <c r="BC97" i="30"/>
  <c r="BS95" i="30"/>
  <c r="BR95" i="30"/>
  <c r="BQ95" i="30"/>
  <c r="BN95" i="30"/>
  <c r="BW95" i="30" s="1"/>
  <c r="BK95" i="30"/>
  <c r="BJ95" i="30"/>
  <c r="BG95" i="30"/>
  <c r="BC95" i="30"/>
  <c r="BS94" i="30"/>
  <c r="BR94" i="30"/>
  <c r="BQ94" i="30"/>
  <c r="BN94" i="30"/>
  <c r="BW94" i="30" s="1"/>
  <c r="BK94" i="30"/>
  <c r="BJ94" i="30"/>
  <c r="BG94" i="30"/>
  <c r="BC94" i="30"/>
  <c r="BS92" i="30"/>
  <c r="BR92" i="30"/>
  <c r="BQ92" i="30"/>
  <c r="BK92" i="30"/>
  <c r="BJ92" i="30"/>
  <c r="BG92" i="30"/>
  <c r="BN92" i="30" s="1"/>
  <c r="BW92" i="30" s="1"/>
  <c r="BC92" i="30"/>
  <c r="BS91" i="30"/>
  <c r="BR91" i="30"/>
  <c r="BQ91" i="30"/>
  <c r="BK91" i="30"/>
  <c r="BJ91" i="30"/>
  <c r="BG91" i="30"/>
  <c r="BN91" i="30" s="1"/>
  <c r="BW91" i="30" s="1"/>
  <c r="BC91" i="30"/>
  <c r="BS90" i="30"/>
  <c r="BR90" i="30"/>
  <c r="BQ90" i="30"/>
  <c r="BN90" i="30"/>
  <c r="BW90" i="30" s="1"/>
  <c r="BK90" i="30"/>
  <c r="BJ90" i="30"/>
  <c r="BG90" i="30"/>
  <c r="BC90" i="30"/>
  <c r="BS89" i="30"/>
  <c r="BR89" i="30"/>
  <c r="BQ89" i="30"/>
  <c r="BN89" i="30"/>
  <c r="BW89" i="30" s="1"/>
  <c r="BK89" i="30"/>
  <c r="BJ89" i="30"/>
  <c r="BG89" i="30"/>
  <c r="BC89" i="30"/>
  <c r="BS87" i="30"/>
  <c r="BR87" i="30"/>
  <c r="BQ87" i="30"/>
  <c r="BK87" i="30"/>
  <c r="BJ87" i="30"/>
  <c r="BG87" i="30"/>
  <c r="BN87" i="30" s="1"/>
  <c r="BW87" i="30" s="1"/>
  <c r="BS85" i="30"/>
  <c r="BR85" i="30"/>
  <c r="BQ85" i="30"/>
  <c r="BK85" i="30"/>
  <c r="BJ85" i="30"/>
  <c r="BG85" i="30"/>
  <c r="BN85" i="30" s="1"/>
  <c r="BW85" i="30" s="1"/>
  <c r="BC85" i="30"/>
  <c r="BS83" i="30"/>
  <c r="BR83" i="30"/>
  <c r="BQ83" i="30"/>
  <c r="BK83" i="30"/>
  <c r="BJ83" i="30"/>
  <c r="BG83" i="30"/>
  <c r="BN83" i="30" s="1"/>
  <c r="BW83" i="30" s="1"/>
  <c r="BC83" i="30"/>
  <c r="BS80" i="30"/>
  <c r="BR80" i="30"/>
  <c r="BQ80" i="30"/>
  <c r="BN80" i="30"/>
  <c r="BW80" i="30" s="1"/>
  <c r="BK80" i="30"/>
  <c r="BJ80" i="30"/>
  <c r="BG80" i="30"/>
  <c r="BC80" i="30"/>
  <c r="BS78" i="30"/>
  <c r="BR78" i="30"/>
  <c r="BQ78" i="30"/>
  <c r="BN78" i="30"/>
  <c r="BW78" i="30" s="1"/>
  <c r="BK78" i="30"/>
  <c r="BJ78" i="30"/>
  <c r="BG78" i="30"/>
  <c r="BC78" i="30"/>
  <c r="BS77" i="30"/>
  <c r="BR77" i="30"/>
  <c r="BQ77" i="30"/>
  <c r="BK77" i="30"/>
  <c r="BJ77" i="30"/>
  <c r="BG77" i="30"/>
  <c r="BN77" i="30" s="1"/>
  <c r="BW77" i="30" s="1"/>
  <c r="BC77" i="30"/>
  <c r="BS76" i="30"/>
  <c r="BR76" i="30"/>
  <c r="BQ76" i="30"/>
  <c r="BK76" i="30"/>
  <c r="BJ76" i="30"/>
  <c r="BG76" i="30"/>
  <c r="BN76" i="30" s="1"/>
  <c r="BW76" i="30" s="1"/>
  <c r="BC76" i="30"/>
  <c r="BS74" i="30"/>
  <c r="BR74" i="30"/>
  <c r="BQ74" i="30"/>
  <c r="BN74" i="30"/>
  <c r="BW74" i="30" s="1"/>
  <c r="BK74" i="30"/>
  <c r="BJ74" i="30"/>
  <c r="BG74" i="30"/>
  <c r="BC74" i="30"/>
  <c r="BS73" i="30"/>
  <c r="BR73" i="30"/>
  <c r="BQ73" i="30"/>
  <c r="BN73" i="30"/>
  <c r="BW73" i="30" s="1"/>
  <c r="BK73" i="30"/>
  <c r="BJ73" i="30"/>
  <c r="BG73" i="30"/>
  <c r="BC73" i="30"/>
  <c r="BS72" i="30"/>
  <c r="BR72" i="30"/>
  <c r="BQ72" i="30"/>
  <c r="BK72" i="30"/>
  <c r="BJ72" i="30"/>
  <c r="BG72" i="30"/>
  <c r="BN72" i="30" s="1"/>
  <c r="BW72" i="30" s="1"/>
  <c r="BC72" i="30"/>
  <c r="BS70" i="30"/>
  <c r="BR70" i="30"/>
  <c r="BQ70" i="30"/>
  <c r="BK70" i="30"/>
  <c r="BJ70" i="30"/>
  <c r="BG70" i="30"/>
  <c r="BN70" i="30" s="1"/>
  <c r="BW70" i="30" s="1"/>
  <c r="BC70" i="30"/>
  <c r="BS69" i="30"/>
  <c r="BR69" i="30"/>
  <c r="BQ69" i="30"/>
  <c r="BN69" i="30"/>
  <c r="BW69" i="30" s="1"/>
  <c r="BK69" i="30"/>
  <c r="BJ69" i="30"/>
  <c r="BG69" i="30"/>
  <c r="BC69" i="30"/>
  <c r="BS68" i="30"/>
  <c r="BR68" i="30"/>
  <c r="BQ68" i="30"/>
  <c r="BN68" i="30"/>
  <c r="BW68" i="30" s="1"/>
  <c r="BK68" i="30"/>
  <c r="BJ68" i="30"/>
  <c r="BG68" i="30"/>
  <c r="BC68" i="30"/>
  <c r="BS66" i="30"/>
  <c r="BS63" i="30"/>
  <c r="BR63" i="30"/>
  <c r="BQ63" i="30"/>
  <c r="BK63" i="30"/>
  <c r="BJ63" i="30"/>
  <c r="BG63" i="30"/>
  <c r="BN63" i="30" s="1"/>
  <c r="BW63" i="30" s="1"/>
  <c r="BC63" i="30"/>
  <c r="BS61" i="30"/>
  <c r="BR61" i="30"/>
  <c r="BQ61" i="30"/>
  <c r="BN61" i="30"/>
  <c r="BW61" i="30" s="1"/>
  <c r="BK61" i="30"/>
  <c r="BJ61" i="30"/>
  <c r="BG61" i="30"/>
  <c r="BC61" i="30"/>
  <c r="BS59" i="30"/>
  <c r="BR59" i="30"/>
  <c r="BQ59" i="30"/>
  <c r="BN59" i="30"/>
  <c r="BW59" i="30" s="1"/>
  <c r="BK59" i="30"/>
  <c r="BJ59" i="30"/>
  <c r="BG59" i="30"/>
  <c r="BC59" i="30"/>
  <c r="BS57" i="30"/>
  <c r="BR57" i="30"/>
  <c r="BQ57" i="30"/>
  <c r="BK57" i="30"/>
  <c r="BJ57" i="30"/>
  <c r="BG57" i="30"/>
  <c r="BN57" i="30" s="1"/>
  <c r="BW57" i="30" s="1"/>
  <c r="BC57" i="30"/>
  <c r="BS55" i="30"/>
  <c r="BR55" i="30"/>
  <c r="BQ55" i="30"/>
  <c r="BK55" i="30"/>
  <c r="BJ55" i="30"/>
  <c r="BG55" i="30"/>
  <c r="BN55" i="30" s="1"/>
  <c r="BW55" i="30" s="1"/>
  <c r="BC55" i="30"/>
  <c r="BS51" i="30"/>
  <c r="BR51" i="30"/>
  <c r="BQ51" i="30"/>
  <c r="BN51" i="30"/>
  <c r="BW51" i="30" s="1"/>
  <c r="BK51" i="30"/>
  <c r="BJ51" i="30"/>
  <c r="BG51" i="30"/>
  <c r="BC51" i="30"/>
  <c r="BS49" i="30"/>
  <c r="BR49" i="30"/>
  <c r="BQ49" i="30"/>
  <c r="BN49" i="30"/>
  <c r="BW49" i="30" s="1"/>
  <c r="BK49" i="30"/>
  <c r="BJ49" i="30"/>
  <c r="BG49" i="30"/>
  <c r="BC49" i="30"/>
  <c r="BS47" i="30"/>
  <c r="BR47" i="30"/>
  <c r="BQ47" i="30"/>
  <c r="BK47" i="30"/>
  <c r="BJ47" i="30"/>
  <c r="BG47" i="30"/>
  <c r="BN47" i="30" s="1"/>
  <c r="BW47" i="30" s="1"/>
  <c r="BC47" i="30"/>
  <c r="BS46" i="30"/>
  <c r="BR46" i="30"/>
  <c r="BQ46" i="30"/>
  <c r="BK46" i="30"/>
  <c r="BJ46" i="30"/>
  <c r="BG46" i="30"/>
  <c r="BN46" i="30" s="1"/>
  <c r="BW46" i="30" s="1"/>
  <c r="BC46" i="30"/>
  <c r="CC45" i="30"/>
  <c r="CB45" i="30"/>
  <c r="BZ45" i="30"/>
  <c r="BY45" i="30"/>
  <c r="BS45" i="30"/>
  <c r="BR45" i="30"/>
  <c r="BQ45" i="30"/>
  <c r="BN45" i="30"/>
  <c r="BW45" i="30" s="1"/>
  <c r="BK45" i="30"/>
  <c r="BJ45" i="30"/>
  <c r="BG45" i="30"/>
  <c r="BC45" i="30"/>
  <c r="BS44" i="30"/>
  <c r="BR44" i="30"/>
  <c r="BQ44" i="30"/>
  <c r="BN44" i="30"/>
  <c r="BW44" i="30" s="1"/>
  <c r="BK44" i="30"/>
  <c r="BJ44" i="30"/>
  <c r="BG44" i="30"/>
  <c r="BC44" i="30"/>
  <c r="BS29" i="30"/>
  <c r="BR29" i="30"/>
  <c r="BQ29" i="30"/>
  <c r="BK29" i="30"/>
  <c r="BJ29" i="30"/>
  <c r="BG29" i="30"/>
  <c r="BN29" i="30" s="1"/>
  <c r="BW29" i="30" s="1"/>
  <c r="BC29" i="30"/>
  <c r="BS28" i="30"/>
  <c r="BR28" i="30"/>
  <c r="BQ28" i="30"/>
  <c r="BK28" i="30"/>
  <c r="BJ28" i="30"/>
  <c r="BG28" i="30"/>
  <c r="BN28" i="30" s="1"/>
  <c r="BW28" i="30" s="1"/>
  <c r="BC28" i="30"/>
  <c r="BS27" i="30"/>
  <c r="BR27" i="30"/>
  <c r="BQ27" i="30"/>
  <c r="BN27" i="30"/>
  <c r="BW27" i="30" s="1"/>
  <c r="BK27" i="30"/>
  <c r="BJ27" i="30"/>
  <c r="BG27" i="30"/>
  <c r="BC27" i="30"/>
  <c r="BS26" i="30"/>
  <c r="BR26" i="30"/>
  <c r="BQ26" i="30"/>
  <c r="BN26" i="30"/>
  <c r="BW26" i="30" s="1"/>
  <c r="BK26" i="30"/>
  <c r="BJ26" i="30"/>
  <c r="BG26" i="30"/>
  <c r="BC26" i="30"/>
  <c r="BS23" i="30"/>
  <c r="BR23" i="30"/>
  <c r="BQ23" i="30"/>
  <c r="BK23" i="30"/>
  <c r="BJ23" i="30"/>
  <c r="BG23" i="30"/>
  <c r="BN23" i="30" s="1"/>
  <c r="BW23" i="30" s="1"/>
  <c r="BC23" i="30"/>
  <c r="BS22" i="30"/>
  <c r="BR22" i="30"/>
  <c r="BQ22" i="30"/>
  <c r="BK22" i="30"/>
  <c r="BJ22" i="30"/>
  <c r="BG22" i="30"/>
  <c r="BN22" i="30" s="1"/>
  <c r="BW22" i="30" s="1"/>
  <c r="BC22" i="30"/>
  <c r="BS21" i="30"/>
  <c r="BR21" i="30"/>
  <c r="BQ21" i="30"/>
  <c r="BN21" i="30"/>
  <c r="BW21" i="30" s="1"/>
  <c r="BK21" i="30"/>
  <c r="BJ21" i="30"/>
  <c r="BG21" i="30"/>
  <c r="BC21" i="30"/>
  <c r="BS20" i="30"/>
  <c r="BR20" i="30"/>
  <c r="BQ20" i="30"/>
  <c r="BN20" i="30"/>
  <c r="BW20" i="30" s="1"/>
  <c r="BK20" i="30"/>
  <c r="BJ20" i="30"/>
  <c r="BG20" i="30"/>
  <c r="BC20" i="30"/>
  <c r="BS18" i="30"/>
  <c r="BR18" i="30"/>
  <c r="BQ18" i="30"/>
  <c r="BK18" i="30"/>
  <c r="BJ18" i="30"/>
  <c r="BG18" i="30"/>
  <c r="BN18" i="30" s="1"/>
  <c r="BW18" i="30" s="1"/>
  <c r="BC18" i="30"/>
  <c r="BS17" i="30"/>
  <c r="BR17" i="30"/>
  <c r="BQ17" i="30"/>
  <c r="BK17" i="30"/>
  <c r="BJ17" i="30"/>
  <c r="BG17" i="30"/>
  <c r="BN17" i="30" s="1"/>
  <c r="BW17" i="30" s="1"/>
  <c r="BC17" i="30"/>
  <c r="BS16" i="30"/>
  <c r="BR16" i="30"/>
  <c r="BQ16" i="30"/>
  <c r="BN16" i="30"/>
  <c r="BW16" i="30" s="1"/>
  <c r="BK16" i="30"/>
  <c r="BJ16" i="30"/>
  <c r="BG16" i="30"/>
  <c r="BC16" i="30"/>
  <c r="CC13" i="30"/>
  <c r="CB13" i="30"/>
  <c r="BZ13" i="30"/>
  <c r="BY13" i="30"/>
  <c r="BS13" i="30"/>
  <c r="BR13" i="30"/>
  <c r="BQ13" i="30"/>
  <c r="BN13" i="30"/>
  <c r="BW13" i="30" s="1"/>
  <c r="BK13" i="30"/>
  <c r="BJ13" i="30"/>
  <c r="BG13" i="30"/>
  <c r="BC13" i="30"/>
  <c r="CC11" i="30"/>
  <c r="CB11" i="30"/>
  <c r="BZ11" i="30"/>
  <c r="BY11" i="30"/>
  <c r="BS11" i="30"/>
  <c r="BR11" i="30"/>
  <c r="BQ11" i="30"/>
  <c r="BK11" i="30"/>
  <c r="BJ11" i="30"/>
  <c r="BG11" i="30"/>
  <c r="BN11" i="30" s="1"/>
  <c r="BW11" i="30" s="1"/>
  <c r="BC11" i="30"/>
  <c r="CC10" i="30"/>
  <c r="CB10" i="30"/>
  <c r="BZ10" i="30"/>
  <c r="BY10" i="30"/>
  <c r="BS10" i="30"/>
  <c r="BR10" i="30"/>
  <c r="BQ10" i="30"/>
  <c r="BK10" i="30"/>
  <c r="BJ10" i="30"/>
  <c r="BG10" i="30"/>
  <c r="BN10" i="30" s="1"/>
  <c r="BW10" i="30" s="1"/>
  <c r="BC10" i="30"/>
  <c r="BS8" i="30"/>
  <c r="BR8" i="30"/>
  <c r="BQ8" i="30"/>
  <c r="BN8" i="30"/>
  <c r="BW8" i="30" s="1"/>
  <c r="BK8" i="30"/>
  <c r="BJ8" i="30"/>
  <c r="BG8" i="30"/>
  <c r="BC8" i="30"/>
  <c r="BS7" i="30"/>
  <c r="BR7" i="30"/>
  <c r="BQ7" i="30"/>
  <c r="BN7" i="30"/>
  <c r="BW7" i="30" s="1"/>
  <c r="BK7" i="30"/>
  <c r="BJ7" i="30"/>
  <c r="BG7" i="30"/>
  <c r="BC7" i="30"/>
  <c r="BW6" i="30"/>
  <c r="BS6" i="30"/>
  <c r="BR6" i="30"/>
  <c r="BQ6" i="30"/>
  <c r="BN6" i="30"/>
  <c r="BK6" i="30"/>
  <c r="BJ6" i="30"/>
  <c r="BG6" i="30"/>
  <c r="BC6" i="30"/>
  <c r="AZ4" i="30"/>
  <c r="BA4" i="30" s="1"/>
  <c r="BB4" i="30" s="1"/>
  <c r="BC4" i="30" s="1"/>
  <c r="BD4" i="30" s="1"/>
  <c r="BE4" i="30" s="1"/>
  <c r="BF4" i="30" s="1"/>
  <c r="BG4" i="30" s="1"/>
  <c r="BH4" i="30" s="1"/>
  <c r="BI4" i="30" s="1"/>
  <c r="BJ4" i="30" s="1"/>
  <c r="BK4" i="30" s="1"/>
  <c r="BL4" i="30" s="1"/>
  <c r="BM4" i="30" s="1"/>
  <c r="BN4" i="30" s="1"/>
  <c r="BO4" i="30" s="1"/>
  <c r="BP4" i="30" s="1"/>
  <c r="BQ4" i="30" s="1"/>
  <c r="BR4" i="30" s="1"/>
  <c r="BS4" i="30" s="1"/>
  <c r="BT4" i="30" s="1"/>
  <c r="BW4" i="30" s="1"/>
  <c r="BX4" i="30" s="1"/>
  <c r="BY4" i="30" s="1"/>
  <c r="BZ4" i="30" s="1"/>
  <c r="CA4" i="30" s="1"/>
  <c r="CB4" i="30" s="1"/>
  <c r="CC4" i="30" s="1"/>
  <c r="CD4" i="30" s="1"/>
  <c r="G26" i="26" l="1"/>
  <c r="I26" i="26" s="1"/>
  <c r="H26" i="26"/>
  <c r="J26" i="26"/>
  <c r="K26" i="26"/>
  <c r="M26" i="26"/>
  <c r="O26" i="26" s="1"/>
  <c r="N26" i="26"/>
  <c r="S26" i="26"/>
  <c r="U26" i="26" s="1"/>
  <c r="T26" i="26"/>
  <c r="V26" i="26"/>
  <c r="W26" i="26"/>
  <c r="Y26" i="26"/>
  <c r="AC26" i="26" s="1"/>
  <c r="AA26" i="26"/>
  <c r="AB26" i="26"/>
  <c r="AE26" i="26"/>
  <c r="AG26" i="26" s="1"/>
  <c r="AF26" i="26"/>
  <c r="P26" i="26" l="1"/>
  <c r="Q26" i="26"/>
  <c r="AI26" i="26"/>
  <c r="AH26" i="26"/>
  <c r="AF103" i="26"/>
  <c r="BN10" i="12" l="1"/>
  <c r="G73" i="26"/>
  <c r="I73" i="26" s="1"/>
  <c r="H73" i="26"/>
  <c r="BL12" i="12" s="1"/>
  <c r="M73" i="26"/>
  <c r="BM10" i="12" s="1"/>
  <c r="N73" i="26"/>
  <c r="BM12" i="12" s="1"/>
  <c r="Q73" i="26"/>
  <c r="S73" i="26"/>
  <c r="U73" i="26" s="1"/>
  <c r="T73" i="26"/>
  <c r="BN12" i="12" s="1"/>
  <c r="V73" i="26"/>
  <c r="W73" i="26"/>
  <c r="Y73" i="26"/>
  <c r="AA73" i="26" s="1"/>
  <c r="Z73" i="26"/>
  <c r="BO12" i="12" s="1"/>
  <c r="AC73" i="26"/>
  <c r="AE73" i="26"/>
  <c r="AG73" i="26" s="1"/>
  <c r="AI73" i="26"/>
  <c r="E73" i="26"/>
  <c r="AB18" i="30"/>
  <c r="AA18" i="30"/>
  <c r="Z18" i="30"/>
  <c r="T18" i="30"/>
  <c r="S18" i="30"/>
  <c r="P18" i="30"/>
  <c r="W18" i="30" s="1"/>
  <c r="AF18" i="30" s="1"/>
  <c r="L18" i="30"/>
  <c r="P73" i="26" l="1"/>
  <c r="AH73" i="26"/>
  <c r="AB73" i="26"/>
  <c r="O73" i="26"/>
  <c r="K73" i="26"/>
  <c r="BO10" i="12"/>
  <c r="J73" i="26"/>
  <c r="BL10" i="12"/>
  <c r="BP10" i="12"/>
  <c r="T62" i="12"/>
  <c r="S62" i="12"/>
  <c r="T61" i="12"/>
  <c r="S61" i="12"/>
  <c r="T55" i="12"/>
  <c r="S55" i="12"/>
  <c r="T54" i="12"/>
  <c r="S54" i="12"/>
  <c r="T48" i="12"/>
  <c r="S48" i="12"/>
  <c r="T47" i="12"/>
  <c r="S47" i="12"/>
  <c r="T41" i="12"/>
  <c r="S41" i="12"/>
  <c r="T40" i="12"/>
  <c r="S40" i="12"/>
  <c r="T34" i="12"/>
  <c r="S34" i="12"/>
  <c r="T33" i="12"/>
  <c r="S33" i="12"/>
  <c r="T27" i="12"/>
  <c r="S27" i="12"/>
  <c r="T26" i="12"/>
  <c r="S26" i="12"/>
  <c r="T14" i="12"/>
  <c r="S14" i="12"/>
  <c r="T13" i="12"/>
  <c r="S13" i="12"/>
  <c r="T20" i="12"/>
  <c r="S20" i="12"/>
  <c r="T19" i="12"/>
  <c r="S19" i="12"/>
  <c r="T8" i="12"/>
  <c r="S8" i="12"/>
  <c r="T7" i="12"/>
  <c r="S7" i="12"/>
  <c r="AJ40" i="26"/>
  <c r="AJ41" i="26"/>
  <c r="AJ43" i="26"/>
  <c r="AJ44" i="26"/>
  <c r="AJ45" i="26"/>
  <c r="AJ47" i="26"/>
  <c r="AJ48" i="26"/>
  <c r="AJ49" i="26"/>
  <c r="AA46" i="41" l="1"/>
  <c r="W46" i="41"/>
  <c r="S46" i="41"/>
  <c r="O46" i="41"/>
  <c r="DI7" i="12" l="1"/>
  <c r="DH7" i="12"/>
  <c r="DG7" i="12"/>
  <c r="DF7" i="12"/>
  <c r="DB7" i="12"/>
  <c r="DC7" i="12"/>
  <c r="DA7" i="12"/>
  <c r="CZ7" i="12"/>
  <c r="CN7" i="12"/>
  <c r="E11" i="41" s="1"/>
  <c r="CN8" i="12"/>
  <c r="E13" i="41" s="1"/>
  <c r="CN6" i="12"/>
  <c r="E9" i="41" s="1"/>
  <c r="CM9" i="12" l="1"/>
  <c r="CN9" i="12" s="1"/>
  <c r="E15" i="41" s="1"/>
  <c r="CL9" i="12"/>
  <c r="CK9" i="12"/>
  <c r="CJ9" i="12"/>
  <c r="DG10" i="12" l="1"/>
  <c r="DA10" i="12"/>
  <c r="CL18" i="12"/>
  <c r="Q29" i="41" s="1"/>
  <c r="CK18" i="12"/>
  <c r="Q27" i="41" s="1"/>
  <c r="CJ18" i="12"/>
  <c r="Q25" i="41" s="1"/>
  <c r="CI18" i="12"/>
  <c r="Q23" i="41" s="1"/>
  <c r="DA12" i="12" l="1"/>
  <c r="N15" i="41"/>
  <c r="DG12" i="12"/>
  <c r="S15" i="41"/>
  <c r="BL218" i="32"/>
  <c r="BK218" i="32"/>
  <c r="BJ218" i="32"/>
  <c r="BI218" i="32"/>
  <c r="BH218" i="32"/>
  <c r="BG218" i="32"/>
  <c r="BF218" i="32"/>
  <c r="BE218" i="32"/>
  <c r="BD218" i="32"/>
  <c r="BC218" i="32"/>
  <c r="BB218" i="32"/>
  <c r="BA218" i="32"/>
  <c r="AZ218" i="32"/>
  <c r="AY218" i="32"/>
  <c r="AX218" i="32"/>
  <c r="AW218" i="32"/>
  <c r="AV218" i="32"/>
  <c r="AU218" i="32"/>
  <c r="AT218" i="32"/>
  <c r="AS218" i="32"/>
  <c r="AR218" i="32"/>
  <c r="AQ218" i="32"/>
  <c r="AP218" i="32"/>
  <c r="AO218" i="32"/>
  <c r="AN218" i="32"/>
  <c r="AM218" i="32"/>
  <c r="AL218" i="32"/>
  <c r="AK218" i="32"/>
  <c r="AJ218" i="32"/>
  <c r="AI218" i="32"/>
  <c r="BL206" i="32"/>
  <c r="BK206" i="32"/>
  <c r="BJ206" i="32"/>
  <c r="BI206" i="32"/>
  <c r="BH206" i="32"/>
  <c r="BG206" i="32"/>
  <c r="BF206" i="32"/>
  <c r="BE206" i="32"/>
  <c r="BD206" i="32"/>
  <c r="BC206" i="32"/>
  <c r="BB206" i="32"/>
  <c r="BA206" i="32"/>
  <c r="AZ206" i="32"/>
  <c r="AY206" i="32"/>
  <c r="AX206" i="32"/>
  <c r="AW206" i="32"/>
  <c r="AV206" i="32"/>
  <c r="AU206" i="32"/>
  <c r="AT206" i="32"/>
  <c r="AS206" i="32"/>
  <c r="AR206" i="32"/>
  <c r="AQ206" i="32"/>
  <c r="AP206" i="32"/>
  <c r="AO206" i="32"/>
  <c r="AN206" i="32"/>
  <c r="AM206" i="32"/>
  <c r="AL206" i="32"/>
  <c r="AK206" i="32"/>
  <c r="AJ206" i="32"/>
  <c r="AI206" i="32"/>
  <c r="BL194" i="32"/>
  <c r="BK194" i="32"/>
  <c r="BJ194" i="32"/>
  <c r="BI194" i="32"/>
  <c r="BH194" i="32"/>
  <c r="BG194" i="32"/>
  <c r="BF194" i="32"/>
  <c r="BE194" i="32"/>
  <c r="BD194" i="32"/>
  <c r="BC194" i="32"/>
  <c r="BB194" i="32"/>
  <c r="BA194" i="32"/>
  <c r="AZ194" i="32"/>
  <c r="AY194" i="32"/>
  <c r="AX194" i="32"/>
  <c r="AW194" i="32"/>
  <c r="AV194" i="32"/>
  <c r="AU194" i="32"/>
  <c r="AT194" i="32"/>
  <c r="AS194" i="32"/>
  <c r="AR194" i="32"/>
  <c r="AQ194" i="32"/>
  <c r="AP194" i="32"/>
  <c r="AO194" i="32"/>
  <c r="AN194" i="32"/>
  <c r="AM194" i="32"/>
  <c r="AL194" i="32"/>
  <c r="AK194" i="32"/>
  <c r="AJ194" i="32"/>
  <c r="AI194" i="32"/>
  <c r="BL183" i="32"/>
  <c r="BK183" i="32"/>
  <c r="BJ183" i="32"/>
  <c r="BI183" i="32"/>
  <c r="BH183" i="32"/>
  <c r="BG183" i="32"/>
  <c r="BF183" i="32"/>
  <c r="BE183" i="32"/>
  <c r="BD183" i="32"/>
  <c r="BC183" i="32"/>
  <c r="BB183" i="32"/>
  <c r="BA183" i="32"/>
  <c r="AZ183" i="32"/>
  <c r="AY183" i="32"/>
  <c r="AX183" i="32"/>
  <c r="AW183" i="32"/>
  <c r="AV183" i="32"/>
  <c r="AU183" i="32"/>
  <c r="AT183" i="32"/>
  <c r="AS183" i="32"/>
  <c r="AR183" i="32"/>
  <c r="AQ183" i="32"/>
  <c r="AP183" i="32"/>
  <c r="AO183" i="32"/>
  <c r="AN183" i="32"/>
  <c r="AM183" i="32"/>
  <c r="AL183" i="32"/>
  <c r="AK183" i="32"/>
  <c r="AJ183" i="32"/>
  <c r="AI183" i="32"/>
  <c r="BL171" i="32"/>
  <c r="BK171" i="32"/>
  <c r="BJ171" i="32"/>
  <c r="BI171" i="32"/>
  <c r="BH171" i="32"/>
  <c r="BG171" i="32"/>
  <c r="BF171" i="32"/>
  <c r="BE171" i="32"/>
  <c r="BD171" i="32"/>
  <c r="BC171" i="32"/>
  <c r="BB171" i="32"/>
  <c r="BA171" i="32"/>
  <c r="AZ171" i="32"/>
  <c r="AY171" i="32"/>
  <c r="AX171" i="32"/>
  <c r="AW171" i="32"/>
  <c r="AV171" i="32"/>
  <c r="AU171" i="32"/>
  <c r="AT171" i="32"/>
  <c r="AS171" i="32"/>
  <c r="AR171" i="32"/>
  <c r="AQ171" i="32"/>
  <c r="AP171" i="32"/>
  <c r="AO171" i="32"/>
  <c r="AN171" i="32"/>
  <c r="AM171" i="32"/>
  <c r="AL171" i="32"/>
  <c r="AK171" i="32"/>
  <c r="AJ171" i="32"/>
  <c r="AI171" i="32"/>
  <c r="BL159" i="32"/>
  <c r="BK159" i="32"/>
  <c r="BJ159" i="32"/>
  <c r="BI159" i="32"/>
  <c r="BH159" i="32"/>
  <c r="BG159" i="32"/>
  <c r="BF159" i="32"/>
  <c r="BE159" i="32"/>
  <c r="BD159" i="32"/>
  <c r="BC159" i="32"/>
  <c r="BB159" i="32"/>
  <c r="BA159" i="32"/>
  <c r="AZ159" i="32"/>
  <c r="AY159" i="32"/>
  <c r="AX159" i="32"/>
  <c r="AW159" i="32"/>
  <c r="AV159" i="32"/>
  <c r="AU159" i="32"/>
  <c r="AT159" i="32"/>
  <c r="AS159" i="32"/>
  <c r="AR159" i="32"/>
  <c r="AQ159" i="32"/>
  <c r="AP159" i="32"/>
  <c r="AO159" i="32"/>
  <c r="AN159" i="32"/>
  <c r="AM159" i="32"/>
  <c r="AL159" i="32"/>
  <c r="AK159" i="32"/>
  <c r="AJ159" i="32"/>
  <c r="AI159" i="32"/>
  <c r="BL148" i="32"/>
  <c r="BK148" i="32"/>
  <c r="BJ148" i="32"/>
  <c r="BI148" i="32"/>
  <c r="BH148" i="32"/>
  <c r="BG148" i="32"/>
  <c r="BF148" i="32"/>
  <c r="BE148" i="32"/>
  <c r="BD148" i="32"/>
  <c r="BC148" i="32"/>
  <c r="BB148" i="32"/>
  <c r="BA148" i="32"/>
  <c r="AZ148" i="32"/>
  <c r="AY148" i="32"/>
  <c r="AX148" i="32"/>
  <c r="AW148" i="32"/>
  <c r="AV148" i="32"/>
  <c r="AU148" i="32"/>
  <c r="AT148" i="32"/>
  <c r="AS148" i="32"/>
  <c r="AR148" i="32"/>
  <c r="AQ148" i="32"/>
  <c r="AP148" i="32"/>
  <c r="AO148" i="32"/>
  <c r="AN148" i="32"/>
  <c r="AM148" i="32"/>
  <c r="AL148" i="32"/>
  <c r="AK148" i="32"/>
  <c r="AJ148" i="32"/>
  <c r="AI148" i="32"/>
  <c r="BL136" i="32"/>
  <c r="BK136" i="32"/>
  <c r="BJ136" i="32"/>
  <c r="BI136" i="32"/>
  <c r="BH136" i="32"/>
  <c r="BG136" i="32"/>
  <c r="BF136" i="32"/>
  <c r="BE136" i="32"/>
  <c r="BD136" i="32"/>
  <c r="BC136" i="32"/>
  <c r="BB136" i="32"/>
  <c r="BA136" i="32"/>
  <c r="AZ136" i="32"/>
  <c r="AY136" i="32"/>
  <c r="AX136" i="32"/>
  <c r="AW136" i="32"/>
  <c r="AV136" i="32"/>
  <c r="AU136" i="32"/>
  <c r="AT136" i="32"/>
  <c r="AS136" i="32"/>
  <c r="AR136" i="32"/>
  <c r="AQ136" i="32"/>
  <c r="AP136" i="32"/>
  <c r="AO136" i="32"/>
  <c r="AN136" i="32"/>
  <c r="AM136" i="32"/>
  <c r="AL136" i="32"/>
  <c r="AK136" i="32"/>
  <c r="AJ136" i="32"/>
  <c r="AI136" i="32"/>
  <c r="BL124" i="32"/>
  <c r="BK124" i="32"/>
  <c r="BJ124" i="32"/>
  <c r="BI124" i="32"/>
  <c r="BH124" i="32"/>
  <c r="BG124" i="32"/>
  <c r="BF124" i="32"/>
  <c r="BE124" i="32"/>
  <c r="BD124" i="32"/>
  <c r="BC124" i="32"/>
  <c r="BB124" i="32"/>
  <c r="BA124" i="32"/>
  <c r="AZ124" i="32"/>
  <c r="AY124" i="32"/>
  <c r="AX124" i="32"/>
  <c r="AW124" i="32"/>
  <c r="AV124" i="32"/>
  <c r="AU124" i="32"/>
  <c r="AT124" i="32"/>
  <c r="AS124" i="32"/>
  <c r="AR124" i="32"/>
  <c r="AQ124" i="32"/>
  <c r="AP124" i="32"/>
  <c r="AO124" i="32"/>
  <c r="AN124" i="32"/>
  <c r="AM124" i="32"/>
  <c r="AL124" i="32"/>
  <c r="AK124" i="32"/>
  <c r="AJ124" i="32"/>
  <c r="AI124" i="32"/>
  <c r="BL112" i="32"/>
  <c r="BK112" i="32"/>
  <c r="BJ112" i="32"/>
  <c r="BI112" i="32"/>
  <c r="BH112" i="32"/>
  <c r="BG112" i="32"/>
  <c r="BF112" i="32"/>
  <c r="BE112" i="32"/>
  <c r="BD112" i="32"/>
  <c r="BC112" i="32"/>
  <c r="BB112" i="32"/>
  <c r="BA112" i="32"/>
  <c r="AZ112" i="32"/>
  <c r="AY112" i="32"/>
  <c r="AX112" i="32"/>
  <c r="AW112" i="32"/>
  <c r="AV112" i="32"/>
  <c r="AU112" i="32"/>
  <c r="AT112" i="32"/>
  <c r="AS112" i="32"/>
  <c r="AR112" i="32"/>
  <c r="AQ112" i="32"/>
  <c r="AP112" i="32"/>
  <c r="AO112" i="32"/>
  <c r="AN112" i="32"/>
  <c r="AM112" i="32"/>
  <c r="AL112" i="32"/>
  <c r="AK112" i="32"/>
  <c r="AJ112" i="32"/>
  <c r="AI112" i="32"/>
  <c r="BL101" i="32"/>
  <c r="BK101" i="32"/>
  <c r="BJ101" i="32"/>
  <c r="BI101" i="32"/>
  <c r="BH101" i="32"/>
  <c r="BG101" i="32"/>
  <c r="BF101" i="32"/>
  <c r="BE101" i="32"/>
  <c r="BD101" i="32"/>
  <c r="BC101" i="32"/>
  <c r="BB101" i="32"/>
  <c r="BA101" i="32"/>
  <c r="AZ101" i="32"/>
  <c r="AY101" i="32"/>
  <c r="AX101" i="32"/>
  <c r="AW101" i="32"/>
  <c r="AV101" i="32"/>
  <c r="AU101" i="32"/>
  <c r="AT101" i="32"/>
  <c r="AS101" i="32"/>
  <c r="AR101" i="32"/>
  <c r="AQ101" i="32"/>
  <c r="AP101" i="32"/>
  <c r="AO101" i="32"/>
  <c r="AN101" i="32"/>
  <c r="AM101" i="32"/>
  <c r="AL101" i="32"/>
  <c r="AK101" i="32"/>
  <c r="AJ101" i="32"/>
  <c r="AI101" i="32"/>
  <c r="BL90" i="32"/>
  <c r="BK90" i="32"/>
  <c r="BJ90" i="32"/>
  <c r="BI90" i="32"/>
  <c r="BH90" i="32"/>
  <c r="BG90" i="32"/>
  <c r="BF90" i="32"/>
  <c r="BE90" i="32"/>
  <c r="BD90" i="32"/>
  <c r="BC90" i="32"/>
  <c r="BB90" i="32"/>
  <c r="BA90" i="32"/>
  <c r="AZ90" i="32"/>
  <c r="AY90" i="32"/>
  <c r="AX90" i="32"/>
  <c r="AW90" i="32"/>
  <c r="AV90" i="32"/>
  <c r="AU90" i="32"/>
  <c r="AT90" i="32"/>
  <c r="AS90" i="32"/>
  <c r="AR90" i="32"/>
  <c r="AQ90" i="32"/>
  <c r="AP90" i="32"/>
  <c r="AO90" i="32"/>
  <c r="AN90" i="32"/>
  <c r="AM90" i="32"/>
  <c r="AL90" i="32"/>
  <c r="AK90" i="32"/>
  <c r="AJ90" i="32"/>
  <c r="AI90"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BL55" i="32"/>
  <c r="BK55" i="32"/>
  <c r="BJ55" i="32"/>
  <c r="BI55" i="32"/>
  <c r="BH55" i="32"/>
  <c r="BG55" i="32"/>
  <c r="BF55" i="32"/>
  <c r="BE55" i="32"/>
  <c r="BD55" i="32"/>
  <c r="BC55" i="32"/>
  <c r="BB55" i="32"/>
  <c r="BA55" i="32"/>
  <c r="AZ55" i="32"/>
  <c r="AY55" i="32"/>
  <c r="AX55" i="32"/>
  <c r="AW55" i="32"/>
  <c r="AV55" i="32"/>
  <c r="AU55" i="32"/>
  <c r="AT55" i="32"/>
  <c r="AS55" i="32"/>
  <c r="AR55" i="32"/>
  <c r="AQ55" i="32"/>
  <c r="AP55" i="32"/>
  <c r="AO55" i="32"/>
  <c r="AN55" i="32"/>
  <c r="AM55" i="32"/>
  <c r="AL55" i="32"/>
  <c r="AK55" i="32"/>
  <c r="AJ55" i="32"/>
  <c r="AI55"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BD33" i="32"/>
  <c r="BL33" i="32"/>
  <c r="BK33" i="32"/>
  <c r="BJ33" i="32"/>
  <c r="BI33" i="32"/>
  <c r="BH33" i="32"/>
  <c r="BG33" i="32"/>
  <c r="BF33" i="32"/>
  <c r="BE33" i="32"/>
  <c r="BC33" i="32"/>
  <c r="BB33" i="32"/>
  <c r="BA33" i="32"/>
  <c r="AZ33" i="32"/>
  <c r="AY33" i="32"/>
  <c r="AX33" i="32"/>
  <c r="AW33" i="32"/>
  <c r="AV33" i="32"/>
  <c r="AU33" i="32"/>
  <c r="AT33" i="32"/>
  <c r="AS33" i="32"/>
  <c r="AR33" i="32"/>
  <c r="AQ33" i="32"/>
  <c r="AP33" i="32"/>
  <c r="AO33" i="32"/>
  <c r="AN33" i="32"/>
  <c r="AM33" i="32"/>
  <c r="AL33" i="32"/>
  <c r="AK33" i="32"/>
  <c r="AJ33" i="32"/>
  <c r="AI33" i="32"/>
  <c r="AJ22" i="32"/>
  <c r="AK22" i="32"/>
  <c r="AL22" i="32"/>
  <c r="AM22" i="32"/>
  <c r="AN22" i="32"/>
  <c r="AO22" i="32"/>
  <c r="AP22" i="32"/>
  <c r="AQ22" i="32"/>
  <c r="AR22" i="32"/>
  <c r="AS22" i="32"/>
  <c r="AT22" i="32"/>
  <c r="AU22" i="32"/>
  <c r="AV22" i="32"/>
  <c r="AW22" i="32"/>
  <c r="AX22" i="32"/>
  <c r="AY22" i="32"/>
  <c r="AZ22" i="32"/>
  <c r="BA22" i="32"/>
  <c r="BB22" i="32"/>
  <c r="BC22" i="32"/>
  <c r="BD22" i="32"/>
  <c r="BE22" i="32"/>
  <c r="BF22" i="32"/>
  <c r="BG22" i="32"/>
  <c r="BH22" i="32"/>
  <c r="BI22" i="32"/>
  <c r="BJ22" i="32"/>
  <c r="BK22" i="32"/>
  <c r="BL22" i="32"/>
  <c r="AI22" i="32"/>
  <c r="AI11" i="32"/>
  <c r="AJ11" i="32"/>
  <c r="AK11" i="32"/>
  <c r="AL11" i="32"/>
  <c r="AM11" i="32"/>
  <c r="AN11" i="32"/>
  <c r="AO11" i="32"/>
  <c r="AP11" i="32"/>
  <c r="AQ11" i="32"/>
  <c r="AR11" i="32"/>
  <c r="AS11" i="32"/>
  <c r="AT11" i="32"/>
  <c r="AU11" i="32"/>
  <c r="AV11" i="32"/>
  <c r="AW11" i="32"/>
  <c r="AX11" i="32"/>
  <c r="AY11" i="32"/>
  <c r="AZ11" i="32"/>
  <c r="BA11" i="32"/>
  <c r="BB11" i="32"/>
  <c r="BC11" i="32"/>
  <c r="BD11" i="32"/>
  <c r="BE11" i="32"/>
  <c r="BF11" i="32"/>
  <c r="BG11" i="32"/>
  <c r="BH11" i="32"/>
  <c r="BI11" i="32"/>
  <c r="BJ11" i="32"/>
  <c r="BK11" i="32"/>
  <c r="BL11" i="32"/>
  <c r="O217" i="32" l="1"/>
  <c r="O205" i="32"/>
  <c r="O193" i="32"/>
  <c r="O182" i="32"/>
  <c r="O170" i="32"/>
  <c r="O147" i="32"/>
  <c r="O135" i="32"/>
  <c r="O123" i="32"/>
  <c r="O111" i="32"/>
  <c r="O100" i="32"/>
  <c r="B39" i="43" l="1"/>
  <c r="B72" i="43" l="1"/>
  <c r="B61" i="43" l="1"/>
  <c r="G20" i="29" l="1"/>
  <c r="F20" i="29"/>
  <c r="BK5" i="12"/>
  <c r="AB66" i="30"/>
  <c r="C73" i="26"/>
  <c r="C20" i="29"/>
  <c r="AB55" i="30" l="1"/>
  <c r="AA55" i="30"/>
  <c r="Z55" i="30"/>
  <c r="T55" i="30"/>
  <c r="S55" i="30"/>
  <c r="P55" i="30"/>
  <c r="W55" i="30" s="1"/>
  <c r="AF55" i="30" s="1"/>
  <c r="L55" i="30"/>
  <c r="C48" i="26" l="1"/>
  <c r="B104" i="43" l="1"/>
  <c r="B105" i="43"/>
  <c r="B106" i="43"/>
  <c r="B103" i="43"/>
  <c r="B27" i="43" l="1"/>
  <c r="R53" i="12" l="1"/>
  <c r="R46" i="12"/>
  <c r="C17" i="42"/>
  <c r="C16" i="42"/>
  <c r="B101" i="43" l="1"/>
  <c r="B100" i="43"/>
  <c r="B96" i="43"/>
  <c r="B97" i="43"/>
  <c r="B98" i="43"/>
  <c r="B95" i="43"/>
  <c r="B93" i="43"/>
  <c r="B91" i="43"/>
  <c r="B89" i="43"/>
  <c r="B86" i="43"/>
  <c r="B83" i="43"/>
  <c r="B84" i="43"/>
  <c r="B82" i="43"/>
  <c r="B79" i="43"/>
  <c r="B80" i="43"/>
  <c r="B78" i="43"/>
  <c r="B75" i="43"/>
  <c r="B76" i="43"/>
  <c r="B74" i="43"/>
  <c r="B69" i="43"/>
  <c r="B67" i="43"/>
  <c r="B65" i="43"/>
  <c r="B63" i="43"/>
  <c r="B54" i="43" l="1"/>
  <c r="B55" i="43"/>
  <c r="B56" i="43"/>
  <c r="B53" i="43"/>
  <c r="B48" i="43"/>
  <c r="B49" i="43"/>
  <c r="B50" i="43"/>
  <c r="B51" i="43"/>
  <c r="B47" i="43"/>
  <c r="B44" i="43"/>
  <c r="B45" i="43"/>
  <c r="B43" i="43"/>
  <c r="B37" i="43"/>
  <c r="B33" i="43"/>
  <c r="B34" i="43"/>
  <c r="B35" i="43"/>
  <c r="B32" i="43"/>
  <c r="B28" i="43"/>
  <c r="B26" i="43"/>
  <c r="B23" i="43"/>
  <c r="B24" i="43"/>
  <c r="B22" i="43"/>
  <c r="B20" i="43"/>
  <c r="B19" i="43"/>
  <c r="B12" i="43"/>
  <c r="B13" i="43"/>
  <c r="B15" i="43"/>
  <c r="B9" i="43"/>
  <c r="B10" i="43"/>
  <c r="B8" i="43"/>
  <c r="AU77" i="12" l="1"/>
  <c r="C17" i="15"/>
  <c r="G32" i="26"/>
  <c r="I32" i="26" s="1"/>
  <c r="H32" i="26"/>
  <c r="AV84" i="12" s="1"/>
  <c r="M32" i="26"/>
  <c r="P32" i="26" s="1"/>
  <c r="N32" i="26"/>
  <c r="AW84" i="12" s="1"/>
  <c r="S32" i="26"/>
  <c r="U32" i="26" s="1"/>
  <c r="T32" i="26"/>
  <c r="AX84" i="12" s="1"/>
  <c r="Y32" i="26"/>
  <c r="AY82" i="12" s="1"/>
  <c r="Z32" i="26"/>
  <c r="AY84" i="12" s="1"/>
  <c r="AE32" i="26"/>
  <c r="AG32" i="26" s="1"/>
  <c r="AJ32" i="26"/>
  <c r="E32" i="26"/>
  <c r="C32" i="26"/>
  <c r="R25" i="12"/>
  <c r="R18" i="12"/>
  <c r="C14" i="42"/>
  <c r="C13" i="42"/>
  <c r="G44" i="26"/>
  <c r="I44" i="26" s="1"/>
  <c r="H44" i="26"/>
  <c r="M44" i="26"/>
  <c r="O44" i="26" s="1"/>
  <c r="N44" i="26"/>
  <c r="S44" i="26"/>
  <c r="U44" i="26" s="1"/>
  <c r="T44" i="26"/>
  <c r="Y44" i="26"/>
  <c r="AA44" i="26" s="1"/>
  <c r="Z44" i="26"/>
  <c r="AE44" i="26"/>
  <c r="AF44" i="26" s="1"/>
  <c r="AK44" i="26" s="1"/>
  <c r="G45" i="26"/>
  <c r="I45" i="26" s="1"/>
  <c r="H45" i="26"/>
  <c r="M45" i="26"/>
  <c r="O45" i="26" s="1"/>
  <c r="N45" i="26"/>
  <c r="S45" i="26"/>
  <c r="U45" i="26" s="1"/>
  <c r="T45" i="26"/>
  <c r="Y45" i="26"/>
  <c r="AB45" i="26" s="1"/>
  <c r="Z45" i="26"/>
  <c r="AE45" i="26"/>
  <c r="AG45" i="26" s="1"/>
  <c r="E45" i="26"/>
  <c r="E44" i="26"/>
  <c r="C45" i="26"/>
  <c r="C44" i="26"/>
  <c r="AC32" i="26" l="1"/>
  <c r="AI32" i="26"/>
  <c r="AF32" i="26"/>
  <c r="AK32" i="26" s="1"/>
  <c r="AH32" i="26"/>
  <c r="AB32" i="26"/>
  <c r="P45" i="26"/>
  <c r="W44" i="26"/>
  <c r="V44" i="26"/>
  <c r="Q32" i="26"/>
  <c r="K32" i="26"/>
  <c r="K44" i="26"/>
  <c r="O32" i="26"/>
  <c r="J32" i="26"/>
  <c r="AW82" i="12"/>
  <c r="AC45" i="26"/>
  <c r="AI44" i="26"/>
  <c r="J44" i="26"/>
  <c r="AA32" i="26"/>
  <c r="W32" i="26"/>
  <c r="AX82" i="12"/>
  <c r="V32" i="26"/>
  <c r="AA45" i="26"/>
  <c r="AF45" i="26"/>
  <c r="AK45" i="26" s="1"/>
  <c r="Q45" i="26"/>
  <c r="AV82" i="12"/>
  <c r="AZ82" i="12"/>
  <c r="AZ84" i="12"/>
  <c r="AH44" i="26"/>
  <c r="AG44" i="26"/>
  <c r="K45" i="26"/>
  <c r="AC44" i="26"/>
  <c r="Q44" i="26"/>
  <c r="V45" i="26"/>
  <c r="AB44" i="26"/>
  <c r="AI45" i="26"/>
  <c r="W45" i="26"/>
  <c r="AH45" i="26"/>
  <c r="J45" i="26"/>
  <c r="P44" i="26"/>
  <c r="G48" i="26"/>
  <c r="J48" i="26" s="1"/>
  <c r="H48" i="26"/>
  <c r="M48" i="26"/>
  <c r="O48" i="26" s="1"/>
  <c r="N48" i="26"/>
  <c r="S48" i="26"/>
  <c r="U48" i="26" s="1"/>
  <c r="T48" i="26"/>
  <c r="Y48" i="26"/>
  <c r="AA48" i="26" s="1"/>
  <c r="Z48" i="26"/>
  <c r="AE48" i="26"/>
  <c r="AH48" i="26" s="1"/>
  <c r="E48" i="26"/>
  <c r="AF48" i="26" l="1"/>
  <c r="AK48" i="26" s="1"/>
  <c r="AI48" i="26"/>
  <c r="AG48" i="26"/>
  <c r="K48" i="26"/>
  <c r="I48" i="26"/>
  <c r="W48" i="26"/>
  <c r="AC48" i="26"/>
  <c r="V48" i="26"/>
  <c r="Q48" i="26"/>
  <c r="AB48" i="26"/>
  <c r="P48" i="26"/>
  <c r="C18" i="42" l="1"/>
  <c r="C12" i="42"/>
  <c r="C10" i="42"/>
  <c r="C9" i="42"/>
  <c r="C29" i="26" l="1"/>
  <c r="C19" i="26"/>
  <c r="C54" i="29"/>
  <c r="BK266" i="12" s="1"/>
  <c r="C53" i="29"/>
  <c r="BK257" i="12" s="1"/>
  <c r="C52" i="29"/>
  <c r="BK248" i="12" s="1"/>
  <c r="C51" i="29"/>
  <c r="BK239" i="12" s="1"/>
  <c r="Z103" i="26"/>
  <c r="BO228" i="12" s="1"/>
  <c r="T103" i="26"/>
  <c r="BN228" i="12" s="1"/>
  <c r="N103" i="26"/>
  <c r="BM228" i="12" s="1"/>
  <c r="H103" i="26"/>
  <c r="BL228" i="12" s="1"/>
  <c r="C49" i="29"/>
  <c r="BK221" i="12" s="1"/>
  <c r="C48" i="29"/>
  <c r="BK212" i="12" s="1"/>
  <c r="C46" i="29"/>
  <c r="BK203" i="12" s="1"/>
  <c r="C45" i="29"/>
  <c r="BK194" i="12" s="1"/>
  <c r="C44" i="29"/>
  <c r="BK185" i="12" s="1"/>
  <c r="C43" i="29"/>
  <c r="BK176" i="12" s="1"/>
  <c r="C41" i="29"/>
  <c r="BK167" i="12" s="1"/>
  <c r="C39" i="29"/>
  <c r="BK158" i="12" s="1"/>
  <c r="C37" i="29"/>
  <c r="BK149" i="12" s="1"/>
  <c r="C34" i="29"/>
  <c r="BK140" i="12" s="1"/>
  <c r="C32" i="29"/>
  <c r="BK131" i="12" s="1"/>
  <c r="C31" i="29"/>
  <c r="BK122" i="12" s="1"/>
  <c r="C30" i="29"/>
  <c r="BK113" i="12" s="1"/>
  <c r="C28" i="29"/>
  <c r="BK104" i="12" s="1"/>
  <c r="C27" i="29"/>
  <c r="BK95" i="12" s="1"/>
  <c r="C26" i="29"/>
  <c r="BK86" i="12" s="1"/>
  <c r="C24" i="29"/>
  <c r="BK77" i="12" s="1"/>
  <c r="C23" i="29"/>
  <c r="BK68" i="12" s="1"/>
  <c r="C22" i="29"/>
  <c r="BK59" i="12" s="1"/>
  <c r="C17" i="29"/>
  <c r="BK50" i="12" s="1"/>
  <c r="C15" i="29"/>
  <c r="BK41" i="12" s="1"/>
  <c r="C13" i="29"/>
  <c r="BK32" i="12" s="1"/>
  <c r="C11" i="29"/>
  <c r="BK23" i="12" s="1"/>
  <c r="C9" i="29"/>
  <c r="BK14" i="12" s="1"/>
  <c r="T37" i="26"/>
  <c r="AX120" i="12" s="1"/>
  <c r="T34" i="26"/>
  <c r="AX93" i="12" s="1"/>
  <c r="BC77" i="12"/>
  <c r="BC81" i="12" s="1"/>
  <c r="T31" i="26"/>
  <c r="AX75" i="12" s="1"/>
  <c r="AX30" i="12"/>
  <c r="T25" i="26"/>
  <c r="AX21" i="12" s="1"/>
  <c r="T24" i="26"/>
  <c r="AX12" i="12" s="1"/>
  <c r="N37" i="26"/>
  <c r="AW120" i="12" s="1"/>
  <c r="H37" i="26"/>
  <c r="AV120" i="12" s="1"/>
  <c r="C22" i="15"/>
  <c r="AU113" i="12" s="1"/>
  <c r="C21" i="15"/>
  <c r="AU104" i="12" s="1"/>
  <c r="C20" i="15"/>
  <c r="AU95" i="12" s="1"/>
  <c r="Z34" i="26"/>
  <c r="AY93" i="12" s="1"/>
  <c r="N34" i="26"/>
  <c r="AW93" i="12" s="1"/>
  <c r="H34" i="26"/>
  <c r="AV93" i="12" s="1"/>
  <c r="C19" i="15"/>
  <c r="AU86" i="12" s="1"/>
  <c r="Z31" i="26"/>
  <c r="AY75" i="12" s="1"/>
  <c r="N31" i="26"/>
  <c r="AW75" i="12" s="1"/>
  <c r="H31" i="26"/>
  <c r="AV75" i="12" s="1"/>
  <c r="C16" i="15"/>
  <c r="AU68" i="12" s="1"/>
  <c r="C15" i="15"/>
  <c r="AU59" i="12" s="1"/>
  <c r="Z29" i="26"/>
  <c r="AY57" i="12" s="1"/>
  <c r="C14" i="15"/>
  <c r="AU50" i="12" s="1"/>
  <c r="C13" i="15"/>
  <c r="AU41" i="12" s="1"/>
  <c r="AW30" i="12"/>
  <c r="AV30" i="12"/>
  <c r="C11" i="15"/>
  <c r="AU23" i="12" s="1"/>
  <c r="Z25" i="26"/>
  <c r="AY21" i="12" s="1"/>
  <c r="N25" i="26"/>
  <c r="AW21" i="12" s="1"/>
  <c r="H25" i="26"/>
  <c r="AV21" i="12" s="1"/>
  <c r="C10" i="15"/>
  <c r="AU14" i="12" s="1"/>
  <c r="Z24" i="26"/>
  <c r="AY12" i="12" s="1"/>
  <c r="N24" i="26"/>
  <c r="AW12" i="12" s="1"/>
  <c r="H24" i="26"/>
  <c r="AV12" i="12" s="1"/>
  <c r="C9" i="15"/>
  <c r="AU5" i="12" s="1"/>
  <c r="AN50" i="12"/>
  <c r="AN54" i="12" s="1"/>
  <c r="T52" i="26"/>
  <c r="AH12" i="12" s="1"/>
  <c r="C16" i="14"/>
  <c r="AE50" i="12" s="1"/>
  <c r="C14" i="14"/>
  <c r="AE41" i="12" s="1"/>
  <c r="C12" i="14"/>
  <c r="AE32" i="12" s="1"/>
  <c r="C11" i="14"/>
  <c r="AE23" i="12" s="1"/>
  <c r="C10" i="14"/>
  <c r="AE14" i="12" s="1"/>
  <c r="N52" i="26"/>
  <c r="AG12" i="12" s="1"/>
  <c r="H52" i="26"/>
  <c r="AF12" i="12" s="1"/>
  <c r="C9" i="14"/>
  <c r="AE5" i="12" s="1"/>
  <c r="T16" i="26"/>
  <c r="E30" i="12" s="1"/>
  <c r="C16" i="7"/>
  <c r="B50" i="12" s="1"/>
  <c r="C14" i="7"/>
  <c r="B41" i="12" s="1"/>
  <c r="C13" i="7"/>
  <c r="B32" i="12" s="1"/>
  <c r="Z16" i="26"/>
  <c r="F30" i="12" s="1"/>
  <c r="N16" i="26"/>
  <c r="D30" i="12" s="1"/>
  <c r="H16" i="26"/>
  <c r="C30" i="12" s="1"/>
  <c r="C16" i="26"/>
  <c r="C11" i="7"/>
  <c r="B23" i="12" s="1"/>
  <c r="C10" i="7"/>
  <c r="B14" i="12" s="1"/>
  <c r="C14" i="26"/>
  <c r="C9" i="7"/>
  <c r="B5" i="12" s="1"/>
  <c r="C15" i="26"/>
  <c r="AE16" i="26"/>
  <c r="AF16" i="26" s="1"/>
  <c r="G30" i="12" s="1"/>
  <c r="K23" i="12" s="1"/>
  <c r="K27" i="12" s="1"/>
  <c r="C21" i="26"/>
  <c r="C108" i="26"/>
  <c r="P100" i="30"/>
  <c r="W100" i="30" s="1"/>
  <c r="AF100" i="30" s="1"/>
  <c r="AB100" i="30"/>
  <c r="AA100" i="30"/>
  <c r="Z100" i="30"/>
  <c r="T100" i="30"/>
  <c r="S100" i="30"/>
  <c r="L100" i="30"/>
  <c r="P99" i="30"/>
  <c r="W99" i="30" s="1"/>
  <c r="AF99" i="30" s="1"/>
  <c r="AB99" i="30"/>
  <c r="AA99" i="30"/>
  <c r="Z99" i="30"/>
  <c r="T99" i="30"/>
  <c r="S99" i="30"/>
  <c r="L99" i="30"/>
  <c r="P98" i="30"/>
  <c r="W98" i="30" s="1"/>
  <c r="AF98" i="30" s="1"/>
  <c r="AB98" i="30"/>
  <c r="AA98" i="30"/>
  <c r="Z98" i="30"/>
  <c r="T98" i="30"/>
  <c r="S98" i="30"/>
  <c r="L98" i="30"/>
  <c r="P97" i="30"/>
  <c r="W97" i="30" s="1"/>
  <c r="AF97" i="30" s="1"/>
  <c r="AB97" i="30"/>
  <c r="AA97" i="30"/>
  <c r="Z97" i="30"/>
  <c r="T97" i="30"/>
  <c r="S97" i="30"/>
  <c r="L97" i="30"/>
  <c r="P95" i="30"/>
  <c r="W95" i="30" s="1"/>
  <c r="AF95" i="30" s="1"/>
  <c r="AB95" i="30"/>
  <c r="AA95" i="30"/>
  <c r="Z95" i="30"/>
  <c r="T95" i="30"/>
  <c r="S95" i="30"/>
  <c r="L95" i="30"/>
  <c r="P94" i="30"/>
  <c r="W94" i="30" s="1"/>
  <c r="AF94" i="30" s="1"/>
  <c r="AB94" i="30"/>
  <c r="AA94" i="30"/>
  <c r="Z94" i="30"/>
  <c r="T94" i="30"/>
  <c r="S94" i="30"/>
  <c r="L94" i="30"/>
  <c r="P92" i="30"/>
  <c r="W92" i="30" s="1"/>
  <c r="AF92" i="30" s="1"/>
  <c r="AB92" i="30"/>
  <c r="AA92" i="30"/>
  <c r="Z92" i="30"/>
  <c r="T92" i="30"/>
  <c r="S92" i="30"/>
  <c r="L92" i="30"/>
  <c r="P91" i="30"/>
  <c r="W91" i="30" s="1"/>
  <c r="AF91" i="30" s="1"/>
  <c r="AB91" i="30"/>
  <c r="AA91" i="30"/>
  <c r="Z91" i="30"/>
  <c r="T91" i="30"/>
  <c r="S91" i="30"/>
  <c r="L91" i="30"/>
  <c r="P90" i="30"/>
  <c r="W90" i="30" s="1"/>
  <c r="AF90" i="30" s="1"/>
  <c r="AB90" i="30"/>
  <c r="AA90" i="30"/>
  <c r="Z90" i="30"/>
  <c r="T90" i="30"/>
  <c r="S90" i="30"/>
  <c r="L90" i="30"/>
  <c r="P89" i="30"/>
  <c r="W89" i="30" s="1"/>
  <c r="AF89" i="30" s="1"/>
  <c r="AB89" i="30"/>
  <c r="AA89" i="30"/>
  <c r="Z89" i="30"/>
  <c r="T89" i="30"/>
  <c r="S89" i="30"/>
  <c r="L89" i="30"/>
  <c r="P87" i="30"/>
  <c r="W87" i="30" s="1"/>
  <c r="AF87" i="30" s="1"/>
  <c r="AB87" i="30"/>
  <c r="AA87" i="30"/>
  <c r="Z87" i="30"/>
  <c r="T87" i="30"/>
  <c r="S87" i="30"/>
  <c r="P85" i="30"/>
  <c r="W85" i="30" s="1"/>
  <c r="AF85" i="30" s="1"/>
  <c r="AB85" i="30"/>
  <c r="AA85" i="30"/>
  <c r="Z85" i="30"/>
  <c r="T85" i="30"/>
  <c r="S85" i="30"/>
  <c r="L85" i="30"/>
  <c r="P83" i="30"/>
  <c r="W83" i="30" s="1"/>
  <c r="AF83" i="30" s="1"/>
  <c r="AB83" i="30"/>
  <c r="AA83" i="30"/>
  <c r="Z83" i="30"/>
  <c r="T83" i="30"/>
  <c r="S83" i="30"/>
  <c r="L83" i="30"/>
  <c r="P80" i="30"/>
  <c r="W80" i="30" s="1"/>
  <c r="AF80" i="30" s="1"/>
  <c r="AB80" i="30"/>
  <c r="AA80" i="30"/>
  <c r="Z80" i="30"/>
  <c r="T80" i="30"/>
  <c r="S80" i="30"/>
  <c r="L80" i="30"/>
  <c r="P78" i="30"/>
  <c r="W78" i="30" s="1"/>
  <c r="AF78" i="30" s="1"/>
  <c r="AB78" i="30"/>
  <c r="AA78" i="30"/>
  <c r="Z78" i="30"/>
  <c r="T78" i="30"/>
  <c r="S78" i="30"/>
  <c r="L78" i="30"/>
  <c r="P77" i="30"/>
  <c r="W77" i="30" s="1"/>
  <c r="AF77" i="30" s="1"/>
  <c r="AB77" i="30"/>
  <c r="AA77" i="30"/>
  <c r="Z77" i="30"/>
  <c r="T77" i="30"/>
  <c r="S77" i="30"/>
  <c r="L77" i="30"/>
  <c r="P76" i="30"/>
  <c r="W76" i="30" s="1"/>
  <c r="AF76" i="30" s="1"/>
  <c r="AB76" i="30"/>
  <c r="AA76" i="30"/>
  <c r="Z76" i="30"/>
  <c r="T76" i="30"/>
  <c r="S76" i="30"/>
  <c r="L76" i="30"/>
  <c r="P74" i="30"/>
  <c r="W74" i="30" s="1"/>
  <c r="AF74" i="30" s="1"/>
  <c r="AB74" i="30"/>
  <c r="AA74" i="30"/>
  <c r="Z74" i="30"/>
  <c r="T74" i="30"/>
  <c r="S74" i="30"/>
  <c r="L74" i="30"/>
  <c r="P73" i="30"/>
  <c r="W73" i="30" s="1"/>
  <c r="AF73" i="30" s="1"/>
  <c r="AB73" i="30"/>
  <c r="AA73" i="30"/>
  <c r="Z73" i="30"/>
  <c r="T73" i="30"/>
  <c r="S73" i="30"/>
  <c r="L73" i="30"/>
  <c r="P72" i="30"/>
  <c r="W72" i="30" s="1"/>
  <c r="AF72" i="30" s="1"/>
  <c r="AB72" i="30"/>
  <c r="AA72" i="30"/>
  <c r="Z72" i="30"/>
  <c r="T72" i="30"/>
  <c r="S72" i="30"/>
  <c r="L72" i="30"/>
  <c r="P70" i="30"/>
  <c r="W70" i="30" s="1"/>
  <c r="AF70" i="30" s="1"/>
  <c r="AB70" i="30"/>
  <c r="AA70" i="30"/>
  <c r="Z70" i="30"/>
  <c r="T70" i="30"/>
  <c r="S70" i="30"/>
  <c r="L70" i="30"/>
  <c r="P69" i="30"/>
  <c r="W69" i="30" s="1"/>
  <c r="AF69" i="30" s="1"/>
  <c r="AB69" i="30"/>
  <c r="AA69" i="30"/>
  <c r="Z69" i="30"/>
  <c r="T69" i="30"/>
  <c r="S69" i="30"/>
  <c r="L69" i="30"/>
  <c r="P68" i="30"/>
  <c r="W68" i="30" s="1"/>
  <c r="AF68" i="30" s="1"/>
  <c r="AB68" i="30"/>
  <c r="AA68" i="30"/>
  <c r="Z68" i="30"/>
  <c r="T68" i="30"/>
  <c r="S68" i="30"/>
  <c r="L68" i="30"/>
  <c r="P63" i="30"/>
  <c r="W63" i="30" s="1"/>
  <c r="AF63" i="30" s="1"/>
  <c r="AB63" i="30"/>
  <c r="AA63" i="30"/>
  <c r="Z63" i="30"/>
  <c r="T63" i="30"/>
  <c r="S63" i="30"/>
  <c r="L63" i="30"/>
  <c r="P61" i="30"/>
  <c r="W61" i="30" s="1"/>
  <c r="AF61" i="30" s="1"/>
  <c r="AB61" i="30"/>
  <c r="AA61" i="30"/>
  <c r="Z61" i="30"/>
  <c r="T61" i="30"/>
  <c r="S61" i="30"/>
  <c r="L61" i="30"/>
  <c r="P59" i="30"/>
  <c r="W59" i="30" s="1"/>
  <c r="AF59" i="30" s="1"/>
  <c r="AB59" i="30"/>
  <c r="AA59" i="30"/>
  <c r="Z59" i="30"/>
  <c r="T59" i="30"/>
  <c r="S59" i="30"/>
  <c r="L59" i="30"/>
  <c r="P57" i="30"/>
  <c r="W57" i="30" s="1"/>
  <c r="AF57" i="30" s="1"/>
  <c r="AB57" i="30"/>
  <c r="AA57" i="30"/>
  <c r="Z57" i="30"/>
  <c r="T57" i="30"/>
  <c r="S57" i="30"/>
  <c r="L57" i="30"/>
  <c r="P51" i="30"/>
  <c r="W51" i="30" s="1"/>
  <c r="AF51" i="30" s="1"/>
  <c r="AB51" i="30"/>
  <c r="AA51" i="30"/>
  <c r="Z51" i="30"/>
  <c r="T51" i="30"/>
  <c r="S51" i="30"/>
  <c r="L51" i="30"/>
  <c r="P49" i="30"/>
  <c r="W49" i="30" s="1"/>
  <c r="AF49" i="30" s="1"/>
  <c r="AB49" i="30"/>
  <c r="AA49" i="30"/>
  <c r="Z49" i="30"/>
  <c r="T49" i="30"/>
  <c r="S49" i="30"/>
  <c r="L49" i="30"/>
  <c r="P47" i="30"/>
  <c r="W47" i="30" s="1"/>
  <c r="AF47" i="30" s="1"/>
  <c r="AB47" i="30"/>
  <c r="AA47" i="30"/>
  <c r="Z47" i="30"/>
  <c r="T47" i="30"/>
  <c r="S47" i="30"/>
  <c r="L47" i="30"/>
  <c r="P46" i="30"/>
  <c r="W46" i="30" s="1"/>
  <c r="AF46" i="30" s="1"/>
  <c r="AB46" i="30"/>
  <c r="AA46" i="30"/>
  <c r="Z46" i="30"/>
  <c r="T46" i="30"/>
  <c r="S46" i="30"/>
  <c r="L46" i="30"/>
  <c r="P45" i="30"/>
  <c r="W45" i="30" s="1"/>
  <c r="AF45" i="30" s="1"/>
  <c r="AB45" i="30"/>
  <c r="AA45" i="30"/>
  <c r="Z45" i="30"/>
  <c r="T45" i="30"/>
  <c r="S45" i="30"/>
  <c r="L45" i="30"/>
  <c r="P44" i="30"/>
  <c r="W44" i="30" s="1"/>
  <c r="AF44" i="30" s="1"/>
  <c r="AB44" i="30"/>
  <c r="AA44" i="30"/>
  <c r="Z44" i="30"/>
  <c r="T44" i="30"/>
  <c r="S44" i="30"/>
  <c r="L44" i="30"/>
  <c r="P29" i="30"/>
  <c r="W29" i="30" s="1"/>
  <c r="AF29" i="30" s="1"/>
  <c r="AB29" i="30"/>
  <c r="AA29" i="30"/>
  <c r="Z29" i="30"/>
  <c r="T29" i="30"/>
  <c r="S29" i="30"/>
  <c r="L29" i="30"/>
  <c r="P28" i="30"/>
  <c r="W28" i="30" s="1"/>
  <c r="AF28" i="30" s="1"/>
  <c r="AB28" i="30"/>
  <c r="AA28" i="30"/>
  <c r="Z28" i="30"/>
  <c r="T28" i="30"/>
  <c r="S28" i="30"/>
  <c r="L28" i="30"/>
  <c r="P27" i="30"/>
  <c r="W27" i="30" s="1"/>
  <c r="AF27" i="30" s="1"/>
  <c r="AB27" i="30"/>
  <c r="AA27" i="30"/>
  <c r="Z27" i="30"/>
  <c r="T27" i="30"/>
  <c r="S27" i="30"/>
  <c r="L27" i="30"/>
  <c r="P26" i="30"/>
  <c r="W26" i="30" s="1"/>
  <c r="AF26" i="30" s="1"/>
  <c r="AB26" i="30"/>
  <c r="AA26" i="30"/>
  <c r="Z26" i="30"/>
  <c r="T26" i="30"/>
  <c r="S26" i="30"/>
  <c r="L26" i="30"/>
  <c r="P23" i="30"/>
  <c r="W23" i="30" s="1"/>
  <c r="AF23" i="30" s="1"/>
  <c r="AB23" i="30"/>
  <c r="AA23" i="30"/>
  <c r="Z23" i="30"/>
  <c r="T23" i="30"/>
  <c r="S23" i="30"/>
  <c r="L23" i="30"/>
  <c r="P22" i="30"/>
  <c r="W22" i="30" s="1"/>
  <c r="AF22" i="30" s="1"/>
  <c r="AB22" i="30"/>
  <c r="AA22" i="30"/>
  <c r="Z22" i="30"/>
  <c r="T22" i="30"/>
  <c r="S22" i="30"/>
  <c r="L22" i="30"/>
  <c r="P21" i="30"/>
  <c r="W21" i="30" s="1"/>
  <c r="AF21" i="30" s="1"/>
  <c r="AB21" i="30"/>
  <c r="AA21" i="30"/>
  <c r="Z21" i="30"/>
  <c r="T21" i="30"/>
  <c r="S21" i="30"/>
  <c r="L21" i="30"/>
  <c r="P20" i="30"/>
  <c r="W20" i="30" s="1"/>
  <c r="AF20" i="30" s="1"/>
  <c r="AB20" i="30"/>
  <c r="AA20" i="30"/>
  <c r="Z20" i="30"/>
  <c r="T20" i="30"/>
  <c r="S20" i="30"/>
  <c r="L20" i="30"/>
  <c r="P17" i="30"/>
  <c r="W17" i="30" s="1"/>
  <c r="AF17" i="30" s="1"/>
  <c r="AB17" i="30"/>
  <c r="AA17" i="30"/>
  <c r="Z17" i="30"/>
  <c r="T17" i="30"/>
  <c r="S17" i="30"/>
  <c r="L17" i="30"/>
  <c r="P16" i="30"/>
  <c r="W16" i="30" s="1"/>
  <c r="AF16" i="30" s="1"/>
  <c r="AB16" i="30"/>
  <c r="AA16" i="30"/>
  <c r="Z16" i="30"/>
  <c r="T16" i="30"/>
  <c r="S16" i="30"/>
  <c r="L16" i="30"/>
  <c r="P13" i="30"/>
  <c r="W13" i="30" s="1"/>
  <c r="AF13" i="30" s="1"/>
  <c r="AB13" i="30"/>
  <c r="AA13" i="30"/>
  <c r="Z13" i="30"/>
  <c r="T13" i="30"/>
  <c r="S13" i="30"/>
  <c r="L13" i="30"/>
  <c r="P11" i="30"/>
  <c r="W11" i="30" s="1"/>
  <c r="AF11" i="30" s="1"/>
  <c r="AB11" i="30"/>
  <c r="AA11" i="30"/>
  <c r="Z11" i="30"/>
  <c r="T11" i="30"/>
  <c r="S11" i="30"/>
  <c r="L11" i="30"/>
  <c r="P10" i="30"/>
  <c r="W10" i="30" s="1"/>
  <c r="AF10" i="30" s="1"/>
  <c r="AB10" i="30"/>
  <c r="AA10" i="30"/>
  <c r="Z10" i="30"/>
  <c r="T10" i="30"/>
  <c r="S10" i="30"/>
  <c r="L10" i="30"/>
  <c r="P8" i="30"/>
  <c r="W8" i="30" s="1"/>
  <c r="AF8" i="30" s="1"/>
  <c r="AB8" i="30"/>
  <c r="AA8" i="30"/>
  <c r="Z8" i="30"/>
  <c r="T8" i="30"/>
  <c r="S8" i="30"/>
  <c r="L8" i="30"/>
  <c r="P7" i="30"/>
  <c r="W7" i="30" s="1"/>
  <c r="AF7" i="30" s="1"/>
  <c r="AB7" i="30"/>
  <c r="AA7" i="30"/>
  <c r="Z7" i="30"/>
  <c r="T7" i="30"/>
  <c r="S7" i="30"/>
  <c r="L7" i="30"/>
  <c r="AF6" i="30"/>
  <c r="AB6" i="30"/>
  <c r="AA6" i="30"/>
  <c r="Z6" i="30"/>
  <c r="W6" i="30"/>
  <c r="T6" i="30"/>
  <c r="S6" i="30"/>
  <c r="P6" i="30"/>
  <c r="L6" i="30"/>
  <c r="C69" i="26"/>
  <c r="M69" i="26"/>
  <c r="P69" i="26" s="1"/>
  <c r="S69" i="26"/>
  <c r="BN46" i="12" s="1"/>
  <c r="BN43" i="12" s="1"/>
  <c r="Y69" i="26"/>
  <c r="BO46" i="12" s="1"/>
  <c r="BO43" i="12" s="1"/>
  <c r="C59" i="26"/>
  <c r="M59" i="26"/>
  <c r="AG55" i="12" s="1"/>
  <c r="AG52" i="12" s="1"/>
  <c r="S59" i="26"/>
  <c r="AH55" i="12" s="1"/>
  <c r="AH52" i="12" s="1"/>
  <c r="Y59" i="26"/>
  <c r="AI55" i="12" s="1"/>
  <c r="AI52" i="12" s="1"/>
  <c r="AE59" i="26"/>
  <c r="AH59" i="26" s="1"/>
  <c r="G59" i="26"/>
  <c r="C55" i="26"/>
  <c r="S55" i="26"/>
  <c r="U55" i="26" s="1"/>
  <c r="M55" i="26"/>
  <c r="AG37" i="12" s="1"/>
  <c r="AG34" i="12" s="1"/>
  <c r="Y55" i="26"/>
  <c r="X20" i="32"/>
  <c r="V21" i="32" s="1"/>
  <c r="AJ15" i="26"/>
  <c r="AJ16" i="26"/>
  <c r="AJ14" i="26"/>
  <c r="S14" i="26"/>
  <c r="E10" i="12" s="1"/>
  <c r="E7" i="12" s="1"/>
  <c r="C78" i="26"/>
  <c r="AE78" i="26"/>
  <c r="BP82" i="12" s="1"/>
  <c r="BP79" i="12" s="1"/>
  <c r="C80" i="26"/>
  <c r="AE80" i="26"/>
  <c r="BP91" i="12" s="1"/>
  <c r="BP88" i="12" s="1"/>
  <c r="C81" i="26"/>
  <c r="AE81" i="26"/>
  <c r="AH81" i="26" s="1"/>
  <c r="C82" i="26"/>
  <c r="AE82" i="26"/>
  <c r="BP109" i="12" s="1"/>
  <c r="BP106" i="12" s="1"/>
  <c r="C84" i="26"/>
  <c r="AE84" i="26"/>
  <c r="BP118" i="12" s="1"/>
  <c r="BP115" i="12" s="1"/>
  <c r="C85" i="26"/>
  <c r="AE85" i="26"/>
  <c r="AH85" i="26" s="1"/>
  <c r="C86" i="26"/>
  <c r="AE86" i="26"/>
  <c r="AI86" i="26" s="1"/>
  <c r="C88" i="26"/>
  <c r="AE88" i="26"/>
  <c r="BP145" i="12" s="1"/>
  <c r="BP142" i="12" s="1"/>
  <c r="C91" i="26"/>
  <c r="AE91" i="26"/>
  <c r="AI91" i="26" s="1"/>
  <c r="C93" i="26"/>
  <c r="AE93" i="26"/>
  <c r="BP163" i="12" s="1"/>
  <c r="BP160" i="12" s="1"/>
  <c r="C95" i="26"/>
  <c r="AE95" i="26"/>
  <c r="BP172" i="12" s="1"/>
  <c r="BP169" i="12" s="1"/>
  <c r="C97" i="26"/>
  <c r="AE97" i="26"/>
  <c r="AH97" i="26" s="1"/>
  <c r="C98" i="26"/>
  <c r="AE98" i="26"/>
  <c r="C99" i="26"/>
  <c r="AE99" i="26"/>
  <c r="BP199" i="12" s="1"/>
  <c r="BP196" i="12" s="1"/>
  <c r="C100" i="26"/>
  <c r="AE100" i="26"/>
  <c r="BP208" i="12" s="1"/>
  <c r="BP205" i="12" s="1"/>
  <c r="C102" i="26"/>
  <c r="AE102" i="26"/>
  <c r="BP217" i="12" s="1"/>
  <c r="BP214" i="12" s="1"/>
  <c r="AE103" i="26"/>
  <c r="AH103" i="26" s="1"/>
  <c r="C105" i="26"/>
  <c r="AE105" i="26"/>
  <c r="BP244" i="12" s="1"/>
  <c r="BP241" i="12" s="1"/>
  <c r="C106" i="26"/>
  <c r="AE106" i="26"/>
  <c r="AI106" i="26" s="1"/>
  <c r="C107" i="26"/>
  <c r="AE107" i="26"/>
  <c r="BP262" i="12" s="1"/>
  <c r="BP259" i="12" s="1"/>
  <c r="AE108" i="26"/>
  <c r="AH108" i="26" s="1"/>
  <c r="C77" i="26"/>
  <c r="AE77" i="26"/>
  <c r="AH77" i="26" s="1"/>
  <c r="C76" i="26"/>
  <c r="AE76" i="26"/>
  <c r="BP64" i="12" s="1"/>
  <c r="BP61" i="12" s="1"/>
  <c r="AE55" i="26"/>
  <c r="AI55" i="26" s="1"/>
  <c r="C37" i="26"/>
  <c r="AE37" i="26"/>
  <c r="AI37" i="26" s="1"/>
  <c r="C63" i="26"/>
  <c r="AE63" i="26"/>
  <c r="BP19" i="12" s="1"/>
  <c r="BP16" i="12" s="1"/>
  <c r="C65" i="26"/>
  <c r="AE65" i="26"/>
  <c r="AH65" i="26" s="1"/>
  <c r="C67" i="26"/>
  <c r="AE67" i="26"/>
  <c r="AE69" i="26"/>
  <c r="BP46" i="12" s="1"/>
  <c r="BP43" i="12" s="1"/>
  <c r="C71" i="26"/>
  <c r="AE71" i="26"/>
  <c r="BP55" i="12" s="1"/>
  <c r="BP52" i="12" s="1"/>
  <c r="C57" i="26"/>
  <c r="AE57" i="26"/>
  <c r="AG57" i="26" s="1"/>
  <c r="C53" i="26"/>
  <c r="AE53" i="26"/>
  <c r="AI53" i="26" s="1"/>
  <c r="C54" i="26"/>
  <c r="AE54" i="26"/>
  <c r="AG54" i="26" s="1"/>
  <c r="C52" i="26"/>
  <c r="AE52" i="26"/>
  <c r="AG52" i="26" s="1"/>
  <c r="C41" i="26"/>
  <c r="AE41" i="26"/>
  <c r="AF41" i="26" s="1"/>
  <c r="C43" i="26"/>
  <c r="AE43" i="26"/>
  <c r="AF43" i="26" s="1"/>
  <c r="C47" i="26"/>
  <c r="AE47" i="26"/>
  <c r="AF47" i="26" s="1"/>
  <c r="C49" i="26"/>
  <c r="AE49" i="26"/>
  <c r="AF49" i="26" s="1"/>
  <c r="AK49" i="26" s="1"/>
  <c r="C40" i="26"/>
  <c r="AE40" i="26"/>
  <c r="AF40" i="26" s="1"/>
  <c r="AK40" i="26" s="1"/>
  <c r="C36" i="26"/>
  <c r="AE36" i="26"/>
  <c r="AI36" i="26" s="1"/>
  <c r="C35" i="26"/>
  <c r="AE35" i="26"/>
  <c r="AG35" i="26" s="1"/>
  <c r="C34" i="26"/>
  <c r="AE34" i="26"/>
  <c r="AI34" i="26" s="1"/>
  <c r="C31" i="26"/>
  <c r="AE31" i="26"/>
  <c r="AG31" i="26" s="1"/>
  <c r="C30" i="26"/>
  <c r="AE30" i="26"/>
  <c r="AI30" i="26" s="1"/>
  <c r="C28" i="26"/>
  <c r="AE28" i="26"/>
  <c r="AI28" i="26" s="1"/>
  <c r="AE29" i="26"/>
  <c r="AI29" i="26" s="1"/>
  <c r="C26" i="26"/>
  <c r="C18" i="26"/>
  <c r="AE18" i="26"/>
  <c r="AI18" i="26" s="1"/>
  <c r="AE19" i="26"/>
  <c r="AE21" i="26"/>
  <c r="G55" i="12" s="1"/>
  <c r="G52" i="12" s="1"/>
  <c r="C24" i="26"/>
  <c r="AE24" i="26"/>
  <c r="AG24" i="26" s="1"/>
  <c r="C25" i="26"/>
  <c r="AE25" i="26"/>
  <c r="AG25" i="26" s="1"/>
  <c r="AE15" i="26"/>
  <c r="AE14" i="26"/>
  <c r="AG14" i="26" s="1"/>
  <c r="M76" i="26"/>
  <c r="O76" i="26" s="1"/>
  <c r="S76" i="26"/>
  <c r="BN64" i="12" s="1"/>
  <c r="BN61" i="12" s="1"/>
  <c r="S29" i="26"/>
  <c r="AX55" i="12" s="1"/>
  <c r="AX52" i="12" s="1"/>
  <c r="M57" i="26"/>
  <c r="AG46" i="12" s="1"/>
  <c r="AG43" i="12" s="1"/>
  <c r="G57" i="26"/>
  <c r="K57" i="26" s="1"/>
  <c r="G76" i="26"/>
  <c r="I76" i="26" s="1"/>
  <c r="G63" i="26"/>
  <c r="BL19" i="12" s="1"/>
  <c r="BL16" i="12" s="1"/>
  <c r="M29" i="26"/>
  <c r="AW55" i="12" s="1"/>
  <c r="AW52" i="12" s="1"/>
  <c r="G29" i="26"/>
  <c r="AV55" i="12" s="1"/>
  <c r="AV52" i="12" s="1"/>
  <c r="M54" i="26"/>
  <c r="AG28" i="12" s="1"/>
  <c r="AG25" i="12" s="1"/>
  <c r="S54" i="26"/>
  <c r="V54" i="26" s="1"/>
  <c r="Y54" i="26"/>
  <c r="AI28" i="12" s="1"/>
  <c r="AI25" i="12" s="1"/>
  <c r="AL45" i="30"/>
  <c r="AK45" i="30"/>
  <c r="AI45" i="30"/>
  <c r="AH45" i="30"/>
  <c r="M53" i="26"/>
  <c r="AG19" i="12" s="1"/>
  <c r="AG16" i="12" s="1"/>
  <c r="S53" i="26"/>
  <c r="W53" i="26" s="1"/>
  <c r="Y53" i="26"/>
  <c r="AI19" i="12" s="1"/>
  <c r="AI16" i="12" s="1"/>
  <c r="AL13" i="30"/>
  <c r="AI13" i="30"/>
  <c r="AH13" i="30"/>
  <c r="M21" i="26"/>
  <c r="D55" i="12" s="1"/>
  <c r="D52" i="12" s="1"/>
  <c r="S21" i="26"/>
  <c r="E55" i="12" s="1"/>
  <c r="E52" i="12" s="1"/>
  <c r="Y21" i="26"/>
  <c r="F55" i="12" s="1"/>
  <c r="F52" i="12" s="1"/>
  <c r="AK13" i="30"/>
  <c r="AL11" i="30"/>
  <c r="AK11" i="30"/>
  <c r="AI11" i="30"/>
  <c r="AH11" i="30"/>
  <c r="AL10" i="30"/>
  <c r="AK10" i="30"/>
  <c r="AI10" i="30"/>
  <c r="AH10" i="30"/>
  <c r="Y14" i="26"/>
  <c r="F10" i="12" s="1"/>
  <c r="F7" i="12" s="1"/>
  <c r="M14" i="26"/>
  <c r="D10" i="12" s="1"/>
  <c r="D7" i="12" s="1"/>
  <c r="Y15" i="26"/>
  <c r="S15" i="26"/>
  <c r="M15" i="26"/>
  <c r="AD216" i="32"/>
  <c r="AC217" i="32" s="1"/>
  <c r="X216" i="32"/>
  <c r="W217" i="32" s="1"/>
  <c r="AD204" i="32"/>
  <c r="AB205" i="32" s="1"/>
  <c r="X204" i="32"/>
  <c r="W205" i="32" s="1"/>
  <c r="AD192" i="32"/>
  <c r="AB193" i="32" s="1"/>
  <c r="AC193" i="32"/>
  <c r="X192" i="32"/>
  <c r="V193" i="32" s="1"/>
  <c r="AD181" i="32"/>
  <c r="AC182" i="32" s="1"/>
  <c r="X181" i="32"/>
  <c r="V182" i="32" s="1"/>
  <c r="AD169" i="32"/>
  <c r="AB170" i="32" s="1"/>
  <c r="X169" i="32"/>
  <c r="V170" i="32" s="1"/>
  <c r="AD157" i="32"/>
  <c r="AC158" i="32" s="1"/>
  <c r="AB158" i="32"/>
  <c r="X157" i="32"/>
  <c r="V158" i="32" s="1"/>
  <c r="AD146" i="32"/>
  <c r="AC147" i="32"/>
  <c r="X146" i="32"/>
  <c r="W147" i="32" s="1"/>
  <c r="AD134" i="32"/>
  <c r="AB135" i="32"/>
  <c r="X134" i="32"/>
  <c r="W135" i="32" s="1"/>
  <c r="AD122" i="32"/>
  <c r="AC123" i="32" s="1"/>
  <c r="AB123" i="32"/>
  <c r="X122" i="32"/>
  <c r="W123" i="32" s="1"/>
  <c r="AD110" i="32"/>
  <c r="AC111" i="32"/>
  <c r="X110" i="32"/>
  <c r="W111" i="32" s="1"/>
  <c r="AD99" i="32"/>
  <c r="AC100" i="32"/>
  <c r="X99" i="32"/>
  <c r="V100" i="32" s="1"/>
  <c r="AD88" i="32"/>
  <c r="AB89" i="32"/>
  <c r="X88" i="32"/>
  <c r="W89" i="32" s="1"/>
  <c r="AD76" i="32"/>
  <c r="AB77" i="32"/>
  <c r="X76" i="32"/>
  <c r="W77" i="32" s="1"/>
  <c r="AD65" i="32"/>
  <c r="AC66" i="32"/>
  <c r="X65" i="32"/>
  <c r="W66" i="32" s="1"/>
  <c r="AD53" i="32"/>
  <c r="AC54" i="32"/>
  <c r="X53" i="32"/>
  <c r="V54" i="32" s="1"/>
  <c r="AD42" i="32"/>
  <c r="AC43" i="32"/>
  <c r="X42" i="32"/>
  <c r="W43" i="32" s="1"/>
  <c r="AD31" i="32"/>
  <c r="AC32" i="32"/>
  <c r="X31" i="32"/>
  <c r="V32" i="32" s="1"/>
  <c r="AD20" i="32"/>
  <c r="AB21" i="32"/>
  <c r="AC135" i="32"/>
  <c r="AC170" i="32"/>
  <c r="V205" i="32"/>
  <c r="AB147" i="32"/>
  <c r="AC89" i="32"/>
  <c r="AC77" i="32"/>
  <c r="AB100" i="32"/>
  <c r="AB111" i="32"/>
  <c r="AB66" i="32"/>
  <c r="AB43" i="32"/>
  <c r="AC21" i="32"/>
  <c r="AB54" i="32"/>
  <c r="AB32" i="32"/>
  <c r="C104" i="26"/>
  <c r="C101" i="26"/>
  <c r="C96" i="26"/>
  <c r="C94" i="26"/>
  <c r="C92" i="26"/>
  <c r="C90" i="26"/>
  <c r="C87" i="26"/>
  <c r="C83" i="26"/>
  <c r="C79" i="26"/>
  <c r="C75" i="26"/>
  <c r="C70" i="26"/>
  <c r="C68" i="26"/>
  <c r="C66" i="26"/>
  <c r="C64" i="26"/>
  <c r="C62" i="26"/>
  <c r="C58" i="26"/>
  <c r="C56" i="26"/>
  <c r="C51" i="26"/>
  <c r="C46" i="26"/>
  <c r="C42" i="26"/>
  <c r="C39" i="26"/>
  <c r="C33" i="26"/>
  <c r="C27" i="26"/>
  <c r="C23" i="26"/>
  <c r="C20" i="26"/>
  <c r="C17" i="26"/>
  <c r="C13" i="26"/>
  <c r="E108" i="26"/>
  <c r="E107" i="26"/>
  <c r="E106" i="26"/>
  <c r="E105" i="26"/>
  <c r="E103" i="26"/>
  <c r="E102" i="26"/>
  <c r="E100" i="26"/>
  <c r="E99" i="26"/>
  <c r="E98" i="26"/>
  <c r="E97" i="26"/>
  <c r="E95" i="26"/>
  <c r="E93" i="26"/>
  <c r="E91" i="26"/>
  <c r="E88" i="26"/>
  <c r="E86" i="26"/>
  <c r="E85" i="26"/>
  <c r="E84" i="26"/>
  <c r="E82" i="26"/>
  <c r="E81" i="26"/>
  <c r="E80" i="26"/>
  <c r="E78" i="26"/>
  <c r="E77" i="26"/>
  <c r="E76" i="26"/>
  <c r="E71" i="26"/>
  <c r="E69" i="26"/>
  <c r="E67" i="26"/>
  <c r="E65" i="26"/>
  <c r="E63" i="26"/>
  <c r="E59" i="26"/>
  <c r="E57" i="26"/>
  <c r="E55" i="26"/>
  <c r="E54" i="26"/>
  <c r="E53" i="26"/>
  <c r="E52" i="26"/>
  <c r="E49" i="26"/>
  <c r="E47" i="26"/>
  <c r="E43" i="26"/>
  <c r="E41" i="26"/>
  <c r="E40" i="26"/>
  <c r="E37" i="26"/>
  <c r="E36" i="26"/>
  <c r="E35" i="26"/>
  <c r="E34" i="26"/>
  <c r="E31" i="26"/>
  <c r="E30" i="26"/>
  <c r="E29" i="26"/>
  <c r="E28" i="26"/>
  <c r="E26" i="26"/>
  <c r="E25" i="26"/>
  <c r="E24" i="26"/>
  <c r="E21" i="26"/>
  <c r="E19" i="26"/>
  <c r="E18" i="26"/>
  <c r="E16" i="26"/>
  <c r="E15" i="26"/>
  <c r="E14" i="26"/>
  <c r="C103" i="26"/>
  <c r="AD9" i="32"/>
  <c r="AC10" i="32" s="1"/>
  <c r="X9" i="32"/>
  <c r="W10" i="32" s="1"/>
  <c r="AB10" i="32"/>
  <c r="Y105" i="26"/>
  <c r="S105" i="26"/>
  <c r="BN244" i="12" s="1"/>
  <c r="BN241" i="12" s="1"/>
  <c r="M105" i="26"/>
  <c r="G105" i="26"/>
  <c r="BL244" i="12" s="1"/>
  <c r="BL241" i="12" s="1"/>
  <c r="Y108" i="26"/>
  <c r="BO271" i="12" s="1"/>
  <c r="BO268" i="12" s="1"/>
  <c r="S108" i="26"/>
  <c r="W108" i="26" s="1"/>
  <c r="M108" i="26"/>
  <c r="BM271" i="12" s="1"/>
  <c r="BM268" i="12" s="1"/>
  <c r="G108" i="26"/>
  <c r="Y107" i="26"/>
  <c r="BO262" i="12" s="1"/>
  <c r="BO259" i="12" s="1"/>
  <c r="S107" i="26"/>
  <c r="M107" i="26"/>
  <c r="BM262" i="12" s="1"/>
  <c r="BM259" i="12" s="1"/>
  <c r="G107" i="26"/>
  <c r="BL262" i="12" s="1"/>
  <c r="BL259" i="12" s="1"/>
  <c r="Y106" i="26"/>
  <c r="BO253" i="12" s="1"/>
  <c r="BO250" i="12" s="1"/>
  <c r="S106" i="26"/>
  <c r="BN253" i="12" s="1"/>
  <c r="BN250" i="12" s="1"/>
  <c r="M106" i="26"/>
  <c r="G106" i="26"/>
  <c r="BL253" i="12" s="1"/>
  <c r="BL250" i="12" s="1"/>
  <c r="Y103" i="26"/>
  <c r="AC103" i="26" s="1"/>
  <c r="S103" i="26"/>
  <c r="M103" i="26"/>
  <c r="BM226" i="12" s="1"/>
  <c r="BM223" i="12" s="1"/>
  <c r="G103" i="26"/>
  <c r="K103" i="26" s="1"/>
  <c r="Y102" i="26"/>
  <c r="BO217" i="12" s="1"/>
  <c r="BO214" i="12" s="1"/>
  <c r="S102" i="26"/>
  <c r="V102" i="26" s="1"/>
  <c r="M102" i="26"/>
  <c r="BM217" i="12" s="1"/>
  <c r="BM214" i="12" s="1"/>
  <c r="G102" i="26"/>
  <c r="K102" i="26" s="1"/>
  <c r="Y100" i="26"/>
  <c r="BO208" i="12" s="1"/>
  <c r="BO205" i="12" s="1"/>
  <c r="S100" i="26"/>
  <c r="U100" i="26" s="1"/>
  <c r="M100" i="26"/>
  <c r="BM208" i="12" s="1"/>
  <c r="BM205" i="12" s="1"/>
  <c r="G100" i="26"/>
  <c r="I100" i="26" s="1"/>
  <c r="Y99" i="26"/>
  <c r="BO199" i="12" s="1"/>
  <c r="BO196" i="12" s="1"/>
  <c r="S99" i="26"/>
  <c r="W99" i="26" s="1"/>
  <c r="M99" i="26"/>
  <c r="BM199" i="12" s="1"/>
  <c r="BM196" i="12" s="1"/>
  <c r="G99" i="26"/>
  <c r="K99" i="26" s="1"/>
  <c r="Y98" i="26"/>
  <c r="BO190" i="12" s="1"/>
  <c r="BO187" i="12" s="1"/>
  <c r="S98" i="26"/>
  <c r="W98" i="26" s="1"/>
  <c r="M98" i="26"/>
  <c r="BM190" i="12" s="1"/>
  <c r="BM187" i="12" s="1"/>
  <c r="G98" i="26"/>
  <c r="K98" i="26" s="1"/>
  <c r="Y97" i="26"/>
  <c r="BO181" i="12" s="1"/>
  <c r="BO178" i="12" s="1"/>
  <c r="S97" i="26"/>
  <c r="M97" i="26"/>
  <c r="BM181" i="12" s="1"/>
  <c r="BM178" i="12" s="1"/>
  <c r="G97" i="26"/>
  <c r="K97" i="26" s="1"/>
  <c r="Y95" i="26"/>
  <c r="BO172" i="12" s="1"/>
  <c r="BO169" i="12" s="1"/>
  <c r="S95" i="26"/>
  <c r="BN172" i="12" s="1"/>
  <c r="BN169" i="12" s="1"/>
  <c r="M95" i="26"/>
  <c r="O95" i="26" s="1"/>
  <c r="G95" i="26"/>
  <c r="BL172" i="12" s="1"/>
  <c r="BL169" i="12" s="1"/>
  <c r="Y93" i="26"/>
  <c r="AA93" i="26" s="1"/>
  <c r="S93" i="26"/>
  <c r="BN163" i="12" s="1"/>
  <c r="BN160" i="12" s="1"/>
  <c r="M93" i="26"/>
  <c r="BM163" i="12" s="1"/>
  <c r="BM160" i="12" s="1"/>
  <c r="G93" i="26"/>
  <c r="BL163" i="12" s="1"/>
  <c r="BL160" i="12" s="1"/>
  <c r="Y91" i="26"/>
  <c r="BO154" i="12" s="1"/>
  <c r="BO151" i="12" s="1"/>
  <c r="S91" i="26"/>
  <c r="BN154" i="12" s="1"/>
  <c r="BN151" i="12" s="1"/>
  <c r="M91" i="26"/>
  <c r="BM154" i="12" s="1"/>
  <c r="BM151" i="12" s="1"/>
  <c r="G91" i="26"/>
  <c r="BL154" i="12" s="1"/>
  <c r="BL151" i="12" s="1"/>
  <c r="Y88" i="26"/>
  <c r="BO145" i="12" s="1"/>
  <c r="BO142" i="12" s="1"/>
  <c r="S88" i="26"/>
  <c r="U88" i="26" s="1"/>
  <c r="M88" i="26"/>
  <c r="BM145" i="12" s="1"/>
  <c r="BM142" i="12" s="1"/>
  <c r="G88" i="26"/>
  <c r="Y86" i="26"/>
  <c r="BO136" i="12" s="1"/>
  <c r="BO133" i="12" s="1"/>
  <c r="S86" i="26"/>
  <c r="M86" i="26"/>
  <c r="P86" i="26" s="1"/>
  <c r="G86" i="26"/>
  <c r="BL136" i="12" s="1"/>
  <c r="BL133" i="12" s="1"/>
  <c r="Y85" i="26"/>
  <c r="S85" i="26"/>
  <c r="W85" i="26" s="1"/>
  <c r="M85" i="26"/>
  <c r="BM127" i="12" s="1"/>
  <c r="BM124" i="12" s="1"/>
  <c r="G85" i="26"/>
  <c r="Y84" i="26"/>
  <c r="BO118" i="12" s="1"/>
  <c r="BO115" i="12" s="1"/>
  <c r="S84" i="26"/>
  <c r="BN118" i="12" s="1"/>
  <c r="BN115" i="12" s="1"/>
  <c r="M84" i="26"/>
  <c r="BM118" i="12" s="1"/>
  <c r="BM115" i="12" s="1"/>
  <c r="G84" i="26"/>
  <c r="BL118" i="12" s="1"/>
  <c r="BL115" i="12" s="1"/>
  <c r="Y82" i="26"/>
  <c r="S82" i="26"/>
  <c r="BN109" i="12" s="1"/>
  <c r="BN106" i="12" s="1"/>
  <c r="M82" i="26"/>
  <c r="Q82" i="26" s="1"/>
  <c r="G82" i="26"/>
  <c r="Y81" i="26"/>
  <c r="S81" i="26"/>
  <c r="BN100" i="12" s="1"/>
  <c r="BN97" i="12" s="1"/>
  <c r="M81" i="26"/>
  <c r="G81" i="26"/>
  <c r="BL100" i="12" s="1"/>
  <c r="BL97" i="12" s="1"/>
  <c r="Y80" i="26"/>
  <c r="AC80" i="26" s="1"/>
  <c r="S80" i="26"/>
  <c r="BN91" i="12" s="1"/>
  <c r="BN88" i="12" s="1"/>
  <c r="M80" i="26"/>
  <c r="BM91" i="12" s="1"/>
  <c r="BM88" i="12" s="1"/>
  <c r="G80" i="26"/>
  <c r="BL91" i="12" s="1"/>
  <c r="BL88" i="12" s="1"/>
  <c r="Y78" i="26"/>
  <c r="BO82" i="12" s="1"/>
  <c r="BO79" i="12" s="1"/>
  <c r="S78" i="26"/>
  <c r="W78" i="26" s="1"/>
  <c r="M78" i="26"/>
  <c r="G78" i="26"/>
  <c r="BL82" i="12" s="1"/>
  <c r="BL79" i="12" s="1"/>
  <c r="Y77" i="26"/>
  <c r="AC77" i="26" s="1"/>
  <c r="S77" i="26"/>
  <c r="W77" i="26" s="1"/>
  <c r="M77" i="26"/>
  <c r="O77" i="26" s="1"/>
  <c r="G77" i="26"/>
  <c r="K77" i="26" s="1"/>
  <c r="Y76" i="26"/>
  <c r="AA76" i="26" s="1"/>
  <c r="Y71" i="26"/>
  <c r="BO55" i="12" s="1"/>
  <c r="BO52" i="12" s="1"/>
  <c r="S71" i="26"/>
  <c r="U71" i="26" s="1"/>
  <c r="M71" i="26"/>
  <c r="BM55" i="12" s="1"/>
  <c r="BM52" i="12" s="1"/>
  <c r="G71" i="26"/>
  <c r="G69" i="26"/>
  <c r="BL46" i="12" s="1"/>
  <c r="BL43" i="12" s="1"/>
  <c r="Y67" i="26"/>
  <c r="BO37" i="12" s="1"/>
  <c r="BO34" i="12" s="1"/>
  <c r="S67" i="26"/>
  <c r="BN37" i="12" s="1"/>
  <c r="BN34" i="12" s="1"/>
  <c r="M67" i="26"/>
  <c r="G67" i="26"/>
  <c r="BL37" i="12" s="1"/>
  <c r="BL34" i="12" s="1"/>
  <c r="Y65" i="26"/>
  <c r="BO28" i="12" s="1"/>
  <c r="BO25" i="12" s="1"/>
  <c r="S65" i="26"/>
  <c r="U65" i="26" s="1"/>
  <c r="M65" i="26"/>
  <c r="BM28" i="12" s="1"/>
  <c r="BM25" i="12" s="1"/>
  <c r="G65" i="26"/>
  <c r="Y63" i="26"/>
  <c r="S63" i="26"/>
  <c r="BN19" i="12" s="1"/>
  <c r="BN16" i="12" s="1"/>
  <c r="M63" i="26"/>
  <c r="Y16" i="26"/>
  <c r="F28" i="12" s="1"/>
  <c r="F25" i="12" s="1"/>
  <c r="Y18" i="26"/>
  <c r="F37" i="12" s="1"/>
  <c r="F34" i="12" s="1"/>
  <c r="Y19" i="26"/>
  <c r="Y24" i="26"/>
  <c r="AY10" i="12" s="1"/>
  <c r="AY7" i="12" s="1"/>
  <c r="Y25" i="26"/>
  <c r="AY19" i="12" s="1"/>
  <c r="AY16" i="12" s="1"/>
  <c r="AY28" i="12"/>
  <c r="AY25" i="12" s="1"/>
  <c r="Y28" i="26"/>
  <c r="AY46" i="12" s="1"/>
  <c r="AY43" i="12" s="1"/>
  <c r="Y29" i="26"/>
  <c r="AY55" i="12" s="1"/>
  <c r="AY52" i="12" s="1"/>
  <c r="Y30" i="26"/>
  <c r="AY64" i="12" s="1"/>
  <c r="AY61" i="12" s="1"/>
  <c r="Y31" i="26"/>
  <c r="AA31" i="26" s="1"/>
  <c r="AY79" i="12"/>
  <c r="Y34" i="26"/>
  <c r="AY91" i="12" s="1"/>
  <c r="AY88" i="12" s="1"/>
  <c r="Y35" i="26"/>
  <c r="AY100" i="12" s="1"/>
  <c r="AY97" i="12" s="1"/>
  <c r="Y36" i="26"/>
  <c r="AY109" i="12" s="1"/>
  <c r="AY106" i="12" s="1"/>
  <c r="Y37" i="26"/>
  <c r="AY118" i="12" s="1"/>
  <c r="AY115" i="12" s="1"/>
  <c r="Y40" i="26"/>
  <c r="AB40" i="26" s="1"/>
  <c r="Y41" i="26"/>
  <c r="AC41" i="26" s="1"/>
  <c r="Y43" i="26"/>
  <c r="Y47" i="26"/>
  <c r="AA47" i="26" s="1"/>
  <c r="Y49" i="26"/>
  <c r="AC49" i="26" s="1"/>
  <c r="Y52" i="26"/>
  <c r="Y57" i="26"/>
  <c r="AI46" i="12" s="1"/>
  <c r="AI43" i="12" s="1"/>
  <c r="S16" i="26"/>
  <c r="E28" i="12" s="1"/>
  <c r="E25" i="12" s="1"/>
  <c r="S18" i="26"/>
  <c r="E37" i="12" s="1"/>
  <c r="E34" i="12" s="1"/>
  <c r="S19" i="26"/>
  <c r="S24" i="26"/>
  <c r="AX10" i="12" s="1"/>
  <c r="AX7" i="12" s="1"/>
  <c r="S25" i="26"/>
  <c r="AX19" i="12" s="1"/>
  <c r="AX16" i="12" s="1"/>
  <c r="AX28" i="12"/>
  <c r="AX25" i="12" s="1"/>
  <c r="S28" i="26"/>
  <c r="AX46" i="12" s="1"/>
  <c r="AX43" i="12" s="1"/>
  <c r="S30" i="26"/>
  <c r="AX64" i="12" s="1"/>
  <c r="AX61" i="12" s="1"/>
  <c r="S31" i="26"/>
  <c r="AX73" i="12" s="1"/>
  <c r="AX70" i="12" s="1"/>
  <c r="S34" i="26"/>
  <c r="AX91" i="12" s="1"/>
  <c r="AX88" i="12" s="1"/>
  <c r="S35" i="26"/>
  <c r="AX100" i="12" s="1"/>
  <c r="AX97" i="12" s="1"/>
  <c r="S36" i="26"/>
  <c r="AX109" i="12" s="1"/>
  <c r="AX106" i="12" s="1"/>
  <c r="S37" i="26"/>
  <c r="V37" i="26" s="1"/>
  <c r="S40" i="26"/>
  <c r="W40" i="26" s="1"/>
  <c r="S41" i="26"/>
  <c r="W41" i="26" s="1"/>
  <c r="S43" i="26"/>
  <c r="V43" i="26" s="1"/>
  <c r="S47" i="26"/>
  <c r="U47" i="26" s="1"/>
  <c r="S49" i="26"/>
  <c r="U49" i="26" s="1"/>
  <c r="S52" i="26"/>
  <c r="AH10" i="12" s="1"/>
  <c r="AH7" i="12" s="1"/>
  <c r="S57" i="26"/>
  <c r="M16" i="26"/>
  <c r="D28" i="12" s="1"/>
  <c r="D25" i="12" s="1"/>
  <c r="M18" i="26"/>
  <c r="D37" i="12" s="1"/>
  <c r="D34" i="12" s="1"/>
  <c r="M19" i="26"/>
  <c r="D46" i="12" s="1"/>
  <c r="D43" i="12" s="1"/>
  <c r="M24" i="26"/>
  <c r="P24" i="26" s="1"/>
  <c r="M25" i="26"/>
  <c r="AW19" i="12" s="1"/>
  <c r="AW16" i="12" s="1"/>
  <c r="AW28" i="12"/>
  <c r="AW25" i="12" s="1"/>
  <c r="M28" i="26"/>
  <c r="M30" i="26"/>
  <c r="AW64" i="12" s="1"/>
  <c r="AW61" i="12" s="1"/>
  <c r="M31" i="26"/>
  <c r="AW73" i="12" s="1"/>
  <c r="AW70" i="12" s="1"/>
  <c r="AW79" i="12"/>
  <c r="M34" i="26"/>
  <c r="P34" i="26" s="1"/>
  <c r="M35" i="26"/>
  <c r="AW100" i="12" s="1"/>
  <c r="AW97" i="12" s="1"/>
  <c r="M36" i="26"/>
  <c r="AW109" i="12" s="1"/>
  <c r="AW106" i="12" s="1"/>
  <c r="M37" i="26"/>
  <c r="AW118" i="12" s="1"/>
  <c r="AW115" i="12" s="1"/>
  <c r="M40" i="26"/>
  <c r="M41" i="26"/>
  <c r="Q41" i="26" s="1"/>
  <c r="M43" i="26"/>
  <c r="O43" i="26" s="1"/>
  <c r="M47" i="26"/>
  <c r="M49" i="26"/>
  <c r="P49" i="26" s="1"/>
  <c r="M52" i="26"/>
  <c r="AG10" i="12" s="1"/>
  <c r="AG7" i="12" s="1"/>
  <c r="W2" i="11"/>
  <c r="AF2" i="41" s="1"/>
  <c r="AJ59" i="26"/>
  <c r="AJ57" i="26"/>
  <c r="AJ55" i="26"/>
  <c r="G55" i="26"/>
  <c r="AF37" i="12" s="1"/>
  <c r="AF34" i="12" s="1"/>
  <c r="AJ54" i="26"/>
  <c r="G54" i="26"/>
  <c r="AF28" i="12" s="1"/>
  <c r="AF25" i="12" s="1"/>
  <c r="AJ53" i="26"/>
  <c r="G53" i="26"/>
  <c r="AF19" i="12" s="1"/>
  <c r="AF16" i="12" s="1"/>
  <c r="AJ52" i="26"/>
  <c r="G52" i="26"/>
  <c r="AF10" i="12" s="1"/>
  <c r="AF7" i="12" s="1"/>
  <c r="G49" i="26"/>
  <c r="K49" i="26" s="1"/>
  <c r="G47" i="26"/>
  <c r="K47" i="26" s="1"/>
  <c r="H47" i="26"/>
  <c r="T47" i="26"/>
  <c r="N49" i="26"/>
  <c r="N47" i="26"/>
  <c r="Z47" i="26"/>
  <c r="Z49" i="26"/>
  <c r="T49" i="26"/>
  <c r="Z43" i="26"/>
  <c r="G43" i="26"/>
  <c r="K43" i="26" s="1"/>
  <c r="G41" i="26"/>
  <c r="J41" i="26" s="1"/>
  <c r="G40" i="26"/>
  <c r="J40" i="26" s="1"/>
  <c r="AJ37" i="26"/>
  <c r="G37" i="26"/>
  <c r="AV118" i="12" s="1"/>
  <c r="AV115" i="12" s="1"/>
  <c r="AJ36" i="26"/>
  <c r="G36" i="26"/>
  <c r="J36" i="26" s="1"/>
  <c r="AJ35" i="26"/>
  <c r="G35" i="26"/>
  <c r="AV100" i="12" s="1"/>
  <c r="AV97" i="12" s="1"/>
  <c r="AJ34" i="26"/>
  <c r="G34" i="26"/>
  <c r="AV91" i="12" s="1"/>
  <c r="AV88" i="12" s="1"/>
  <c r="AV79" i="12"/>
  <c r="AJ31" i="26"/>
  <c r="G31" i="26"/>
  <c r="AJ30" i="26"/>
  <c r="G30" i="26"/>
  <c r="AV64" i="12" s="1"/>
  <c r="AV61" i="12" s="1"/>
  <c r="AJ29" i="26"/>
  <c r="AJ28" i="26"/>
  <c r="G28" i="26"/>
  <c r="AV46" i="12" s="1"/>
  <c r="AV43" i="12" s="1"/>
  <c r="AJ26" i="26"/>
  <c r="AV28" i="12"/>
  <c r="AV25" i="12" s="1"/>
  <c r="AJ25" i="26"/>
  <c r="G25" i="26"/>
  <c r="AJ24" i="26"/>
  <c r="G24" i="26"/>
  <c r="AV10" i="12" s="1"/>
  <c r="AV7" i="12" s="1"/>
  <c r="AJ21" i="26"/>
  <c r="G21" i="26"/>
  <c r="K21" i="26" s="1"/>
  <c r="AJ19" i="26"/>
  <c r="G19" i="26"/>
  <c r="C46" i="12" s="1"/>
  <c r="C43" i="12" s="1"/>
  <c r="AJ18" i="26"/>
  <c r="G18" i="26"/>
  <c r="D2" i="26"/>
  <c r="G16" i="26"/>
  <c r="C28" i="12" s="1"/>
  <c r="C25" i="12" s="1"/>
  <c r="G15" i="26"/>
  <c r="G14" i="26"/>
  <c r="I14" i="26" s="1"/>
  <c r="N43" i="26"/>
  <c r="H49" i="26"/>
  <c r="I4" i="30"/>
  <c r="J4" i="30" s="1"/>
  <c r="K4" i="30" s="1"/>
  <c r="L4" i="30" s="1"/>
  <c r="M4" i="30" s="1"/>
  <c r="N4" i="30" s="1"/>
  <c r="O4" i="30" s="1"/>
  <c r="P4" i="30" s="1"/>
  <c r="Q4" i="30" s="1"/>
  <c r="R4" i="30" s="1"/>
  <c r="S4" i="30" s="1"/>
  <c r="T4" i="30" s="1"/>
  <c r="U4" i="30" s="1"/>
  <c r="V4" i="30" s="1"/>
  <c r="W4" i="30" s="1"/>
  <c r="X4" i="30" s="1"/>
  <c r="Y4" i="30" s="1"/>
  <c r="Z4" i="30" s="1"/>
  <c r="AA4" i="30" s="1"/>
  <c r="AB4" i="30" s="1"/>
  <c r="AC4" i="30" s="1"/>
  <c r="AF4" i="30" s="1"/>
  <c r="AG4" i="30" s="1"/>
  <c r="AH4" i="30" s="1"/>
  <c r="AI4" i="30" s="1"/>
  <c r="AJ4" i="30" s="1"/>
  <c r="AK4" i="30" s="1"/>
  <c r="AL4" i="30" s="1"/>
  <c r="AM4" i="30" s="1"/>
  <c r="H41" i="26"/>
  <c r="H40" i="26"/>
  <c r="H43" i="26"/>
  <c r="T43" i="26"/>
  <c r="N41" i="26"/>
  <c r="T40" i="26"/>
  <c r="N40" i="26"/>
  <c r="T41" i="26"/>
  <c r="Z41" i="26"/>
  <c r="Z40" i="26"/>
  <c r="F26" i="26" l="1"/>
  <c r="AV29" i="12" s="1"/>
  <c r="AV26" i="12" s="1"/>
  <c r="X26" i="26"/>
  <c r="Z26" i="26" s="1"/>
  <c r="AD26" i="26"/>
  <c r="R26" i="26"/>
  <c r="AX29" i="12" s="1"/>
  <c r="L26" i="26"/>
  <c r="AW29" i="12" s="1"/>
  <c r="AW26" i="12" s="1"/>
  <c r="R73" i="26"/>
  <c r="BN11" i="12" s="1"/>
  <c r="AD73" i="26"/>
  <c r="L73" i="26"/>
  <c r="BM11" i="12" s="1"/>
  <c r="F73" i="26"/>
  <c r="BL11" i="12" s="1"/>
  <c r="X73" i="26"/>
  <c r="BO11" i="12" s="1"/>
  <c r="BQ5" i="12" s="1"/>
  <c r="AK47" i="26"/>
  <c r="AL46" i="26" s="1"/>
  <c r="AM46" i="26" s="1"/>
  <c r="AK41" i="26"/>
  <c r="AL39" i="26" s="1"/>
  <c r="AM39" i="26" s="1"/>
  <c r="AK43" i="26"/>
  <c r="AL42" i="26" s="1"/>
  <c r="AM42" i="26" s="1"/>
  <c r="V217" i="32"/>
  <c r="W158" i="32"/>
  <c r="V147" i="32"/>
  <c r="V135" i="32"/>
  <c r="V111" i="32"/>
  <c r="W100" i="32"/>
  <c r="V89" i="32"/>
  <c r="V77" i="32"/>
  <c r="V66" i="32"/>
  <c r="W54" i="32"/>
  <c r="V43" i="32"/>
  <c r="W32" i="32"/>
  <c r="V123" i="32"/>
  <c r="W21" i="32"/>
  <c r="AA57" i="26"/>
  <c r="Q59" i="26"/>
  <c r="I103" i="26"/>
  <c r="AB49" i="26"/>
  <c r="BS221" i="12"/>
  <c r="BS225" i="12" s="1"/>
  <c r="AH95" i="26"/>
  <c r="J18" i="26"/>
  <c r="K78" i="26"/>
  <c r="I78" i="26"/>
  <c r="I97" i="26"/>
  <c r="I98" i="26"/>
  <c r="O14" i="26"/>
  <c r="AI63" i="26"/>
  <c r="AH35" i="26"/>
  <c r="V10" i="32"/>
  <c r="AB182" i="32"/>
  <c r="W182" i="32"/>
  <c r="W170" i="32"/>
  <c r="W193" i="32"/>
  <c r="AC205" i="32"/>
  <c r="AB217" i="32"/>
  <c r="AI31" i="26"/>
  <c r="Q88" i="26"/>
  <c r="V69" i="26"/>
  <c r="D19" i="12"/>
  <c r="D16" i="12" s="1"/>
  <c r="C19" i="12"/>
  <c r="C16" i="12" s="1"/>
  <c r="AH100" i="26"/>
  <c r="AI78" i="26"/>
  <c r="AH84" i="26"/>
  <c r="U15" i="26"/>
  <c r="E19" i="12"/>
  <c r="E16" i="12" s="1"/>
  <c r="AG15" i="26"/>
  <c r="G19" i="12"/>
  <c r="G16" i="12" s="1"/>
  <c r="AG55" i="26"/>
  <c r="AI95" i="26"/>
  <c r="F19" i="12"/>
  <c r="F16" i="12" s="1"/>
  <c r="BC68" i="12"/>
  <c r="BC72" i="12" s="1"/>
  <c r="J23" i="12"/>
  <c r="J27" i="12" s="1"/>
  <c r="BC5" i="12"/>
  <c r="BC9" i="12" s="1"/>
  <c r="BC14" i="12"/>
  <c r="BC18" i="12" s="1"/>
  <c r="BC86" i="12"/>
  <c r="BC90" i="12" s="1"/>
  <c r="J2" i="35"/>
  <c r="G2" i="43"/>
  <c r="O91" i="26"/>
  <c r="O93" i="26"/>
  <c r="Q91" i="26"/>
  <c r="S2" i="7"/>
  <c r="F32" i="26"/>
  <c r="AV83" i="12" s="1"/>
  <c r="AV80" i="12" s="1"/>
  <c r="X32" i="26"/>
  <c r="AY83" i="12" s="1"/>
  <c r="AY80" i="12" s="1"/>
  <c r="L32" i="26"/>
  <c r="AW83" i="12" s="1"/>
  <c r="AW80" i="12" s="1"/>
  <c r="AD32" i="26"/>
  <c r="AZ83" i="12" s="1"/>
  <c r="R32" i="26"/>
  <c r="AX83" i="12" s="1"/>
  <c r="V25" i="26"/>
  <c r="U30" i="26"/>
  <c r="AB47" i="26"/>
  <c r="Q15" i="26"/>
  <c r="AC14" i="26"/>
  <c r="AC53" i="26"/>
  <c r="AA25" i="26"/>
  <c r="AA34" i="26"/>
  <c r="V30" i="26"/>
  <c r="AB16" i="26"/>
  <c r="AB25" i="26"/>
  <c r="AA40" i="26"/>
  <c r="AC16" i="26"/>
  <c r="AC47" i="26"/>
  <c r="R10" i="26"/>
  <c r="F44" i="26"/>
  <c r="X44" i="26"/>
  <c r="X45" i="26"/>
  <c r="R45" i="26"/>
  <c r="F45" i="26"/>
  <c r="R44" i="26"/>
  <c r="L45" i="26"/>
  <c r="L44" i="26"/>
  <c r="AD45" i="26"/>
  <c r="AD44" i="26"/>
  <c r="W30" i="26"/>
  <c r="P15" i="26"/>
  <c r="AB34" i="26"/>
  <c r="AA16" i="26"/>
  <c r="O19" i="26"/>
  <c r="AC40" i="26"/>
  <c r="AC34" i="26"/>
  <c r="P37" i="26"/>
  <c r="AC25" i="26"/>
  <c r="V16" i="26"/>
  <c r="AA29" i="26"/>
  <c r="I37" i="26"/>
  <c r="AI102" i="26"/>
  <c r="Q107" i="26"/>
  <c r="AC35" i="26"/>
  <c r="AI88" i="26"/>
  <c r="I69" i="26"/>
  <c r="AA102" i="26"/>
  <c r="AI85" i="26"/>
  <c r="AA21" i="26"/>
  <c r="W14" i="26"/>
  <c r="AC91" i="26"/>
  <c r="AI97" i="26"/>
  <c r="AH25" i="26"/>
  <c r="AI82" i="26"/>
  <c r="AH80" i="26"/>
  <c r="AH88" i="26"/>
  <c r="AC95" i="26"/>
  <c r="Q16" i="26"/>
  <c r="I54" i="26"/>
  <c r="U84" i="26"/>
  <c r="U82" i="26"/>
  <c r="J19" i="26"/>
  <c r="V47" i="26"/>
  <c r="AB91" i="26"/>
  <c r="AI105" i="26"/>
  <c r="AD10" i="26"/>
  <c r="U40" i="26"/>
  <c r="AC106" i="26"/>
  <c r="AA95" i="26"/>
  <c r="O35" i="26"/>
  <c r="U34" i="26"/>
  <c r="P30" i="26"/>
  <c r="P25" i="26"/>
  <c r="AC97" i="26"/>
  <c r="AA106" i="26"/>
  <c r="X10" i="26"/>
  <c r="V41" i="26"/>
  <c r="AA24" i="26"/>
  <c r="AI15" i="26"/>
  <c r="Q54" i="26"/>
  <c r="O71" i="26"/>
  <c r="I95" i="26"/>
  <c r="K100" i="26"/>
  <c r="AI103" i="26"/>
  <c r="AH105" i="26"/>
  <c r="L10" i="26"/>
  <c r="W24" i="26"/>
  <c r="AI49" i="26"/>
  <c r="O54" i="26"/>
  <c r="J80" i="26"/>
  <c r="I80" i="26"/>
  <c r="K80" i="26"/>
  <c r="I77" i="26"/>
  <c r="W35" i="26"/>
  <c r="I19" i="26"/>
  <c r="K19" i="26"/>
  <c r="P54" i="26"/>
  <c r="I106" i="26"/>
  <c r="J78" i="26"/>
  <c r="K95" i="26"/>
  <c r="K106" i="26"/>
  <c r="K105" i="26"/>
  <c r="U41" i="26"/>
  <c r="O21" i="26"/>
  <c r="U28" i="26"/>
  <c r="AA14" i="26"/>
  <c r="J30" i="26"/>
  <c r="O99" i="26"/>
  <c r="AH63" i="26"/>
  <c r="V85" i="26"/>
  <c r="U35" i="26"/>
  <c r="O18" i="26"/>
  <c r="V35" i="26"/>
  <c r="Q18" i="26"/>
  <c r="P21" i="26"/>
  <c r="O31" i="26"/>
  <c r="AI43" i="26"/>
  <c r="AB14" i="26"/>
  <c r="Q43" i="26"/>
  <c r="J49" i="26"/>
  <c r="AC65" i="26"/>
  <c r="W84" i="26"/>
  <c r="AB106" i="26"/>
  <c r="P36" i="26"/>
  <c r="O15" i="26"/>
  <c r="Q21" i="26"/>
  <c r="AA37" i="26"/>
  <c r="AI24" i="26"/>
  <c r="AB53" i="26"/>
  <c r="Q98" i="26"/>
  <c r="Q93" i="26"/>
  <c r="AA69" i="26"/>
  <c r="V84" i="26"/>
  <c r="P93" i="26"/>
  <c r="AA53" i="26"/>
  <c r="AG43" i="26"/>
  <c r="S2" i="14"/>
  <c r="W18" i="26"/>
  <c r="P19" i="26"/>
  <c r="AC18" i="26"/>
  <c r="AH49" i="26"/>
  <c r="W43" i="26"/>
  <c r="Q14" i="26"/>
  <c r="L48" i="26"/>
  <c r="F48" i="26"/>
  <c r="AD48" i="26"/>
  <c r="R48" i="26"/>
  <c r="X48" i="26"/>
  <c r="J53" i="26"/>
  <c r="K54" i="26"/>
  <c r="AA59" i="26"/>
  <c r="U98" i="26"/>
  <c r="I107" i="26"/>
  <c r="AB69" i="26"/>
  <c r="AC69" i="26"/>
  <c r="P91" i="26"/>
  <c r="AA91" i="26"/>
  <c r="AH15" i="26"/>
  <c r="AG105" i="26"/>
  <c r="S2" i="15"/>
  <c r="U31" i="26"/>
  <c r="AH34" i="26"/>
  <c r="U43" i="26"/>
  <c r="AC59" i="26"/>
  <c r="I53" i="26"/>
  <c r="K2" i="32"/>
  <c r="V52" i="26"/>
  <c r="AB54" i="26"/>
  <c r="Q57" i="26"/>
  <c r="AB59" i="26"/>
  <c r="AA71" i="26"/>
  <c r="W106" i="26"/>
  <c r="P57" i="26"/>
  <c r="S2" i="29"/>
  <c r="W36" i="26"/>
  <c r="U18" i="26"/>
  <c r="AA41" i="26"/>
  <c r="AB30" i="26"/>
  <c r="O37" i="26"/>
  <c r="V31" i="26"/>
  <c r="J24" i="26"/>
  <c r="W102" i="26"/>
  <c r="P80" i="26"/>
  <c r="V91" i="26"/>
  <c r="J93" i="26"/>
  <c r="V93" i="26"/>
  <c r="J107" i="26"/>
  <c r="I29" i="26"/>
  <c r="O57" i="26"/>
  <c r="AH53" i="26"/>
  <c r="F41" i="26"/>
  <c r="K53" i="26"/>
  <c r="AG88" i="26"/>
  <c r="V14" i="26"/>
  <c r="AK16" i="26"/>
  <c r="O41" i="26"/>
  <c r="AB24" i="26"/>
  <c r="AB37" i="26"/>
  <c r="AH40" i="26"/>
  <c r="Q53" i="26"/>
  <c r="Q49" i="26"/>
  <c r="AB57" i="26"/>
  <c r="AH16" i="26"/>
  <c r="AA28" i="26"/>
  <c r="P41" i="26"/>
  <c r="Q30" i="26"/>
  <c r="O16" i="26"/>
  <c r="Q25" i="26"/>
  <c r="Q35" i="26"/>
  <c r="AC37" i="26"/>
  <c r="W28" i="26"/>
  <c r="V21" i="26"/>
  <c r="O55" i="26"/>
  <c r="AI40" i="26"/>
  <c r="AG34" i="26"/>
  <c r="AH52" i="26"/>
  <c r="J55" i="26"/>
  <c r="W47" i="26"/>
  <c r="O49" i="26"/>
  <c r="U69" i="26"/>
  <c r="Q80" i="26"/>
  <c r="I91" i="26"/>
  <c r="P84" i="26"/>
  <c r="AB71" i="26"/>
  <c r="AI100" i="26"/>
  <c r="V67" i="26"/>
  <c r="U93" i="26"/>
  <c r="W69" i="26"/>
  <c r="O29" i="26"/>
  <c r="AI14" i="26"/>
  <c r="AC28" i="26"/>
  <c r="V40" i="26"/>
  <c r="P35" i="26"/>
  <c r="V28" i="26"/>
  <c r="U24" i="26"/>
  <c r="V34" i="26"/>
  <c r="O100" i="26"/>
  <c r="AI16" i="26"/>
  <c r="AB28" i="26"/>
  <c r="O30" i="26"/>
  <c r="P16" i="26"/>
  <c r="AC24" i="26"/>
  <c r="O25" i="26"/>
  <c r="V24" i="26"/>
  <c r="W34" i="26"/>
  <c r="AH43" i="26"/>
  <c r="AH24" i="26"/>
  <c r="AI52" i="26"/>
  <c r="K40" i="26"/>
  <c r="I49" i="26"/>
  <c r="J54" i="26"/>
  <c r="I55" i="26"/>
  <c r="O53" i="26"/>
  <c r="K55" i="26"/>
  <c r="AC57" i="26"/>
  <c r="U95" i="26"/>
  <c r="U106" i="26"/>
  <c r="AH99" i="26"/>
  <c r="AI65" i="26"/>
  <c r="K107" i="26"/>
  <c r="V99" i="26"/>
  <c r="AH82" i="26"/>
  <c r="AI80" i="26"/>
  <c r="P65" i="26"/>
  <c r="AI107" i="26"/>
  <c r="Q84" i="26"/>
  <c r="V29" i="26"/>
  <c r="AH14" i="26"/>
  <c r="AH21" i="26"/>
  <c r="AG40" i="26"/>
  <c r="AH57" i="26"/>
  <c r="AI76" i="26"/>
  <c r="AG99" i="26"/>
  <c r="AG16" i="26"/>
  <c r="AB15" i="26"/>
  <c r="I47" i="26"/>
  <c r="Q102" i="26"/>
  <c r="AC88" i="26"/>
  <c r="AI84" i="26"/>
  <c r="AB41" i="26"/>
  <c r="U36" i="26"/>
  <c r="AA18" i="26"/>
  <c r="W31" i="26"/>
  <c r="U21" i="26"/>
  <c r="AI41" i="26"/>
  <c r="AG37" i="26"/>
  <c r="AA65" i="26"/>
  <c r="K63" i="26"/>
  <c r="K86" i="26"/>
  <c r="AI108" i="26"/>
  <c r="AI99" i="26"/>
  <c r="AI93" i="26"/>
  <c r="AA67" i="26"/>
  <c r="AB65" i="26"/>
  <c r="W93" i="26"/>
  <c r="AA84" i="26"/>
  <c r="V77" i="26"/>
  <c r="AC107" i="26"/>
  <c r="Q99" i="26"/>
  <c r="K93" i="26"/>
  <c r="I93" i="26"/>
  <c r="P59" i="26"/>
  <c r="AC21" i="26"/>
  <c r="AA15" i="26"/>
  <c r="AI54" i="26"/>
  <c r="AI25" i="26"/>
  <c r="P53" i="26"/>
  <c r="W63" i="26"/>
  <c r="AI71" i="26"/>
  <c r="AC30" i="26"/>
  <c r="AC15" i="26"/>
  <c r="Q37" i="26"/>
  <c r="AA35" i="26"/>
  <c r="AH47" i="26"/>
  <c r="AI57" i="26"/>
  <c r="J43" i="26"/>
  <c r="I40" i="26"/>
  <c r="AH29" i="26"/>
  <c r="AB21" i="26"/>
  <c r="AA30" i="26"/>
  <c r="V36" i="26"/>
  <c r="V18" i="26"/>
  <c r="Q19" i="26"/>
  <c r="AB35" i="26"/>
  <c r="AB18" i="26"/>
  <c r="W21" i="26"/>
  <c r="AI47" i="26"/>
  <c r="AH41" i="26"/>
  <c r="AH37" i="26"/>
  <c r="AI35" i="26"/>
  <c r="AH31" i="26"/>
  <c r="P14" i="26"/>
  <c r="I30" i="26"/>
  <c r="AI21" i="26"/>
  <c r="AG29" i="26"/>
  <c r="AC54" i="26"/>
  <c r="AA49" i="26"/>
  <c r="W52" i="26"/>
  <c r="AA54" i="26"/>
  <c r="W67" i="26"/>
  <c r="U78" i="26"/>
  <c r="Q85" i="26"/>
  <c r="O97" i="26"/>
  <c r="U91" i="26"/>
  <c r="W91" i="26"/>
  <c r="AH102" i="26"/>
  <c r="AC108" i="26"/>
  <c r="AB100" i="26"/>
  <c r="O84" i="26"/>
  <c r="AH78" i="26"/>
  <c r="AC71" i="26"/>
  <c r="V106" i="26"/>
  <c r="W95" i="26"/>
  <c r="J91" i="26"/>
  <c r="O80" i="26"/>
  <c r="K91" i="26"/>
  <c r="P55" i="26"/>
  <c r="O59" i="26"/>
  <c r="O88" i="26"/>
  <c r="U81" i="26"/>
  <c r="J69" i="26"/>
  <c r="W82" i="26"/>
  <c r="AC100" i="26"/>
  <c r="AB93" i="26"/>
  <c r="O108" i="26"/>
  <c r="J105" i="26"/>
  <c r="AH54" i="26"/>
  <c r="Q36" i="26"/>
  <c r="P18" i="26"/>
  <c r="U25" i="26"/>
  <c r="Q31" i="26"/>
  <c r="AC29" i="26"/>
  <c r="J16" i="26"/>
  <c r="P43" i="26"/>
  <c r="U67" i="26"/>
  <c r="AA107" i="26"/>
  <c r="Q97" i="26"/>
  <c r="P85" i="26"/>
  <c r="V80" i="26"/>
  <c r="K69" i="26"/>
  <c r="Q108" i="26"/>
  <c r="AC98" i="26"/>
  <c r="U80" i="26"/>
  <c r="J67" i="26"/>
  <c r="Q100" i="26"/>
  <c r="V63" i="26"/>
  <c r="O98" i="26"/>
  <c r="I105" i="26"/>
  <c r="I63" i="26"/>
  <c r="Q55" i="26"/>
  <c r="AG47" i="26"/>
  <c r="AH93" i="26"/>
  <c r="X76" i="26"/>
  <c r="O36" i="26"/>
  <c r="U16" i="26"/>
  <c r="W25" i="26"/>
  <c r="P31" i="26"/>
  <c r="AB29" i="26"/>
  <c r="W16" i="26"/>
  <c r="V49" i="26"/>
  <c r="U63" i="26"/>
  <c r="K67" i="26"/>
  <c r="O85" i="26"/>
  <c r="AA99" i="26"/>
  <c r="AA97" i="26"/>
  <c r="AA88" i="26"/>
  <c r="O102" i="26"/>
  <c r="P107" i="26"/>
  <c r="O103" i="26"/>
  <c r="AC99" i="26"/>
  <c r="Q103" i="26"/>
  <c r="AB95" i="26"/>
  <c r="AC102" i="26"/>
  <c r="AH71" i="26"/>
  <c r="AH107" i="26"/>
  <c r="AA108" i="26"/>
  <c r="AB98" i="26"/>
  <c r="W105" i="26"/>
  <c r="AH76" i="26"/>
  <c r="AG82" i="26"/>
  <c r="V59" i="26"/>
  <c r="BO19" i="12"/>
  <c r="BO16" i="12" s="1"/>
  <c r="AB63" i="26"/>
  <c r="AA63" i="26"/>
  <c r="BM82" i="12"/>
  <c r="BM79" i="12" s="1"/>
  <c r="O78" i="26"/>
  <c r="BL109" i="12"/>
  <c r="BL106" i="12" s="1"/>
  <c r="I82" i="26"/>
  <c r="AG19" i="26"/>
  <c r="AH19" i="26"/>
  <c r="AI19" i="26"/>
  <c r="AG59" i="26"/>
  <c r="I15" i="26"/>
  <c r="K15" i="26"/>
  <c r="I35" i="26"/>
  <c r="I24" i="26"/>
  <c r="I28" i="26"/>
  <c r="K16" i="26"/>
  <c r="K28" i="26"/>
  <c r="K30" i="26"/>
  <c r="J47" i="26"/>
  <c r="O52" i="26"/>
  <c r="AB84" i="26"/>
  <c r="AC63" i="26"/>
  <c r="AH69" i="26"/>
  <c r="AC86" i="26"/>
  <c r="Q78" i="26"/>
  <c r="W80" i="26"/>
  <c r="BL28" i="12"/>
  <c r="BL25" i="12" s="1"/>
  <c r="J65" i="26"/>
  <c r="V76" i="26"/>
  <c r="BN73" i="12"/>
  <c r="BN70" i="12" s="1"/>
  <c r="U77" i="26"/>
  <c r="BN181" i="12"/>
  <c r="BN178" i="12" s="1"/>
  <c r="V97" i="26"/>
  <c r="U97" i="26"/>
  <c r="BN190" i="12"/>
  <c r="BN187" i="12" s="1"/>
  <c r="V98" i="26"/>
  <c r="BN199" i="12"/>
  <c r="BN196" i="12" s="1"/>
  <c r="U99" i="26"/>
  <c r="BN208" i="12"/>
  <c r="BN205" i="12" s="1"/>
  <c r="V100" i="26"/>
  <c r="BN217" i="12"/>
  <c r="BN214" i="12" s="1"/>
  <c r="U102" i="26"/>
  <c r="BO244" i="12"/>
  <c r="BO241" i="12" s="1"/>
  <c r="AC105" i="26"/>
  <c r="AG28" i="26"/>
  <c r="AH28" i="26"/>
  <c r="BP271" i="12"/>
  <c r="BP268" i="12" s="1"/>
  <c r="AG108" i="26"/>
  <c r="BP181" i="12"/>
  <c r="BP178" i="12" s="1"/>
  <c r="AG97" i="26"/>
  <c r="AH37" i="12"/>
  <c r="AH34" i="12" s="1"/>
  <c r="W55" i="26"/>
  <c r="V55" i="26"/>
  <c r="R15" i="26"/>
  <c r="BM73" i="12"/>
  <c r="BM70" i="12" s="1"/>
  <c r="P77" i="26"/>
  <c r="J35" i="26"/>
  <c r="J15" i="26"/>
  <c r="J52" i="26"/>
  <c r="I52" i="26"/>
  <c r="U76" i="26"/>
  <c r="K81" i="26"/>
  <c r="K84" i="26"/>
  <c r="AI69" i="26"/>
  <c r="Q77" i="26"/>
  <c r="P78" i="26"/>
  <c r="BO64" i="12"/>
  <c r="BO61" i="12" s="1"/>
  <c r="AB76" i="26"/>
  <c r="BM136" i="12"/>
  <c r="BM133" i="12" s="1"/>
  <c r="O86" i="26"/>
  <c r="BO226" i="12"/>
  <c r="BO223" i="12" s="1"/>
  <c r="AA103" i="26"/>
  <c r="AF46" i="12"/>
  <c r="AF43" i="12" s="1"/>
  <c r="J57" i="26"/>
  <c r="BP154" i="12"/>
  <c r="BP151" i="12" s="1"/>
  <c r="AH91" i="26"/>
  <c r="I43" i="26"/>
  <c r="J34" i="26"/>
  <c r="J28" i="26"/>
  <c r="K24" i="26"/>
  <c r="K35" i="26"/>
  <c r="K52" i="26"/>
  <c r="U52" i="26"/>
  <c r="I86" i="26"/>
  <c r="AB86" i="26"/>
  <c r="W81" i="26"/>
  <c r="O107" i="26"/>
  <c r="K65" i="26"/>
  <c r="W97" i="26"/>
  <c r="J86" i="26"/>
  <c r="AC76" i="26"/>
  <c r="Q86" i="26"/>
  <c r="W100" i="26"/>
  <c r="I84" i="26"/>
  <c r="I65" i="26"/>
  <c r="AC84" i="26"/>
  <c r="AB78" i="26"/>
  <c r="BL73" i="12"/>
  <c r="BL70" i="12" s="1"/>
  <c r="J77" i="26"/>
  <c r="BN127" i="12"/>
  <c r="BN124" i="12" s="1"/>
  <c r="U85" i="26"/>
  <c r="BL181" i="12"/>
  <c r="BL178" i="12" s="1"/>
  <c r="J97" i="26"/>
  <c r="BL190" i="12"/>
  <c r="BL187" i="12" s="1"/>
  <c r="J98" i="26"/>
  <c r="BL199" i="12"/>
  <c r="BL196" i="12" s="1"/>
  <c r="J99" i="26"/>
  <c r="I99" i="26"/>
  <c r="BL208" i="12"/>
  <c r="BL205" i="12" s="1"/>
  <c r="J100" i="26"/>
  <c r="BL217" i="12"/>
  <c r="BL214" i="12" s="1"/>
  <c r="J102" i="26"/>
  <c r="I102" i="26"/>
  <c r="BL226" i="12"/>
  <c r="BL223" i="12" s="1"/>
  <c r="J103" i="26"/>
  <c r="BL64" i="12"/>
  <c r="BL61" i="12" s="1"/>
  <c r="K76" i="26"/>
  <c r="J76" i="26"/>
  <c r="AG30" i="26"/>
  <c r="AH30" i="26"/>
  <c r="BP28" i="12"/>
  <c r="BP25" i="12" s="1"/>
  <c r="AG65" i="26"/>
  <c r="BP226" i="12"/>
  <c r="BP223" i="12" s="1"/>
  <c r="AG103" i="26"/>
  <c r="BP127" i="12"/>
  <c r="BP124" i="12" s="1"/>
  <c r="AG85" i="26"/>
  <c r="P97" i="26"/>
  <c r="AB97" i="26"/>
  <c r="P98" i="26"/>
  <c r="AA98" i="26"/>
  <c r="P99" i="26"/>
  <c r="AB99" i="26"/>
  <c r="P100" i="26"/>
  <c r="AA100" i="26"/>
  <c r="P102" i="26"/>
  <c r="AB102" i="26"/>
  <c r="P103" i="26"/>
  <c r="K29" i="26"/>
  <c r="Q29" i="26"/>
  <c r="W29" i="26"/>
  <c r="AG49" i="26"/>
  <c r="AG41" i="26"/>
  <c r="AG71" i="26"/>
  <c r="AG107" i="26"/>
  <c r="AG102" i="26"/>
  <c r="AG80" i="26"/>
  <c r="X16" i="26"/>
  <c r="F29" i="12" s="1"/>
  <c r="F26" i="12" s="1"/>
  <c r="AG53" i="26"/>
  <c r="J29" i="26"/>
  <c r="P29" i="26"/>
  <c r="W59" i="26"/>
  <c r="O40" i="26"/>
  <c r="Q40" i="26"/>
  <c r="AW46" i="12"/>
  <c r="AW43" i="12" s="1"/>
  <c r="P28" i="26"/>
  <c r="Q28" i="26"/>
  <c r="AH46" i="12"/>
  <c r="AH43" i="12" s="1"/>
  <c r="W57" i="26"/>
  <c r="V57" i="26"/>
  <c r="AX118" i="12"/>
  <c r="AX115" i="12" s="1"/>
  <c r="W37" i="26"/>
  <c r="F46" i="12"/>
  <c r="F43" i="12" s="1"/>
  <c r="AA19" i="26"/>
  <c r="BO91" i="12"/>
  <c r="BO88" i="12" s="1"/>
  <c r="AB80" i="26"/>
  <c r="AA80" i="26"/>
  <c r="BL145" i="12"/>
  <c r="BL142" i="12" s="1"/>
  <c r="J88" i="26"/>
  <c r="I88" i="26"/>
  <c r="K88" i="26"/>
  <c r="BN262" i="12"/>
  <c r="BN259" i="12" s="1"/>
  <c r="U107" i="26"/>
  <c r="W107" i="26"/>
  <c r="V107" i="26"/>
  <c r="AD65" i="26"/>
  <c r="F65" i="26"/>
  <c r="L65" i="26"/>
  <c r="R65" i="26"/>
  <c r="X65" i="26"/>
  <c r="BP136" i="12"/>
  <c r="BP133" i="12" s="1"/>
  <c r="AG86" i="26"/>
  <c r="AH86" i="26"/>
  <c r="AD55" i="26"/>
  <c r="AJ38" i="12" s="1"/>
  <c r="R55" i="26"/>
  <c r="X55" i="26"/>
  <c r="F55" i="26"/>
  <c r="L55" i="26"/>
  <c r="AA36" i="26"/>
  <c r="AC19" i="26"/>
  <c r="P40" i="26"/>
  <c r="Q24" i="26"/>
  <c r="C10" i="12"/>
  <c r="C7" i="12" s="1"/>
  <c r="J14" i="26"/>
  <c r="K14" i="26"/>
  <c r="F19" i="26"/>
  <c r="L14" i="26"/>
  <c r="X40" i="26"/>
  <c r="X47" i="26"/>
  <c r="R40" i="26"/>
  <c r="R47" i="26"/>
  <c r="L43" i="26"/>
  <c r="F47" i="26"/>
  <c r="X41" i="26"/>
  <c r="X49" i="26"/>
  <c r="R41" i="26"/>
  <c r="R49" i="26"/>
  <c r="F49" i="26"/>
  <c r="X43" i="26"/>
  <c r="X98" i="26"/>
  <c r="R43" i="26"/>
  <c r="L40" i="26"/>
  <c r="L47" i="26"/>
  <c r="F43" i="26"/>
  <c r="F40" i="26"/>
  <c r="U57" i="26"/>
  <c r="BL55" i="12"/>
  <c r="BL52" i="12" s="1"/>
  <c r="J71" i="26"/>
  <c r="I71" i="26"/>
  <c r="K71" i="26"/>
  <c r="BO163" i="12"/>
  <c r="BO160" i="12" s="1"/>
  <c r="AC93" i="26"/>
  <c r="BM253" i="12"/>
  <c r="BM250" i="12" s="1"/>
  <c r="O106" i="26"/>
  <c r="Q106" i="26"/>
  <c r="P106" i="26"/>
  <c r="W15" i="26"/>
  <c r="V15" i="26"/>
  <c r="AH19" i="12"/>
  <c r="AH16" i="12" s="1"/>
  <c r="V53" i="26"/>
  <c r="U53" i="26"/>
  <c r="AH28" i="12"/>
  <c r="AH25" i="12" s="1"/>
  <c r="U54" i="26"/>
  <c r="W54" i="26"/>
  <c r="BM64" i="12"/>
  <c r="BM61" i="12" s="1"/>
  <c r="Q76" i="26"/>
  <c r="P76" i="26"/>
  <c r="AZ109" i="12"/>
  <c r="AZ106" i="12" s="1"/>
  <c r="AG36" i="26"/>
  <c r="AH36" i="26"/>
  <c r="AD40" i="26"/>
  <c r="AD49" i="26"/>
  <c r="AD47" i="26"/>
  <c r="AD43" i="26"/>
  <c r="AD41" i="26"/>
  <c r="AD52" i="26"/>
  <c r="AJ11" i="12" s="1"/>
  <c r="R52" i="26"/>
  <c r="AH11" i="12" s="1"/>
  <c r="X52" i="26"/>
  <c r="L52" i="26"/>
  <c r="AG11" i="12" s="1"/>
  <c r="AG8" i="12" s="1"/>
  <c r="F52" i="26"/>
  <c r="AF11" i="12" s="1"/>
  <c r="AF8" i="12" s="1"/>
  <c r="AF55" i="12"/>
  <c r="AF52" i="12" s="1"/>
  <c r="K59" i="26"/>
  <c r="I59" i="26"/>
  <c r="J59" i="26"/>
  <c r="R19" i="26"/>
  <c r="AV19" i="12"/>
  <c r="AV16" i="12" s="1"/>
  <c r="K25" i="26"/>
  <c r="I25" i="26"/>
  <c r="J25" i="26"/>
  <c r="AV109" i="12"/>
  <c r="AV106" i="12" s="1"/>
  <c r="K36" i="26"/>
  <c r="I36" i="26"/>
  <c r="P47" i="26"/>
  <c r="Q47" i="26"/>
  <c r="AI10" i="12"/>
  <c r="AI7" i="12" s="1"/>
  <c r="AB52" i="26"/>
  <c r="AC52" i="26"/>
  <c r="AA52" i="26"/>
  <c r="BO100" i="12"/>
  <c r="BO97" i="12" s="1"/>
  <c r="AB81" i="26"/>
  <c r="AC81" i="26"/>
  <c r="AA81" i="26"/>
  <c r="BP37" i="12"/>
  <c r="BP34" i="12" s="1"/>
  <c r="AG67" i="26"/>
  <c r="AI67" i="26"/>
  <c r="AH67" i="26"/>
  <c r="BP73" i="12"/>
  <c r="BP70" i="12" s="1"/>
  <c r="AG77" i="26"/>
  <c r="AI77" i="26"/>
  <c r="BP190" i="12"/>
  <c r="BP187" i="12" s="1"/>
  <c r="AG98" i="26"/>
  <c r="AH98" i="26"/>
  <c r="AI98" i="26"/>
  <c r="AD85" i="26"/>
  <c r="L85" i="26"/>
  <c r="R85" i="26"/>
  <c r="X85" i="26"/>
  <c r="F85" i="26"/>
  <c r="AI37" i="12"/>
  <c r="AI34" i="12" s="1"/>
  <c r="AB55" i="26"/>
  <c r="AB19" i="26"/>
  <c r="AV73" i="12"/>
  <c r="AV70" i="12" s="1"/>
  <c r="K31" i="26"/>
  <c r="I31" i="26"/>
  <c r="J31" i="26"/>
  <c r="BM37" i="12"/>
  <c r="BM34" i="12" s="1"/>
  <c r="O67" i="26"/>
  <c r="Q67" i="26"/>
  <c r="P67" i="26"/>
  <c r="BO73" i="12"/>
  <c r="BO70" i="12" s="1"/>
  <c r="AB77" i="26"/>
  <c r="AA77" i="26"/>
  <c r="BN82" i="12"/>
  <c r="BN79" i="12" s="1"/>
  <c r="V78" i="26"/>
  <c r="BM100" i="12"/>
  <c r="BM97" i="12" s="1"/>
  <c r="P81" i="26"/>
  <c r="O81" i="26"/>
  <c r="Q81" i="26"/>
  <c r="BM109" i="12"/>
  <c r="BM106" i="12" s="1"/>
  <c r="P82" i="26"/>
  <c r="O82" i="26"/>
  <c r="BL127" i="12"/>
  <c r="BL124" i="12" s="1"/>
  <c r="J85" i="26"/>
  <c r="I85" i="26"/>
  <c r="K85" i="26"/>
  <c r="BO127" i="12"/>
  <c r="BO124" i="12" s="1"/>
  <c r="AA85" i="26"/>
  <c r="AB85" i="26"/>
  <c r="AC85" i="26"/>
  <c r="BN136" i="12"/>
  <c r="BN133" i="12" s="1"/>
  <c r="W86" i="26"/>
  <c r="V86" i="26"/>
  <c r="U86" i="26"/>
  <c r="BN145" i="12"/>
  <c r="BN142" i="12" s="1"/>
  <c r="V88" i="26"/>
  <c r="W88" i="26"/>
  <c r="BN226" i="12"/>
  <c r="BN223" i="12" s="1"/>
  <c r="W103" i="26"/>
  <c r="U103" i="26"/>
  <c r="V103" i="26"/>
  <c r="BL271" i="12"/>
  <c r="BL268" i="12" s="1"/>
  <c r="J108" i="26"/>
  <c r="I108" i="26"/>
  <c r="K108" i="26"/>
  <c r="BM244" i="12"/>
  <c r="BM241" i="12" s="1"/>
  <c r="O105" i="26"/>
  <c r="Q105" i="26"/>
  <c r="L49" i="26"/>
  <c r="AD25" i="26"/>
  <c r="AZ20" i="12" s="1"/>
  <c r="R25" i="26"/>
  <c r="AX20" i="12" s="1"/>
  <c r="X25" i="26"/>
  <c r="AY20" i="12" s="1"/>
  <c r="AY17" i="12" s="1"/>
  <c r="L25" i="26"/>
  <c r="AW20" i="12" s="1"/>
  <c r="AW17" i="12" s="1"/>
  <c r="F25" i="26"/>
  <c r="AV20" i="12" s="1"/>
  <c r="AV17" i="12" s="1"/>
  <c r="G37" i="12"/>
  <c r="G34" i="12" s="1"/>
  <c r="AG18" i="26"/>
  <c r="AH18" i="26"/>
  <c r="AZ29" i="12"/>
  <c r="AD71" i="26"/>
  <c r="L71" i="26"/>
  <c r="R71" i="26"/>
  <c r="X71" i="26"/>
  <c r="F71" i="26"/>
  <c r="X102" i="26"/>
  <c r="F102" i="26"/>
  <c r="AD102" i="26"/>
  <c r="L102" i="26"/>
  <c r="R102" i="26"/>
  <c r="BP100" i="12"/>
  <c r="BP97" i="12" s="1"/>
  <c r="AG81" i="26"/>
  <c r="AI81" i="26"/>
  <c r="AD80" i="26"/>
  <c r="L80" i="26"/>
  <c r="R80" i="26"/>
  <c r="X80" i="26"/>
  <c r="F80" i="26"/>
  <c r="X14" i="26"/>
  <c r="AW91" i="12"/>
  <c r="AW88" i="12" s="1"/>
  <c r="O34" i="26"/>
  <c r="AW10" i="12"/>
  <c r="AW7" i="12" s="1"/>
  <c r="O24" i="26"/>
  <c r="AX79" i="12"/>
  <c r="E46" i="12"/>
  <c r="E43" i="12" s="1"/>
  <c r="V19" i="26"/>
  <c r="U19" i="26"/>
  <c r="AC43" i="26"/>
  <c r="AB43" i="26"/>
  <c r="AA43" i="26"/>
  <c r="AY73" i="12"/>
  <c r="AY70" i="12" s="1"/>
  <c r="AB31" i="26"/>
  <c r="BM19" i="12"/>
  <c r="BM16" i="12" s="1"/>
  <c r="O63" i="26"/>
  <c r="P63" i="26"/>
  <c r="Q63" i="26"/>
  <c r="BO109" i="12"/>
  <c r="BO106" i="12" s="1"/>
  <c r="AB82" i="26"/>
  <c r="AC82" i="26"/>
  <c r="AA82" i="26"/>
  <c r="BN271" i="12"/>
  <c r="BN268" i="12" s="1"/>
  <c r="V108" i="26"/>
  <c r="U108" i="26"/>
  <c r="AD97" i="26"/>
  <c r="L97" i="26"/>
  <c r="R97" i="26"/>
  <c r="X97" i="26"/>
  <c r="F97" i="26"/>
  <c r="AB36" i="26"/>
  <c r="AC55" i="26"/>
  <c r="C37" i="12"/>
  <c r="C34" i="12" s="1"/>
  <c r="K18" i="26"/>
  <c r="I18" i="26"/>
  <c r="AC36" i="26"/>
  <c r="AC31" i="26"/>
  <c r="U37" i="26"/>
  <c r="Q34" i="26"/>
  <c r="W19" i="26"/>
  <c r="O28" i="26"/>
  <c r="AA55" i="26"/>
  <c r="C55" i="12"/>
  <c r="C52" i="12" s="1"/>
  <c r="J21" i="26"/>
  <c r="I21" i="26"/>
  <c r="K41" i="26"/>
  <c r="I41" i="26"/>
  <c r="O47" i="26"/>
  <c r="BN28" i="12"/>
  <c r="BN25" i="12" s="1"/>
  <c r="V65" i="26"/>
  <c r="W65" i="26"/>
  <c r="BN55" i="12"/>
  <c r="BN52" i="12" s="1"/>
  <c r="V71" i="26"/>
  <c r="W71" i="26"/>
  <c r="BM172" i="12"/>
  <c r="BM169" i="12" s="1"/>
  <c r="P95" i="26"/>
  <c r="Q95" i="26"/>
  <c r="P105" i="26"/>
  <c r="L41" i="26"/>
  <c r="BD77" i="12"/>
  <c r="BD81" i="12" s="1"/>
  <c r="AZ79" i="12"/>
  <c r="R31" i="26"/>
  <c r="AX74" i="12" s="1"/>
  <c r="AD31" i="26"/>
  <c r="AZ74" i="12" s="1"/>
  <c r="F31" i="26"/>
  <c r="AV74" i="12" s="1"/>
  <c r="AV71" i="12" s="1"/>
  <c r="L31" i="26"/>
  <c r="AW74" i="12" s="1"/>
  <c r="AW71" i="12" s="1"/>
  <c r="X31" i="26"/>
  <c r="AY74" i="12" s="1"/>
  <c r="AY71" i="12" s="1"/>
  <c r="BP253" i="12"/>
  <c r="BP250" i="12" s="1"/>
  <c r="AG106" i="26"/>
  <c r="AH106" i="26"/>
  <c r="AD105" i="26"/>
  <c r="R105" i="26"/>
  <c r="X105" i="26"/>
  <c r="F105" i="26"/>
  <c r="L105" i="26"/>
  <c r="AJ55" i="12"/>
  <c r="AJ52" i="12" s="1"/>
  <c r="AI59" i="26"/>
  <c r="X59" i="26"/>
  <c r="AI56" i="12" s="1"/>
  <c r="AI53" i="12" s="1"/>
  <c r="O69" i="26"/>
  <c r="Q69" i="26"/>
  <c r="AD108" i="26"/>
  <c r="X108" i="26"/>
  <c r="Z108" i="26" s="1"/>
  <c r="R108" i="26"/>
  <c r="F108" i="26"/>
  <c r="L108" i="26"/>
  <c r="N108" i="26" s="1"/>
  <c r="F14" i="26"/>
  <c r="BM46" i="12"/>
  <c r="BM43" i="12" s="1"/>
  <c r="K37" i="26"/>
  <c r="J37" i="26"/>
  <c r="K34" i="26"/>
  <c r="W49" i="26"/>
  <c r="P52" i="26"/>
  <c r="L2" i="33"/>
  <c r="S2" i="42"/>
  <c r="D2" i="34"/>
  <c r="I67" i="26"/>
  <c r="AB67" i="26"/>
  <c r="Q71" i="26"/>
  <c r="K82" i="26"/>
  <c r="AC78" i="26"/>
  <c r="P71" i="26"/>
  <c r="AA78" i="26"/>
  <c r="J81" i="26"/>
  <c r="V81" i="26"/>
  <c r="J82" i="26"/>
  <c r="V82" i="26"/>
  <c r="J84" i="26"/>
  <c r="AA86" i="26"/>
  <c r="P88" i="26"/>
  <c r="AB88" i="26"/>
  <c r="J95" i="26"/>
  <c r="V95" i="26"/>
  <c r="AB103" i="26"/>
  <c r="J106" i="26"/>
  <c r="AB107" i="26"/>
  <c r="P108" i="26"/>
  <c r="AB108" i="26"/>
  <c r="AB105" i="26"/>
  <c r="AA105" i="26"/>
  <c r="U105" i="26"/>
  <c r="J63" i="26"/>
  <c r="I57" i="26"/>
  <c r="U29" i="26"/>
  <c r="W76" i="26"/>
  <c r="AG21" i="26"/>
  <c r="G46" i="12"/>
  <c r="G43" i="12" s="1"/>
  <c r="AD18" i="26"/>
  <c r="G38" i="12" s="1"/>
  <c r="X18" i="26"/>
  <c r="F18" i="26"/>
  <c r="L18" i="26"/>
  <c r="AZ46" i="12"/>
  <c r="AZ43" i="12" s="1"/>
  <c r="AZ64" i="12"/>
  <c r="AZ61" i="12" s="1"/>
  <c r="AZ100" i="12"/>
  <c r="AZ97" i="12" s="1"/>
  <c r="AD36" i="26"/>
  <c r="AZ110" i="12" s="1"/>
  <c r="R36" i="26"/>
  <c r="X36" i="26"/>
  <c r="F36" i="26"/>
  <c r="L36" i="26"/>
  <c r="AG69" i="26"/>
  <c r="AD67" i="26"/>
  <c r="X67" i="26"/>
  <c r="F67" i="26"/>
  <c r="L67" i="26"/>
  <c r="R67" i="26"/>
  <c r="AG63" i="26"/>
  <c r="AF37" i="26"/>
  <c r="AZ120" i="12" s="1"/>
  <c r="BD113" i="12" s="1"/>
  <c r="BD117" i="12" s="1"/>
  <c r="AZ118" i="12"/>
  <c r="AZ115" i="12" s="1"/>
  <c r="AJ37" i="12"/>
  <c r="AJ34" i="12" s="1"/>
  <c r="AD77" i="26"/>
  <c r="X77" i="26"/>
  <c r="F77" i="26"/>
  <c r="L77" i="26"/>
  <c r="R77" i="26"/>
  <c r="L106" i="26"/>
  <c r="F106" i="26"/>
  <c r="AD106" i="26"/>
  <c r="X106" i="26"/>
  <c r="R106" i="26"/>
  <c r="AG100" i="26"/>
  <c r="AD98" i="26"/>
  <c r="F98" i="26"/>
  <c r="L98" i="26"/>
  <c r="R98" i="26"/>
  <c r="AG95" i="26"/>
  <c r="AG93" i="26"/>
  <c r="AG91" i="26"/>
  <c r="AD86" i="26"/>
  <c r="F86" i="26"/>
  <c r="L86" i="26"/>
  <c r="R86" i="26"/>
  <c r="X86" i="26"/>
  <c r="AG84" i="26"/>
  <c r="AD81" i="26"/>
  <c r="F81" i="26"/>
  <c r="L81" i="26"/>
  <c r="R81" i="26"/>
  <c r="X81" i="26"/>
  <c r="AG78" i="26"/>
  <c r="U14" i="26"/>
  <c r="U59" i="26"/>
  <c r="AD59" i="26"/>
  <c r="AJ56" i="12" s="1"/>
  <c r="R59" i="26"/>
  <c r="F59" i="26"/>
  <c r="L59" i="26"/>
  <c r="AD69" i="26"/>
  <c r="R69" i="26"/>
  <c r="X69" i="26"/>
  <c r="F69" i="26"/>
  <c r="L69" i="26"/>
  <c r="AD21" i="26"/>
  <c r="G56" i="12" s="1"/>
  <c r="X21" i="26"/>
  <c r="F21" i="26"/>
  <c r="L21" i="26"/>
  <c r="R21" i="26"/>
  <c r="F16" i="26"/>
  <c r="C29" i="12" s="1"/>
  <c r="C26" i="12" s="1"/>
  <c r="R16" i="26"/>
  <c r="E29" i="12" s="1"/>
  <c r="AD16" i="26"/>
  <c r="G29" i="12" s="1"/>
  <c r="AF24" i="26"/>
  <c r="AZ12" i="12" s="1"/>
  <c r="BD5" i="12" s="1"/>
  <c r="BD9" i="12" s="1"/>
  <c r="AZ10" i="12"/>
  <c r="AZ7" i="12" s="1"/>
  <c r="AZ55" i="12"/>
  <c r="AZ52" i="12" s="1"/>
  <c r="AD28" i="26"/>
  <c r="AZ47" i="12" s="1"/>
  <c r="R28" i="26"/>
  <c r="X28" i="26"/>
  <c r="F28" i="26"/>
  <c r="L28" i="26"/>
  <c r="AD30" i="26"/>
  <c r="AZ65" i="12" s="1"/>
  <c r="R30" i="26"/>
  <c r="X30" i="26"/>
  <c r="F30" i="26"/>
  <c r="L30" i="26"/>
  <c r="AF34" i="26"/>
  <c r="AZ93" i="12" s="1"/>
  <c r="BD86" i="12" s="1"/>
  <c r="BD90" i="12" s="1"/>
  <c r="AZ91" i="12"/>
  <c r="AZ88" i="12" s="1"/>
  <c r="AD35" i="26"/>
  <c r="AZ101" i="12" s="1"/>
  <c r="X35" i="26"/>
  <c r="F35" i="26"/>
  <c r="L35" i="26"/>
  <c r="AJ28" i="12"/>
  <c r="AJ25" i="12" s="1"/>
  <c r="AJ19" i="12"/>
  <c r="AJ16" i="12" s="1"/>
  <c r="AJ46" i="12"/>
  <c r="AJ43" i="12" s="1"/>
  <c r="AD37" i="26"/>
  <c r="AZ119" i="12" s="1"/>
  <c r="R37" i="26"/>
  <c r="AX119" i="12" s="1"/>
  <c r="X37" i="26"/>
  <c r="L37" i="26"/>
  <c r="AW119" i="12" s="1"/>
  <c r="AW116" i="12" s="1"/>
  <c r="F37" i="26"/>
  <c r="AV119" i="12" s="1"/>
  <c r="AV116" i="12" s="1"/>
  <c r="F76" i="26"/>
  <c r="H76" i="26" s="1"/>
  <c r="AD76" i="26"/>
  <c r="AF76" i="26" s="1"/>
  <c r="L76" i="26"/>
  <c r="R76" i="26"/>
  <c r="T76" i="26" s="1"/>
  <c r="F107" i="26"/>
  <c r="AD107" i="26"/>
  <c r="X107" i="26"/>
  <c r="L107" i="26"/>
  <c r="R107" i="26"/>
  <c r="AD99" i="26"/>
  <c r="L99" i="26"/>
  <c r="R99" i="26"/>
  <c r="X99" i="26"/>
  <c r="F99" i="26"/>
  <c r="AD88" i="26"/>
  <c r="X88" i="26"/>
  <c r="F88" i="26"/>
  <c r="L88" i="26"/>
  <c r="R88" i="26"/>
  <c r="AD82" i="26"/>
  <c r="X82" i="26"/>
  <c r="F82" i="26"/>
  <c r="L82" i="26"/>
  <c r="R82" i="26"/>
  <c r="AD15" i="26"/>
  <c r="G20" i="12" s="1"/>
  <c r="L15" i="26"/>
  <c r="D20" i="12" s="1"/>
  <c r="R18" i="26"/>
  <c r="L19" i="26"/>
  <c r="I16" i="26"/>
  <c r="I34" i="26"/>
  <c r="Q52" i="26"/>
  <c r="O65" i="26"/>
  <c r="Q65" i="26"/>
  <c r="I81" i="26"/>
  <c r="AC67" i="26"/>
  <c r="V105" i="26"/>
  <c r="R103" i="26"/>
  <c r="BN227" i="12" s="1"/>
  <c r="X103" i="26"/>
  <c r="BO227" i="12" s="1"/>
  <c r="BO224" i="12" s="1"/>
  <c r="AD103" i="26"/>
  <c r="F103" i="26"/>
  <c r="BL227" i="12" s="1"/>
  <c r="BL224" i="12" s="1"/>
  <c r="L103" i="26"/>
  <c r="BM227" i="12" s="1"/>
  <c r="BM224" i="12" s="1"/>
  <c r="AF25" i="26"/>
  <c r="AZ21" i="12" s="1"/>
  <c r="BD14" i="12" s="1"/>
  <c r="BD18" i="12" s="1"/>
  <c r="AZ19" i="12"/>
  <c r="AZ16" i="12" s="1"/>
  <c r="R24" i="26"/>
  <c r="AX11" i="12" s="1"/>
  <c r="AD24" i="26"/>
  <c r="AZ11" i="12" s="1"/>
  <c r="F24" i="26"/>
  <c r="AV11" i="12" s="1"/>
  <c r="AV8" i="12" s="1"/>
  <c r="X24" i="26"/>
  <c r="AY11" i="12" s="1"/>
  <c r="AY8" i="12" s="1"/>
  <c r="L24" i="26"/>
  <c r="AW11" i="12" s="1"/>
  <c r="AW8" i="12" s="1"/>
  <c r="AZ30" i="12"/>
  <c r="BD23" i="12" s="1"/>
  <c r="BD27" i="12" s="1"/>
  <c r="AZ28" i="12"/>
  <c r="AZ25" i="12" s="1"/>
  <c r="AF31" i="26"/>
  <c r="AZ75" i="12" s="1"/>
  <c r="BD68" i="12" s="1"/>
  <c r="BD72" i="12" s="1"/>
  <c r="AZ73" i="12"/>
  <c r="AZ70" i="12" s="1"/>
  <c r="R34" i="26"/>
  <c r="AX92" i="12" s="1"/>
  <c r="AD34" i="26"/>
  <c r="AZ92" i="12" s="1"/>
  <c r="F34" i="26"/>
  <c r="AV92" i="12" s="1"/>
  <c r="AV89" i="12" s="1"/>
  <c r="X34" i="26"/>
  <c r="AY92" i="12" s="1"/>
  <c r="AY89" i="12" s="1"/>
  <c r="L34" i="26"/>
  <c r="AW92" i="12" s="1"/>
  <c r="AW89" i="12" s="1"/>
  <c r="AJ10" i="12"/>
  <c r="AJ7" i="12" s="1"/>
  <c r="AD54" i="26"/>
  <c r="AJ29" i="12" s="1"/>
  <c r="R54" i="26"/>
  <c r="X54" i="26"/>
  <c r="F54" i="26"/>
  <c r="L54" i="26"/>
  <c r="AD53" i="26"/>
  <c r="AJ20" i="12" s="1"/>
  <c r="R53" i="26"/>
  <c r="X53" i="26"/>
  <c r="F53" i="26"/>
  <c r="L53" i="26"/>
  <c r="AD57" i="26"/>
  <c r="AJ47" i="12" s="1"/>
  <c r="R57" i="26"/>
  <c r="X57" i="26"/>
  <c r="F57" i="26"/>
  <c r="L57" i="26"/>
  <c r="AD63" i="26"/>
  <c r="L63" i="26"/>
  <c r="R63" i="26"/>
  <c r="X63" i="26"/>
  <c r="F63" i="26"/>
  <c r="AH55" i="26"/>
  <c r="AG76" i="26"/>
  <c r="F100" i="26"/>
  <c r="L100" i="26"/>
  <c r="R100" i="26"/>
  <c r="AD100" i="26"/>
  <c r="X100" i="26"/>
  <c r="R95" i="26"/>
  <c r="AD95" i="26"/>
  <c r="X95" i="26"/>
  <c r="F95" i="26"/>
  <c r="L95" i="26"/>
  <c r="AD93" i="26"/>
  <c r="L93" i="26"/>
  <c r="R93" i="26"/>
  <c r="X93" i="26"/>
  <c r="F93" i="26"/>
  <c r="AD91" i="26"/>
  <c r="R91" i="26"/>
  <c r="X91" i="26"/>
  <c r="F91" i="26"/>
  <c r="L91" i="26"/>
  <c r="AD84" i="26"/>
  <c r="R84" i="26"/>
  <c r="X84" i="26"/>
  <c r="F84" i="26"/>
  <c r="L84" i="26"/>
  <c r="AD78" i="26"/>
  <c r="R78" i="26"/>
  <c r="X78" i="26"/>
  <c r="F78" i="26"/>
  <c r="L78" i="26"/>
  <c r="G10" i="12"/>
  <c r="G7" i="12" s="1"/>
  <c r="AD14" i="26"/>
  <c r="G11" i="12" s="1"/>
  <c r="R14" i="26"/>
  <c r="X15" i="26"/>
  <c r="F15" i="26"/>
  <c r="C20" i="12" s="1"/>
  <c r="G28" i="12"/>
  <c r="G25" i="12" s="1"/>
  <c r="L16" i="26"/>
  <c r="D29" i="12" s="1"/>
  <c r="D26" i="12" s="1"/>
  <c r="R35" i="26"/>
  <c r="AD29" i="26"/>
  <c r="AZ56" i="12" s="1"/>
  <c r="R29" i="26"/>
  <c r="X29" i="26"/>
  <c r="AY56" i="12" s="1"/>
  <c r="AY53" i="12" s="1"/>
  <c r="F29" i="26"/>
  <c r="AD19" i="26"/>
  <c r="G47" i="12" s="1"/>
  <c r="X19" i="26"/>
  <c r="L29" i="26"/>
  <c r="Z76" i="26" l="1"/>
  <c r="BP11" i="12"/>
  <c r="AF73" i="26"/>
  <c r="BP12" i="12" s="1"/>
  <c r="N76" i="26"/>
  <c r="AL50" i="12"/>
  <c r="G16" i="14" s="1"/>
  <c r="AJ53" i="12"/>
  <c r="BO20" i="12"/>
  <c r="BO17" i="12" s="1"/>
  <c r="Z63" i="26"/>
  <c r="BO21" i="12" s="1"/>
  <c r="F56" i="12"/>
  <c r="F53" i="12" s="1"/>
  <c r="Z21" i="26"/>
  <c r="F57" i="12" s="1"/>
  <c r="AY29" i="12"/>
  <c r="AY26" i="12" s="1"/>
  <c r="AY30" i="12"/>
  <c r="BC23" i="12" s="1"/>
  <c r="AY119" i="12"/>
  <c r="AY116" i="12" s="1"/>
  <c r="Z37" i="26"/>
  <c r="AY120" i="12" s="1"/>
  <c r="BC113" i="12" s="1"/>
  <c r="BC117" i="12" s="1"/>
  <c r="BO272" i="12"/>
  <c r="BO269" i="12" s="1"/>
  <c r="BO273" i="12"/>
  <c r="BO263" i="12"/>
  <c r="BO260" i="12" s="1"/>
  <c r="Z107" i="26"/>
  <c r="BO264" i="12" s="1"/>
  <c r="BO254" i="12"/>
  <c r="BO251" i="12" s="1"/>
  <c r="Z106" i="26"/>
  <c r="BO255" i="12" s="1"/>
  <c r="BO245" i="12"/>
  <c r="BO242" i="12" s="1"/>
  <c r="Z105" i="26"/>
  <c r="BO246" i="12" s="1"/>
  <c r="BO146" i="12"/>
  <c r="BO143" i="12" s="1"/>
  <c r="Z88" i="26"/>
  <c r="BO147" i="12" s="1"/>
  <c r="BO119" i="12"/>
  <c r="BO116" i="12" s="1"/>
  <c r="Z84" i="26"/>
  <c r="BO120" i="12" s="1"/>
  <c r="AY65" i="12"/>
  <c r="AY62" i="12" s="1"/>
  <c r="Z30" i="26"/>
  <c r="AY66" i="12" s="1"/>
  <c r="Z59" i="26"/>
  <c r="AI57" i="12" s="1"/>
  <c r="AF52" i="26"/>
  <c r="AJ12" i="12" s="1"/>
  <c r="AN5" i="12" s="1"/>
  <c r="AN9" i="12" s="1"/>
  <c r="F38" i="12"/>
  <c r="F35" i="12" s="1"/>
  <c r="Z18" i="26"/>
  <c r="F39" i="12" s="1"/>
  <c r="BO56" i="12"/>
  <c r="BO53" i="12" s="1"/>
  <c r="Z71" i="26"/>
  <c r="BO57" i="12" s="1"/>
  <c r="BO47" i="12"/>
  <c r="BO44" i="12" s="1"/>
  <c r="Z69" i="26"/>
  <c r="BO48" i="12" s="1"/>
  <c r="BO38" i="12"/>
  <c r="BO35" i="12" s="1"/>
  <c r="Z67" i="26"/>
  <c r="BO39" i="12" s="1"/>
  <c r="BO29" i="12"/>
  <c r="BO26" i="12" s="1"/>
  <c r="Z65" i="26"/>
  <c r="BO30" i="12" s="1"/>
  <c r="AI47" i="12"/>
  <c r="AI44" i="12" s="1"/>
  <c r="Z57" i="26"/>
  <c r="AI48" i="12" s="1"/>
  <c r="AI38" i="12"/>
  <c r="AI35" i="12" s="1"/>
  <c r="Z55" i="26"/>
  <c r="AI39" i="12" s="1"/>
  <c r="AI29" i="12"/>
  <c r="AI26" i="12" s="1"/>
  <c r="Z54" i="26"/>
  <c r="AI30" i="12" s="1"/>
  <c r="AI20" i="12"/>
  <c r="AI17" i="12" s="1"/>
  <c r="Z53" i="26"/>
  <c r="AI21" i="12" s="1"/>
  <c r="AI11" i="12"/>
  <c r="AI8" i="12" s="1"/>
  <c r="Z52" i="26"/>
  <c r="AI12" i="12" s="1"/>
  <c r="AM5" i="12" s="1"/>
  <c r="AM9" i="12" s="1"/>
  <c r="F11" i="12"/>
  <c r="F8" i="12" s="1"/>
  <c r="Z14" i="26"/>
  <c r="F12" i="12" s="1"/>
  <c r="BO218" i="12"/>
  <c r="BO215" i="12" s="1"/>
  <c r="Z102" i="26"/>
  <c r="BO219" i="12" s="1"/>
  <c r="BO137" i="12"/>
  <c r="BO134" i="12" s="1"/>
  <c r="Z86" i="26"/>
  <c r="BO138" i="12" s="1"/>
  <c r="BO128" i="12"/>
  <c r="BO125" i="12" s="1"/>
  <c r="Z85" i="26"/>
  <c r="BO129" i="12" s="1"/>
  <c r="BO110" i="12"/>
  <c r="BO107" i="12" s="1"/>
  <c r="Z82" i="26"/>
  <c r="BO111" i="12" s="1"/>
  <c r="BO101" i="12"/>
  <c r="BO98" i="12" s="1"/>
  <c r="Z81" i="26"/>
  <c r="BO102" i="12" s="1"/>
  <c r="BO92" i="12"/>
  <c r="BO89" i="12" s="1"/>
  <c r="Z80" i="26"/>
  <c r="BO93" i="12" s="1"/>
  <c r="BO83" i="12"/>
  <c r="BO80" i="12" s="1"/>
  <c r="Z78" i="26"/>
  <c r="BO84" i="12" s="1"/>
  <c r="BO74" i="12"/>
  <c r="BO71" i="12" s="1"/>
  <c r="Z77" i="26"/>
  <c r="BO75" i="12" s="1"/>
  <c r="BO65" i="12"/>
  <c r="BO62" i="12" s="1"/>
  <c r="BO66" i="12"/>
  <c r="AY47" i="12"/>
  <c r="AY44" i="12" s="1"/>
  <c r="Z28" i="26"/>
  <c r="AY48" i="12" s="1"/>
  <c r="F20" i="12"/>
  <c r="F17" i="12" s="1"/>
  <c r="Z15" i="26"/>
  <c r="F21" i="12" s="1"/>
  <c r="E20" i="12"/>
  <c r="E17" i="12" s="1"/>
  <c r="BO209" i="12"/>
  <c r="BO206" i="12" s="1"/>
  <c r="Z100" i="26"/>
  <c r="BO210" i="12" s="1"/>
  <c r="BO200" i="12"/>
  <c r="BO197" i="12" s="1"/>
  <c r="Z99" i="26"/>
  <c r="BO201" i="12" s="1"/>
  <c r="Z98" i="26"/>
  <c r="BO192" i="12" s="1"/>
  <c r="BO191" i="12"/>
  <c r="BO188" i="12" s="1"/>
  <c r="BO182" i="12"/>
  <c r="BO179" i="12" s="1"/>
  <c r="Z97" i="26"/>
  <c r="BO183" i="12" s="1"/>
  <c r="BO173" i="12"/>
  <c r="BO170" i="12" s="1"/>
  <c r="Z95" i="26"/>
  <c r="BO174" i="12" s="1"/>
  <c r="BO164" i="12"/>
  <c r="BO161" i="12" s="1"/>
  <c r="Z93" i="26"/>
  <c r="BO165" i="12" s="1"/>
  <c r="BO155" i="12"/>
  <c r="BO152" i="12" s="1"/>
  <c r="Z91" i="26"/>
  <c r="BO156" i="12" s="1"/>
  <c r="AY110" i="12"/>
  <c r="AY107" i="12" s="1"/>
  <c r="Z36" i="26"/>
  <c r="AY111" i="12" s="1"/>
  <c r="AY101" i="12"/>
  <c r="AY98" i="12" s="1"/>
  <c r="Z35" i="26"/>
  <c r="AY102" i="12" s="1"/>
  <c r="F47" i="12"/>
  <c r="F44" i="12" s="1"/>
  <c r="Z19" i="26"/>
  <c r="F48" i="12" s="1"/>
  <c r="T15" i="26"/>
  <c r="E21" i="12" s="1"/>
  <c r="AK34" i="26"/>
  <c r="AF55" i="26"/>
  <c r="AK37" i="26"/>
  <c r="AF59" i="26"/>
  <c r="AK59" i="26" s="1"/>
  <c r="AL58" i="26" s="1"/>
  <c r="AM58" i="26" s="1"/>
  <c r="CC288" i="12" s="1"/>
  <c r="G8" i="12"/>
  <c r="I5" i="12"/>
  <c r="G9" i="7" s="1"/>
  <c r="AW56" i="12"/>
  <c r="AW53" i="12" s="1"/>
  <c r="N29" i="26"/>
  <c r="AW57" i="12" s="1"/>
  <c r="AX101" i="12"/>
  <c r="T35" i="26"/>
  <c r="AX102" i="12" s="1"/>
  <c r="BL119" i="12"/>
  <c r="BL116" i="12" s="1"/>
  <c r="H84" i="26"/>
  <c r="BL120" i="12" s="1"/>
  <c r="BM155" i="12"/>
  <c r="BM152" i="12" s="1"/>
  <c r="N91" i="26"/>
  <c r="BM156" i="12" s="1"/>
  <c r="BP155" i="12"/>
  <c r="AF91" i="26"/>
  <c r="BP156" i="12" s="1"/>
  <c r="BT149" i="12" s="1"/>
  <c r="BM164" i="12"/>
  <c r="BM161" i="12" s="1"/>
  <c r="N93" i="26"/>
  <c r="BM165" i="12" s="1"/>
  <c r="BP209" i="12"/>
  <c r="AF100" i="26"/>
  <c r="BP210" i="12" s="1"/>
  <c r="BT203" i="12" s="1"/>
  <c r="BT207" i="12" s="1"/>
  <c r="BS230" i="12"/>
  <c r="BS234" i="12" s="1"/>
  <c r="BT230" i="12"/>
  <c r="BT234" i="12" s="1"/>
  <c r="AG47" i="12"/>
  <c r="AG44" i="12" s="1"/>
  <c r="N57" i="26"/>
  <c r="AG48" i="12" s="1"/>
  <c r="AJ44" i="12"/>
  <c r="AL41" i="12"/>
  <c r="G14" i="14" s="1"/>
  <c r="AH20" i="12"/>
  <c r="T53" i="26"/>
  <c r="AH21" i="12" s="1"/>
  <c r="BB86" i="12"/>
  <c r="G19" i="15" s="1"/>
  <c r="AZ89" i="12"/>
  <c r="BA5" i="12"/>
  <c r="F9" i="15" s="1"/>
  <c r="AX8" i="12"/>
  <c r="N15" i="26"/>
  <c r="D21" i="12" s="1"/>
  <c r="D17" i="12"/>
  <c r="BM110" i="12"/>
  <c r="BM107" i="12" s="1"/>
  <c r="N82" i="26"/>
  <c r="BM111" i="12" s="1"/>
  <c r="BN146" i="12"/>
  <c r="T88" i="26"/>
  <c r="BN147" i="12" s="1"/>
  <c r="BP146" i="12"/>
  <c r="AF88" i="26"/>
  <c r="BP147" i="12" s="1"/>
  <c r="BT140" i="12" s="1"/>
  <c r="BT144" i="12" s="1"/>
  <c r="BM200" i="12"/>
  <c r="BM197" i="12" s="1"/>
  <c r="N99" i="26"/>
  <c r="BM201" i="12" s="1"/>
  <c r="BM65" i="12"/>
  <c r="BM62" i="12" s="1"/>
  <c r="BM66" i="12"/>
  <c r="AW65" i="12"/>
  <c r="AW62" i="12" s="1"/>
  <c r="N30" i="26"/>
  <c r="AW66" i="12" s="1"/>
  <c r="AZ62" i="12"/>
  <c r="BB59" i="12"/>
  <c r="G15" i="15" s="1"/>
  <c r="AX47" i="12"/>
  <c r="T28" i="26"/>
  <c r="AX48" i="12" s="1"/>
  <c r="AF21" i="26"/>
  <c r="H23" i="12"/>
  <c r="F11" i="7" s="1"/>
  <c r="E26" i="12"/>
  <c r="C56" i="12"/>
  <c r="C53" i="12" s="1"/>
  <c r="H21" i="26"/>
  <c r="C57" i="12" s="1"/>
  <c r="BL47" i="12"/>
  <c r="BL44" i="12" s="1"/>
  <c r="H69" i="26"/>
  <c r="BL48" i="12" s="1"/>
  <c r="AG56" i="12"/>
  <c r="AG53" i="12" s="1"/>
  <c r="N59" i="26"/>
  <c r="AG57" i="12" s="1"/>
  <c r="BP101" i="12"/>
  <c r="AF81" i="26"/>
  <c r="BP102" i="12" s="1"/>
  <c r="BT95" i="12" s="1"/>
  <c r="BT99" i="12" s="1"/>
  <c r="BM137" i="12"/>
  <c r="BM134" i="12" s="1"/>
  <c r="N86" i="26"/>
  <c r="BM138" i="12" s="1"/>
  <c r="BL191" i="12"/>
  <c r="BL188" i="12" s="1"/>
  <c r="H98" i="26"/>
  <c r="BL192" i="12" s="1"/>
  <c r="BN254" i="12"/>
  <c r="T106" i="26"/>
  <c r="BN255" i="12" s="1"/>
  <c r="BM254" i="12"/>
  <c r="BM251" i="12" s="1"/>
  <c r="N106" i="26"/>
  <c r="BM255" i="12" s="1"/>
  <c r="BM38" i="12"/>
  <c r="BM35" i="12" s="1"/>
  <c r="N67" i="26"/>
  <c r="BM39" i="12" s="1"/>
  <c r="AX110" i="12"/>
  <c r="T36" i="26"/>
  <c r="AX111" i="12" s="1"/>
  <c r="AX80" i="12"/>
  <c r="BA77" i="12"/>
  <c r="BB77" i="12"/>
  <c r="AZ80" i="12"/>
  <c r="AF28" i="26"/>
  <c r="G35" i="12"/>
  <c r="I32" i="12"/>
  <c r="G13" i="7" s="1"/>
  <c r="AF15" i="26"/>
  <c r="BL272" i="12"/>
  <c r="BL269" i="12" s="1"/>
  <c r="H108" i="26"/>
  <c r="BL273" i="12" s="1"/>
  <c r="BM92" i="12"/>
  <c r="BM89" i="12" s="1"/>
  <c r="N80" i="26"/>
  <c r="BM93" i="12" s="1"/>
  <c r="BL218" i="12"/>
  <c r="BL215" i="12" s="1"/>
  <c r="H102" i="26"/>
  <c r="BL219" i="12" s="1"/>
  <c r="BN56" i="12"/>
  <c r="T71" i="26"/>
  <c r="BN57" i="12" s="1"/>
  <c r="BB14" i="12"/>
  <c r="G10" i="15" s="1"/>
  <c r="AZ17" i="12"/>
  <c r="BM128" i="12"/>
  <c r="BM125" i="12" s="1"/>
  <c r="N85" i="26"/>
  <c r="BM129" i="12" s="1"/>
  <c r="E47" i="12"/>
  <c r="T19" i="26"/>
  <c r="E48" i="12" s="1"/>
  <c r="AH8" i="12"/>
  <c r="AG38" i="12"/>
  <c r="AG35" i="12" s="1"/>
  <c r="N55" i="26"/>
  <c r="AG39" i="12" s="1"/>
  <c r="AJ35" i="12"/>
  <c r="AL32" i="12"/>
  <c r="G12" i="14" s="1"/>
  <c r="BP29" i="12"/>
  <c r="AF65" i="26"/>
  <c r="BP30" i="12" s="1"/>
  <c r="BT23" i="12" s="1"/>
  <c r="BT27" i="12" s="1"/>
  <c r="I41" i="12"/>
  <c r="G14" i="7" s="1"/>
  <c r="G44" i="12"/>
  <c r="AV56" i="12"/>
  <c r="AV53" i="12" s="1"/>
  <c r="H29" i="26"/>
  <c r="AV57" i="12" s="1"/>
  <c r="AX56" i="12"/>
  <c r="T29" i="26"/>
  <c r="AX57" i="12" s="1"/>
  <c r="T14" i="26"/>
  <c r="E12" i="12" s="1"/>
  <c r="E11" i="12"/>
  <c r="BN83" i="12"/>
  <c r="T78" i="26"/>
  <c r="BN84" i="12" s="1"/>
  <c r="BL155" i="12"/>
  <c r="BL152" i="12" s="1"/>
  <c r="H91" i="26"/>
  <c r="BL156" i="12" s="1"/>
  <c r="BL164" i="12"/>
  <c r="BL161" i="12" s="1"/>
  <c r="H93" i="26"/>
  <c r="BL165" i="12" s="1"/>
  <c r="BP164" i="12"/>
  <c r="AF93" i="26"/>
  <c r="BP165" i="12" s="1"/>
  <c r="BT158" i="12" s="1"/>
  <c r="BT162" i="12" s="1"/>
  <c r="BP173" i="12"/>
  <c r="AF95" i="26"/>
  <c r="BP174" i="12" s="1"/>
  <c r="BT167" i="12" s="1"/>
  <c r="BN209" i="12"/>
  <c r="T100" i="26"/>
  <c r="BN210" i="12" s="1"/>
  <c r="BN20" i="12"/>
  <c r="T63" i="26"/>
  <c r="BN21" i="12" s="1"/>
  <c r="AF47" i="12"/>
  <c r="AF44" i="12" s="1"/>
  <c r="H57" i="26"/>
  <c r="AF48" i="12" s="1"/>
  <c r="AG20" i="12"/>
  <c r="AG17" i="12" s="1"/>
  <c r="N53" i="26"/>
  <c r="AG21" i="12" s="1"/>
  <c r="AJ17" i="12"/>
  <c r="AL14" i="12"/>
  <c r="G10" i="14" s="1"/>
  <c r="AH29" i="12"/>
  <c r="T54" i="26"/>
  <c r="AH30" i="12" s="1"/>
  <c r="BA86" i="12"/>
  <c r="F19" i="15" s="1"/>
  <c r="AX89" i="12"/>
  <c r="BP227" i="12"/>
  <c r="BP228" i="12"/>
  <c r="BT221" i="12" s="1"/>
  <c r="BT225" i="12" s="1"/>
  <c r="BS5" i="12"/>
  <c r="BL110" i="12"/>
  <c r="BL107" i="12" s="1"/>
  <c r="H82" i="26"/>
  <c r="BL111" i="12" s="1"/>
  <c r="BM146" i="12"/>
  <c r="BM143" i="12" s="1"/>
  <c r="N88" i="26"/>
  <c r="BM147" i="12" s="1"/>
  <c r="BL200" i="12"/>
  <c r="BL197" i="12" s="1"/>
  <c r="H99" i="26"/>
  <c r="BL201" i="12" s="1"/>
  <c r="BP200" i="12"/>
  <c r="AF99" i="26"/>
  <c r="BP201" i="12" s="1"/>
  <c r="BT194" i="12" s="1"/>
  <c r="BT198" i="12" s="1"/>
  <c r="BP263" i="12"/>
  <c r="AF107" i="26"/>
  <c r="BP264" i="12" s="1"/>
  <c r="BT257" i="12" s="1"/>
  <c r="BP65" i="12"/>
  <c r="BP66" i="12"/>
  <c r="BT59" i="12" s="1"/>
  <c r="BT63" i="12" s="1"/>
  <c r="AF57" i="26"/>
  <c r="AF54" i="26"/>
  <c r="BB95" i="12"/>
  <c r="G20" i="15" s="1"/>
  <c r="AZ98" i="12"/>
  <c r="H30" i="26"/>
  <c r="AV66" i="12" s="1"/>
  <c r="AV65" i="12"/>
  <c r="AV62" i="12" s="1"/>
  <c r="AW47" i="12"/>
  <c r="AW44" i="12" s="1"/>
  <c r="N28" i="26"/>
  <c r="AW48" i="12" s="1"/>
  <c r="AZ44" i="12"/>
  <c r="BB41" i="12"/>
  <c r="G13" i="15" s="1"/>
  <c r="H59" i="26"/>
  <c r="AF57" i="12" s="1"/>
  <c r="AF56" i="12"/>
  <c r="AF53" i="12" s="1"/>
  <c r="BN101" i="12"/>
  <c r="T81" i="26"/>
  <c r="BN102" i="12" s="1"/>
  <c r="BL137" i="12"/>
  <c r="BL134" i="12" s="1"/>
  <c r="H86" i="26"/>
  <c r="BL138" i="12" s="1"/>
  <c r="BP191" i="12"/>
  <c r="AF98" i="26"/>
  <c r="BP192" i="12" s="1"/>
  <c r="BT185" i="12" s="1"/>
  <c r="BT189" i="12" s="1"/>
  <c r="BN74" i="12"/>
  <c r="T77" i="26"/>
  <c r="BN75" i="12" s="1"/>
  <c r="BP74" i="12"/>
  <c r="AF77" i="26"/>
  <c r="BP75" i="12" s="1"/>
  <c r="BT68" i="12" s="1"/>
  <c r="BL38" i="12"/>
  <c r="BL35" i="12" s="1"/>
  <c r="H67" i="26"/>
  <c r="BL39" i="12" s="1"/>
  <c r="AW110" i="12"/>
  <c r="AW107" i="12" s="1"/>
  <c r="N36" i="26"/>
  <c r="AW111" i="12" s="1"/>
  <c r="BB104" i="12"/>
  <c r="G21" i="15" s="1"/>
  <c r="AZ107" i="12"/>
  <c r="D38" i="12"/>
  <c r="D35" i="12" s="1"/>
  <c r="N18" i="26"/>
  <c r="D39" i="12" s="1"/>
  <c r="BN272" i="12"/>
  <c r="T108" i="26"/>
  <c r="BN273" i="12" s="1"/>
  <c r="BN245" i="12"/>
  <c r="T105" i="26"/>
  <c r="BN246" i="12" s="1"/>
  <c r="BB68" i="12"/>
  <c r="G16" i="15" s="1"/>
  <c r="AZ71" i="12"/>
  <c r="BN182" i="12"/>
  <c r="T97" i="26"/>
  <c r="BN183" i="12" s="1"/>
  <c r="BL92" i="12"/>
  <c r="BL89" i="12" s="1"/>
  <c r="H80" i="26"/>
  <c r="BL93" i="12" s="1"/>
  <c r="BP92" i="12"/>
  <c r="AF80" i="26"/>
  <c r="BP93" i="12" s="1"/>
  <c r="BT86" i="12" s="1"/>
  <c r="BT90" i="12" s="1"/>
  <c r="BN218" i="12"/>
  <c r="T102" i="26"/>
  <c r="BN219" i="12" s="1"/>
  <c r="BM56" i="12"/>
  <c r="BM53" i="12" s="1"/>
  <c r="N71" i="26"/>
  <c r="BM57" i="12" s="1"/>
  <c r="BL128" i="12"/>
  <c r="BL125" i="12" s="1"/>
  <c r="H85" i="26"/>
  <c r="BL129" i="12" s="1"/>
  <c r="BP128" i="12"/>
  <c r="AF85" i="26"/>
  <c r="BP129" i="12" s="1"/>
  <c r="BT122" i="12" s="1"/>
  <c r="BT126" i="12" s="1"/>
  <c r="AL5" i="12"/>
  <c r="G9" i="14" s="1"/>
  <c r="AJ8" i="12"/>
  <c r="N14" i="26"/>
  <c r="D12" i="12" s="1"/>
  <c r="D11" i="12"/>
  <c r="D8" i="12" s="1"/>
  <c r="AF38" i="12"/>
  <c r="AF35" i="12" s="1"/>
  <c r="H55" i="26"/>
  <c r="AF39" i="12" s="1"/>
  <c r="T65" i="26"/>
  <c r="BN30" i="12" s="1"/>
  <c r="BN29" i="12"/>
  <c r="BM83" i="12"/>
  <c r="BM80" i="12" s="1"/>
  <c r="N78" i="26"/>
  <c r="BM84" i="12" s="1"/>
  <c r="BP83" i="12"/>
  <c r="AF78" i="26"/>
  <c r="BP84" i="12" s="1"/>
  <c r="BT77" i="12" s="1"/>
  <c r="BN119" i="12"/>
  <c r="T84" i="26"/>
  <c r="BN120" i="12" s="1"/>
  <c r="BS113" i="12" s="1"/>
  <c r="BM173" i="12"/>
  <c r="BM170" i="12" s="1"/>
  <c r="N95" i="26"/>
  <c r="BM174" i="12" s="1"/>
  <c r="BN173" i="12"/>
  <c r="T95" i="26"/>
  <c r="BN174" i="12" s="1"/>
  <c r="BM209" i="12"/>
  <c r="BM206" i="12" s="1"/>
  <c r="N100" i="26"/>
  <c r="BM210" i="12" s="1"/>
  <c r="BM20" i="12"/>
  <c r="BM17" i="12" s="1"/>
  <c r="N63" i="26"/>
  <c r="BM21" i="12" s="1"/>
  <c r="AF20" i="12"/>
  <c r="AF17" i="12" s="1"/>
  <c r="H53" i="26"/>
  <c r="AF21" i="12" s="1"/>
  <c r="AG29" i="12"/>
  <c r="AG26" i="12" s="1"/>
  <c r="N54" i="26"/>
  <c r="AG30" i="12" s="1"/>
  <c r="AJ26" i="12"/>
  <c r="AL23" i="12"/>
  <c r="G11" i="14" s="1"/>
  <c r="D47" i="12"/>
  <c r="D44" i="12" s="1"/>
  <c r="N19" i="26"/>
  <c r="D48" i="12" s="1"/>
  <c r="I14" i="12"/>
  <c r="G10" i="7" s="1"/>
  <c r="G17" i="12"/>
  <c r="BT5" i="12"/>
  <c r="BL146" i="12"/>
  <c r="BL143" i="12" s="1"/>
  <c r="H88" i="26"/>
  <c r="BL147" i="12" s="1"/>
  <c r="T107" i="26"/>
  <c r="BN264" i="12" s="1"/>
  <c r="BN263" i="12"/>
  <c r="BL263" i="12"/>
  <c r="BL260" i="12" s="1"/>
  <c r="H107" i="26"/>
  <c r="BL264" i="12" s="1"/>
  <c r="BL65" i="12"/>
  <c r="BL62" i="12" s="1"/>
  <c r="BL66" i="12"/>
  <c r="BA113" i="12"/>
  <c r="F22" i="15" s="1"/>
  <c r="AX116" i="12"/>
  <c r="AW101" i="12"/>
  <c r="AW98" i="12" s="1"/>
  <c r="N35" i="26"/>
  <c r="AW102" i="12" s="1"/>
  <c r="H28" i="26"/>
  <c r="AV48" i="12" s="1"/>
  <c r="AV47" i="12"/>
  <c r="AV44" i="12" s="1"/>
  <c r="E56" i="12"/>
  <c r="T21" i="26"/>
  <c r="E57" i="12" s="1"/>
  <c r="J50" i="12" s="1"/>
  <c r="J54" i="12" s="1"/>
  <c r="G53" i="12"/>
  <c r="I50" i="12"/>
  <c r="G16" i="7" s="1"/>
  <c r="BN47" i="12"/>
  <c r="T69" i="26"/>
  <c r="BN48" i="12" s="1"/>
  <c r="AH56" i="12"/>
  <c r="T59" i="26"/>
  <c r="AH57" i="12" s="1"/>
  <c r="BM101" i="12"/>
  <c r="BM98" i="12" s="1"/>
  <c r="N81" i="26"/>
  <c r="BM102" i="12" s="1"/>
  <c r="BP137" i="12"/>
  <c r="AF86" i="26"/>
  <c r="BP138" i="12" s="1"/>
  <c r="BT131" i="12" s="1"/>
  <c r="BT135" i="12" s="1"/>
  <c r="BN191" i="12"/>
  <c r="T98" i="26"/>
  <c r="BN192" i="12" s="1"/>
  <c r="BP254" i="12"/>
  <c r="AF106" i="26"/>
  <c r="BP255" i="12" s="1"/>
  <c r="BT248" i="12" s="1"/>
  <c r="BM74" i="12"/>
  <c r="BM71" i="12" s="1"/>
  <c r="N77" i="26"/>
  <c r="BM75" i="12" s="1"/>
  <c r="H36" i="26"/>
  <c r="AV111" i="12" s="1"/>
  <c r="AV110" i="12"/>
  <c r="AV107" i="12" s="1"/>
  <c r="AF30" i="26"/>
  <c r="C38" i="12"/>
  <c r="C35" i="12" s="1"/>
  <c r="H18" i="26"/>
  <c r="C39" i="12" s="1"/>
  <c r="AF19" i="26"/>
  <c r="AK31" i="26"/>
  <c r="H14" i="26"/>
  <c r="C12" i="12" s="1"/>
  <c r="C11" i="12"/>
  <c r="C8" i="12" s="1"/>
  <c r="BM245" i="12"/>
  <c r="BM242" i="12" s="1"/>
  <c r="N105" i="26"/>
  <c r="BM246" i="12" s="1"/>
  <c r="BP245" i="12"/>
  <c r="AF105" i="26"/>
  <c r="BP246" i="12" s="1"/>
  <c r="BT239" i="12" s="1"/>
  <c r="BA68" i="12"/>
  <c r="F16" i="15" s="1"/>
  <c r="AX71" i="12"/>
  <c r="BM182" i="12"/>
  <c r="BM179" i="12" s="1"/>
  <c r="N97" i="26"/>
  <c r="BM183" i="12" s="1"/>
  <c r="BM218" i="12"/>
  <c r="BM215" i="12" s="1"/>
  <c r="N102" i="26"/>
  <c r="BM219" i="12" s="1"/>
  <c r="BL56" i="12"/>
  <c r="BL53" i="12" s="1"/>
  <c r="H71" i="26"/>
  <c r="BL57" i="12" s="1"/>
  <c r="BP56" i="12"/>
  <c r="AF71" i="26"/>
  <c r="BP57" i="12" s="1"/>
  <c r="BT50" i="12" s="1"/>
  <c r="BT54" i="12" s="1"/>
  <c r="AZ26" i="12"/>
  <c r="BB23" i="12"/>
  <c r="G11" i="15" s="1"/>
  <c r="C47" i="12"/>
  <c r="C44" i="12" s="1"/>
  <c r="H19" i="26"/>
  <c r="C48" i="12" s="1"/>
  <c r="BM29" i="12"/>
  <c r="BM26" i="12" s="1"/>
  <c r="N65" i="26"/>
  <c r="BM30" i="12" s="1"/>
  <c r="BB50" i="12"/>
  <c r="G14" i="15" s="1"/>
  <c r="AZ53" i="12"/>
  <c r="C17" i="12"/>
  <c r="H15" i="26"/>
  <c r="C21" i="12" s="1"/>
  <c r="BL83" i="12"/>
  <c r="BL80" i="12" s="1"/>
  <c r="H78" i="26"/>
  <c r="BL84" i="12" s="1"/>
  <c r="BM119" i="12"/>
  <c r="BM116" i="12" s="1"/>
  <c r="N84" i="26"/>
  <c r="BM120" i="12" s="1"/>
  <c r="BP119" i="12"/>
  <c r="AF84" i="26"/>
  <c r="BP120" i="12" s="1"/>
  <c r="BT113" i="12" s="1"/>
  <c r="BN155" i="12"/>
  <c r="T91" i="26"/>
  <c r="BN156" i="12" s="1"/>
  <c r="BN164" i="12"/>
  <c r="T93" i="26"/>
  <c r="BN165" i="12" s="1"/>
  <c r="BL173" i="12"/>
  <c r="BL170" i="12" s="1"/>
  <c r="H95" i="26"/>
  <c r="BL174" i="12" s="1"/>
  <c r="BL209" i="12"/>
  <c r="BL206" i="12" s="1"/>
  <c r="H100" i="26"/>
  <c r="BL210" i="12" s="1"/>
  <c r="BL20" i="12"/>
  <c r="BL17" i="12" s="1"/>
  <c r="H63" i="26"/>
  <c r="BL21" i="12" s="1"/>
  <c r="BP20" i="12"/>
  <c r="AF63" i="26"/>
  <c r="BP21" i="12" s="1"/>
  <c r="BT14" i="12" s="1"/>
  <c r="BT18" i="12" s="1"/>
  <c r="AH47" i="12"/>
  <c r="T57" i="26"/>
  <c r="AH48" i="12" s="1"/>
  <c r="AF29" i="12"/>
  <c r="AF26" i="12" s="1"/>
  <c r="H54" i="26"/>
  <c r="AF30" i="12" s="1"/>
  <c r="BB5" i="12"/>
  <c r="G9" i="15" s="1"/>
  <c r="AZ8" i="12"/>
  <c r="BN224" i="12"/>
  <c r="BQ221" i="12"/>
  <c r="AK52" i="26"/>
  <c r="E38" i="12"/>
  <c r="T18" i="26"/>
  <c r="E39" i="12" s="1"/>
  <c r="BN110" i="12"/>
  <c r="T82" i="26"/>
  <c r="BN111" i="12" s="1"/>
  <c r="BP110" i="12"/>
  <c r="AF82" i="26"/>
  <c r="BP111" i="12" s="1"/>
  <c r="BT104" i="12" s="1"/>
  <c r="BT108" i="12" s="1"/>
  <c r="BN200" i="12"/>
  <c r="T99" i="26"/>
  <c r="BN201" i="12" s="1"/>
  <c r="BM263" i="12"/>
  <c r="BM260" i="12" s="1"/>
  <c r="N107" i="26"/>
  <c r="BM264" i="12" s="1"/>
  <c r="BN65" i="12"/>
  <c r="BN66" i="12"/>
  <c r="BB113" i="12"/>
  <c r="G22" i="15" s="1"/>
  <c r="AZ116" i="12"/>
  <c r="AF53" i="26"/>
  <c r="AV101" i="12"/>
  <c r="AV98" i="12" s="1"/>
  <c r="H35" i="26"/>
  <c r="AV102" i="12" s="1"/>
  <c r="AX65" i="12"/>
  <c r="T30" i="26"/>
  <c r="AX66" i="12" s="1"/>
  <c r="AF29" i="26"/>
  <c r="AF14" i="26"/>
  <c r="G26" i="12"/>
  <c r="I23" i="12"/>
  <c r="G11" i="7" s="1"/>
  <c r="D56" i="12"/>
  <c r="D53" i="12" s="1"/>
  <c r="N21" i="26"/>
  <c r="D57" i="12" s="1"/>
  <c r="BM47" i="12"/>
  <c r="BM44" i="12" s="1"/>
  <c r="N69" i="26"/>
  <c r="BM48" i="12" s="1"/>
  <c r="BP47" i="12"/>
  <c r="AF69" i="26"/>
  <c r="BP48" i="12" s="1"/>
  <c r="BT41" i="12" s="1"/>
  <c r="BT45" i="12" s="1"/>
  <c r="BL101" i="12"/>
  <c r="BL98" i="12" s="1"/>
  <c r="H81" i="26"/>
  <c r="BL102" i="12" s="1"/>
  <c r="BN137" i="12"/>
  <c r="T86" i="26"/>
  <c r="BN138" i="12" s="1"/>
  <c r="BM191" i="12"/>
  <c r="BM188" i="12" s="1"/>
  <c r="N98" i="26"/>
  <c r="BM192" i="12" s="1"/>
  <c r="BL254" i="12"/>
  <c r="BL251" i="12" s="1"/>
  <c r="H106" i="26"/>
  <c r="BL255" i="12" s="1"/>
  <c r="BL74" i="12"/>
  <c r="BL71" i="12" s="1"/>
  <c r="H77" i="26"/>
  <c r="BL75" i="12" s="1"/>
  <c r="BN38" i="12"/>
  <c r="T67" i="26"/>
  <c r="BN39" i="12" s="1"/>
  <c r="BP38" i="12"/>
  <c r="AF67" i="26"/>
  <c r="BP39" i="12" s="1"/>
  <c r="BT32" i="12" s="1"/>
  <c r="BT36" i="12" s="1"/>
  <c r="AF35" i="26"/>
  <c r="AK25" i="26"/>
  <c r="BM272" i="12"/>
  <c r="BM269" i="12" s="1"/>
  <c r="BM273" i="12"/>
  <c r="BP272" i="12"/>
  <c r="AF108" i="26"/>
  <c r="BP273" i="12" s="1"/>
  <c r="BT266" i="12" s="1"/>
  <c r="BL245" i="12"/>
  <c r="BL242" i="12" s="1"/>
  <c r="H105" i="26"/>
  <c r="BL246" i="12" s="1"/>
  <c r="AK24" i="26"/>
  <c r="BL182" i="12"/>
  <c r="BL179" i="12" s="1"/>
  <c r="H97" i="26"/>
  <c r="BL183" i="12" s="1"/>
  <c r="BP182" i="12"/>
  <c r="AF97" i="26"/>
  <c r="BP183" i="12" s="1"/>
  <c r="BT176" i="12" s="1"/>
  <c r="BT180" i="12" s="1"/>
  <c r="AK26" i="26"/>
  <c r="BN92" i="12"/>
  <c r="T80" i="26"/>
  <c r="BN93" i="12" s="1"/>
  <c r="BP218" i="12"/>
  <c r="AF102" i="26"/>
  <c r="BP219" i="12" s="1"/>
  <c r="BT212" i="12" s="1"/>
  <c r="BT216" i="12" s="1"/>
  <c r="AX26" i="12"/>
  <c r="AF18" i="26"/>
  <c r="BA14" i="12"/>
  <c r="F10" i="15" s="1"/>
  <c r="AX17" i="12"/>
  <c r="BN128" i="12"/>
  <c r="T85" i="26"/>
  <c r="BN129" i="12" s="1"/>
  <c r="AF36" i="26"/>
  <c r="AH38" i="12"/>
  <c r="T55" i="26"/>
  <c r="AH39" i="12" s="1"/>
  <c r="BL29" i="12"/>
  <c r="BL26" i="12" s="1"/>
  <c r="H65" i="26"/>
  <c r="BL30" i="12" s="1"/>
  <c r="AL23" i="26" l="1"/>
  <c r="AM23" i="26" s="1"/>
  <c r="BC50" i="12"/>
  <c r="BC54" i="12" s="1"/>
  <c r="J32" i="12"/>
  <c r="J36" i="12" s="1"/>
  <c r="BS14" i="12"/>
  <c r="BS18" i="12" s="1"/>
  <c r="BS140" i="12"/>
  <c r="BS144" i="12" s="1"/>
  <c r="BA23" i="12"/>
  <c r="F11" i="15" s="1"/>
  <c r="BS266" i="12"/>
  <c r="BS257" i="12"/>
  <c r="BS248" i="12"/>
  <c r="BS239" i="12"/>
  <c r="BC59" i="12"/>
  <c r="BS32" i="12"/>
  <c r="BS36" i="12" s="1"/>
  <c r="AM50" i="12"/>
  <c r="AM54" i="12" s="1"/>
  <c r="BS23" i="12"/>
  <c r="BS27" i="12" s="1"/>
  <c r="BS50" i="12"/>
  <c r="BS54" i="12" s="1"/>
  <c r="BS41" i="12"/>
  <c r="BS45" i="12" s="1"/>
  <c r="AM41" i="12"/>
  <c r="AM45" i="12" s="1"/>
  <c r="AM32" i="12"/>
  <c r="AM36" i="12" s="1"/>
  <c r="AM23" i="12"/>
  <c r="AM27" i="12" s="1"/>
  <c r="AK5" i="12"/>
  <c r="F9" i="14" s="1"/>
  <c r="AM14" i="12"/>
  <c r="BS104" i="12"/>
  <c r="BS108" i="12" s="1"/>
  <c r="J5" i="12"/>
  <c r="J9" i="12" s="1"/>
  <c r="BS212" i="12"/>
  <c r="BS216" i="12" s="1"/>
  <c r="BS131" i="12"/>
  <c r="BS135" i="12" s="1"/>
  <c r="BS122" i="12"/>
  <c r="BS126" i="12" s="1"/>
  <c r="BS95" i="12"/>
  <c r="BS99" i="12" s="1"/>
  <c r="BS86" i="12"/>
  <c r="BS90" i="12" s="1"/>
  <c r="BS77" i="12"/>
  <c r="BC41" i="12"/>
  <c r="BC45" i="12" s="1"/>
  <c r="BS68" i="12"/>
  <c r="BC104" i="12"/>
  <c r="BC108" i="12" s="1"/>
  <c r="H14" i="12"/>
  <c r="F10" i="7" s="1"/>
  <c r="BS59" i="12"/>
  <c r="BS63" i="12" s="1"/>
  <c r="BS185" i="12"/>
  <c r="BS189" i="12" s="1"/>
  <c r="BS203" i="12"/>
  <c r="BS207" i="12" s="1"/>
  <c r="J14" i="12"/>
  <c r="J18" i="12" s="1"/>
  <c r="BS194" i="12"/>
  <c r="BS198" i="12" s="1"/>
  <c r="BS176" i="12"/>
  <c r="BS180" i="12" s="1"/>
  <c r="BS167" i="12"/>
  <c r="BS158" i="12"/>
  <c r="BS162" i="12" s="1"/>
  <c r="BS149" i="12"/>
  <c r="J41" i="12"/>
  <c r="J45" i="12" s="1"/>
  <c r="BC95" i="12"/>
  <c r="BC99" i="12" s="1"/>
  <c r="AJ39" i="12"/>
  <c r="AN32" i="12" s="1"/>
  <c r="AN36" i="12" s="1"/>
  <c r="AK55" i="26"/>
  <c r="AZ111" i="12"/>
  <c r="BD104" i="12" s="1"/>
  <c r="BD108" i="12" s="1"/>
  <c r="AK36" i="26"/>
  <c r="BR32" i="12"/>
  <c r="G13" i="29" s="1"/>
  <c r="BP35" i="12"/>
  <c r="AX62" i="12"/>
  <c r="BA59" i="12"/>
  <c r="F15" i="15" s="1"/>
  <c r="AH44" i="12"/>
  <c r="AK41" i="12"/>
  <c r="F14" i="14" s="1"/>
  <c r="BN152" i="12"/>
  <c r="BQ149" i="12"/>
  <c r="F37" i="29" s="1"/>
  <c r="BP242" i="12"/>
  <c r="BR239" i="12"/>
  <c r="G51" i="29" s="1"/>
  <c r="BN260" i="12"/>
  <c r="BQ257" i="12"/>
  <c r="F53" i="29" s="1"/>
  <c r="BP224" i="12"/>
  <c r="BR221" i="12"/>
  <c r="AH26" i="12"/>
  <c r="AK23" i="12"/>
  <c r="F11" i="14" s="1"/>
  <c r="BN17" i="12"/>
  <c r="BQ14" i="12"/>
  <c r="F9" i="29" s="1"/>
  <c r="BR167" i="12"/>
  <c r="G41" i="29" s="1"/>
  <c r="BP170" i="12"/>
  <c r="BN80" i="12"/>
  <c r="BQ77" i="12"/>
  <c r="F24" i="29" s="1"/>
  <c r="AX53" i="12"/>
  <c r="BA50" i="12"/>
  <c r="F14" i="15" s="1"/>
  <c r="E44" i="12"/>
  <c r="H41" i="12"/>
  <c r="F14" i="7" s="1"/>
  <c r="AZ48" i="12"/>
  <c r="BD41" i="12" s="1"/>
  <c r="BD45" i="12" s="1"/>
  <c r="AK28" i="26"/>
  <c r="BN251" i="12"/>
  <c r="BQ248" i="12"/>
  <c r="F52" i="29" s="1"/>
  <c r="AH35" i="12"/>
  <c r="AK32" i="12"/>
  <c r="F12" i="14" s="1"/>
  <c r="G39" i="12"/>
  <c r="K32" i="12" s="1"/>
  <c r="K36" i="12" s="1"/>
  <c r="AK18" i="26"/>
  <c r="BR212" i="12"/>
  <c r="G48" i="29" s="1"/>
  <c r="BP215" i="12"/>
  <c r="G12" i="12"/>
  <c r="K5" i="12" s="1"/>
  <c r="K9" i="12" s="1"/>
  <c r="AK14" i="26"/>
  <c r="BR104" i="12"/>
  <c r="G28" i="29" s="1"/>
  <c r="BP107" i="12"/>
  <c r="AZ66" i="12"/>
  <c r="BD59" i="12" s="1"/>
  <c r="AK30" i="26"/>
  <c r="BN188" i="12"/>
  <c r="BQ185" i="12"/>
  <c r="F44" i="29" s="1"/>
  <c r="BN44" i="12"/>
  <c r="BQ41" i="12"/>
  <c r="F15" i="29" s="1"/>
  <c r="E53" i="12"/>
  <c r="H50" i="12"/>
  <c r="F16" i="7" s="1"/>
  <c r="BR5" i="12"/>
  <c r="BN170" i="12"/>
  <c r="BQ167" i="12"/>
  <c r="F41" i="29" s="1"/>
  <c r="BN116" i="12"/>
  <c r="BQ113" i="12"/>
  <c r="F30" i="29" s="1"/>
  <c r="BN215" i="12"/>
  <c r="BQ212" i="12"/>
  <c r="F48" i="29" s="1"/>
  <c r="BN269" i="12"/>
  <c r="BQ266" i="12"/>
  <c r="F54" i="29" s="1"/>
  <c r="BN71" i="12"/>
  <c r="BQ68" i="12"/>
  <c r="F23" i="29" s="1"/>
  <c r="BR59" i="12"/>
  <c r="G22" i="29" s="1"/>
  <c r="BP62" i="12"/>
  <c r="BP197" i="12"/>
  <c r="BR194" i="12"/>
  <c r="G45" i="29" s="1"/>
  <c r="H5" i="12"/>
  <c r="F9" i="7" s="1"/>
  <c r="E8" i="12"/>
  <c r="G21" i="12"/>
  <c r="K14" i="12" s="1"/>
  <c r="K18" i="12" s="1"/>
  <c r="AK15" i="26"/>
  <c r="AX44" i="12"/>
  <c r="BA41" i="12"/>
  <c r="F13" i="15" s="1"/>
  <c r="BN143" i="12"/>
  <c r="BQ140" i="12"/>
  <c r="F34" i="29" s="1"/>
  <c r="BR230" i="12"/>
  <c r="BR203" i="12"/>
  <c r="G46" i="29" s="1"/>
  <c r="BP206" i="12"/>
  <c r="BR149" i="12"/>
  <c r="G37" i="29" s="1"/>
  <c r="BP152" i="12"/>
  <c r="BN125" i="12"/>
  <c r="BQ122" i="12"/>
  <c r="F31" i="29" s="1"/>
  <c r="BR176" i="12"/>
  <c r="G43" i="29" s="1"/>
  <c r="BP179" i="12"/>
  <c r="BR266" i="12"/>
  <c r="G54" i="29" s="1"/>
  <c r="BP269" i="12"/>
  <c r="AZ102" i="12"/>
  <c r="BD95" i="12" s="1"/>
  <c r="BD99" i="12" s="1"/>
  <c r="AK35" i="26"/>
  <c r="BN35" i="12"/>
  <c r="BQ32" i="12"/>
  <c r="F13" i="29" s="1"/>
  <c r="BN134" i="12"/>
  <c r="BQ131" i="12"/>
  <c r="F32" i="29" s="1"/>
  <c r="BR41" i="12"/>
  <c r="G15" i="29" s="1"/>
  <c r="BP44" i="12"/>
  <c r="AZ57" i="12"/>
  <c r="BD50" i="12" s="1"/>
  <c r="BD54" i="12" s="1"/>
  <c r="AK29" i="26"/>
  <c r="BR14" i="12"/>
  <c r="G9" i="29" s="1"/>
  <c r="BP17" i="12"/>
  <c r="BN161" i="12"/>
  <c r="BQ158" i="12"/>
  <c r="F39" i="29" s="1"/>
  <c r="BP116" i="12"/>
  <c r="BR113" i="12"/>
  <c r="G30" i="29" s="1"/>
  <c r="BR50" i="12"/>
  <c r="G17" i="29" s="1"/>
  <c r="BP53" i="12"/>
  <c r="G48" i="12"/>
  <c r="K41" i="12" s="1"/>
  <c r="K45" i="12" s="1"/>
  <c r="AK19" i="26"/>
  <c r="BN26" i="12"/>
  <c r="BQ23" i="12"/>
  <c r="F11" i="29" s="1"/>
  <c r="AJ30" i="12"/>
  <c r="AN23" i="12" s="1"/>
  <c r="AN27" i="12" s="1"/>
  <c r="AK54" i="26"/>
  <c r="BN206" i="12"/>
  <c r="BQ203" i="12"/>
  <c r="F46" i="29" s="1"/>
  <c r="BR158" i="12"/>
  <c r="G39" i="29" s="1"/>
  <c r="BP161" i="12"/>
  <c r="BR23" i="12"/>
  <c r="G11" i="29" s="1"/>
  <c r="BP26" i="12"/>
  <c r="BN53" i="12"/>
  <c r="BQ50" i="12"/>
  <c r="F17" i="29" s="1"/>
  <c r="AX107" i="12"/>
  <c r="BA104" i="12"/>
  <c r="F21" i="15" s="1"/>
  <c r="BR95" i="12"/>
  <c r="G27" i="29" s="1"/>
  <c r="BP98" i="12"/>
  <c r="BQ86" i="12"/>
  <c r="F26" i="29" s="1"/>
  <c r="BN89" i="12"/>
  <c r="AJ21" i="12"/>
  <c r="AN14" i="12" s="1"/>
  <c r="AK53" i="26"/>
  <c r="BN62" i="12"/>
  <c r="BQ59" i="12"/>
  <c r="F22" i="29" s="1"/>
  <c r="BN197" i="12"/>
  <c r="BQ194" i="12"/>
  <c r="F45" i="29" s="1"/>
  <c r="BN107" i="12"/>
  <c r="BQ104" i="12"/>
  <c r="F28" i="29" s="1"/>
  <c r="E35" i="12"/>
  <c r="H32" i="12"/>
  <c r="F13" i="7" s="1"/>
  <c r="BR248" i="12"/>
  <c r="G52" i="29" s="1"/>
  <c r="BP251" i="12"/>
  <c r="BR131" i="12"/>
  <c r="G32" i="29" s="1"/>
  <c r="BP134" i="12"/>
  <c r="AH53" i="12"/>
  <c r="AK50" i="12"/>
  <c r="F16" i="14" s="1"/>
  <c r="BR77" i="12"/>
  <c r="G24" i="29" s="1"/>
  <c r="BP80" i="12"/>
  <c r="BR122" i="12"/>
  <c r="G31" i="29" s="1"/>
  <c r="BP125" i="12"/>
  <c r="BR86" i="12"/>
  <c r="G26" i="29" s="1"/>
  <c r="BP89" i="12"/>
  <c r="BN179" i="12"/>
  <c r="BQ176" i="12"/>
  <c r="F43" i="29" s="1"/>
  <c r="BN242" i="12"/>
  <c r="BQ239" i="12"/>
  <c r="F51" i="29" s="1"/>
  <c r="BR68" i="12"/>
  <c r="G23" i="29" s="1"/>
  <c r="BP71" i="12"/>
  <c r="BP188" i="12"/>
  <c r="BR185" i="12"/>
  <c r="G44" i="29" s="1"/>
  <c r="BN98" i="12"/>
  <c r="BQ95" i="12"/>
  <c r="F27" i="29" s="1"/>
  <c r="AJ48" i="12"/>
  <c r="AN41" i="12" s="1"/>
  <c r="AN45" i="12" s="1"/>
  <c r="AK57" i="26"/>
  <c r="AL56" i="26" s="1"/>
  <c r="AM56" i="26" s="1"/>
  <c r="CC289" i="12" s="1"/>
  <c r="BR257" i="12"/>
  <c r="G53" i="29" s="1"/>
  <c r="BP260" i="12"/>
  <c r="G57" i="12"/>
  <c r="K50" i="12" s="1"/>
  <c r="K54" i="12" s="1"/>
  <c r="AK21" i="26"/>
  <c r="AL20" i="26" s="1"/>
  <c r="AM20" i="26" s="1"/>
  <c r="CC281" i="12" s="1"/>
  <c r="BR140" i="12"/>
  <c r="G34" i="29" s="1"/>
  <c r="BP143" i="12"/>
  <c r="AH17" i="12"/>
  <c r="AK14" i="12"/>
  <c r="F10" i="14" s="1"/>
  <c r="BQ230" i="12"/>
  <c r="AX98" i="12"/>
  <c r="BA95" i="12"/>
  <c r="F20" i="15" s="1"/>
  <c r="AL27" i="26" l="1"/>
  <c r="AM27" i="26" s="1"/>
  <c r="AL51" i="26"/>
  <c r="AM51" i="26" s="1"/>
  <c r="CC290" i="12" s="1"/>
  <c r="AL33" i="26"/>
  <c r="AM33" i="26" s="1"/>
  <c r="CC284" i="12" s="1"/>
  <c r="AL13" i="26"/>
  <c r="AM13" i="26" s="1"/>
  <c r="CC279" i="12" s="1"/>
  <c r="AL17" i="26"/>
  <c r="AM17" i="26" s="1"/>
  <c r="CC280" i="12" s="1"/>
</calcChain>
</file>

<file path=xl/comments1.xml><?xml version="1.0" encoding="utf-8"?>
<comments xmlns="http://schemas.openxmlformats.org/spreadsheetml/2006/main">
  <authors>
    <author>Administrator</author>
  </authors>
  <commentList>
    <comment ref="L15" authorId="0" shapeId="0">
      <text>
        <r>
          <rPr>
            <b/>
            <sz val="8"/>
            <color indexed="81"/>
            <rFont val="Tahoma"/>
            <family val="2"/>
          </rPr>
          <t>Administrator:</t>
        </r>
        <r>
          <rPr>
            <sz val="8"/>
            <color indexed="81"/>
            <rFont val="Tahoma"/>
            <family val="2"/>
          </rPr>
          <t xml:space="preserve">
Further transfer of people costs from region to central</t>
        </r>
      </text>
    </comment>
    <comment ref="M15" authorId="0" shapeId="0">
      <text>
        <r>
          <rPr>
            <b/>
            <sz val="8"/>
            <color indexed="81"/>
            <rFont val="Tahoma"/>
            <family val="2"/>
          </rPr>
          <t>Administrator:</t>
        </r>
        <r>
          <rPr>
            <sz val="8"/>
            <color indexed="81"/>
            <rFont val="Tahoma"/>
            <family val="2"/>
          </rPr>
          <t xml:space="preserve">
Further transfer of people costs from region to central</t>
        </r>
      </text>
    </comment>
  </commentList>
</comments>
</file>

<file path=xl/comments2.xml><?xml version="1.0" encoding="utf-8"?>
<comments xmlns="http://schemas.openxmlformats.org/spreadsheetml/2006/main">
  <authors>
    <author>anita.morris</author>
    <author>Paul Fitzpatrick</author>
    <author>Administrator</author>
    <author>Barnardos</author>
  </authors>
  <commentList>
    <comment ref="E7" authorId="0" shapeId="0">
      <text>
        <r>
          <rPr>
            <b/>
            <sz val="8"/>
            <color indexed="81"/>
            <rFont val="Tahoma"/>
            <family val="2"/>
          </rPr>
          <t>anita.morris:</t>
        </r>
        <r>
          <rPr>
            <sz val="8"/>
            <color indexed="81"/>
            <rFont val="Tahoma"/>
            <family val="2"/>
          </rPr>
          <t xml:space="preserve">
27950</t>
        </r>
      </text>
    </comment>
    <comment ref="F7" authorId="1" shapeId="0">
      <text>
        <r>
          <rPr>
            <b/>
            <sz val="9"/>
            <color indexed="81"/>
            <rFont val="Tahoma"/>
            <family val="2"/>
          </rPr>
          <t>Paul Fitzpatrick:</t>
        </r>
        <r>
          <rPr>
            <sz val="9"/>
            <color indexed="81"/>
            <rFont val="Tahoma"/>
            <family val="2"/>
          </rPr>
          <t xml:space="preserve">
27950 CRm</t>
        </r>
      </text>
    </comment>
    <comment ref="J7" authorId="1" shapeId="0">
      <text>
        <r>
          <rPr>
            <b/>
            <sz val="9"/>
            <color indexed="81"/>
            <rFont val="Tahoma"/>
            <family val="2"/>
          </rPr>
          <t>Paul Fitzpatrick:</t>
        </r>
        <r>
          <rPr>
            <sz val="9"/>
            <color indexed="81"/>
            <rFont val="Tahoma"/>
            <family val="2"/>
          </rPr>
          <t xml:space="preserve">
27950 CRm</t>
        </r>
      </text>
    </comment>
    <comment ref="K10" authorId="1" shapeId="0">
      <text>
        <r>
          <rPr>
            <b/>
            <sz val="9"/>
            <color indexed="81"/>
            <rFont val="Tahoma"/>
            <family val="2"/>
          </rPr>
          <t>PF P9 adjustment</t>
        </r>
        <r>
          <rPr>
            <sz val="9"/>
            <color indexed="81"/>
            <rFont val="Tahoma"/>
            <family val="2"/>
          </rPr>
          <t xml:space="preserve">
</t>
        </r>
      </text>
    </comment>
    <comment ref="K12" authorId="1" shapeId="0">
      <text>
        <r>
          <rPr>
            <b/>
            <sz val="9"/>
            <color indexed="81"/>
            <rFont val="Tahoma"/>
            <family val="2"/>
          </rPr>
          <t>PF P9 adjustment£100</t>
        </r>
        <r>
          <rPr>
            <sz val="9"/>
            <color indexed="81"/>
            <rFont val="Tahoma"/>
            <family val="2"/>
          </rPr>
          <t xml:space="preserve">
p10 £50</t>
        </r>
      </text>
    </comment>
    <comment ref="E18" authorId="2" shapeId="0">
      <text>
        <r>
          <rPr>
            <b/>
            <sz val="8"/>
            <color indexed="81"/>
            <rFont val="Tahoma"/>
            <family val="2"/>
          </rPr>
          <t>Administrator:</t>
        </r>
        <r>
          <rPr>
            <sz val="8"/>
            <color indexed="81"/>
            <rFont val="Tahoma"/>
            <family val="2"/>
          </rPr>
          <t xml:space="preserve">
27952/1
</t>
        </r>
      </text>
    </comment>
    <comment ref="F18" authorId="2" shapeId="0">
      <text>
        <r>
          <rPr>
            <b/>
            <sz val="8"/>
            <color indexed="81"/>
            <rFont val="Tahoma"/>
            <family val="2"/>
          </rPr>
          <t>Administrator:</t>
        </r>
        <r>
          <rPr>
            <sz val="8"/>
            <color indexed="81"/>
            <rFont val="Tahoma"/>
            <family val="2"/>
          </rPr>
          <t xml:space="preserve">
Digital (27952) £300k
Unallocated £200k</t>
        </r>
      </text>
    </comment>
    <comment ref="J18" authorId="2" shapeId="0">
      <text>
        <r>
          <rPr>
            <b/>
            <sz val="8"/>
            <color indexed="81"/>
            <rFont val="Tahoma"/>
            <family val="2"/>
          </rPr>
          <t>Administrator:</t>
        </r>
        <r>
          <rPr>
            <sz val="8"/>
            <color indexed="81"/>
            <rFont val="Tahoma"/>
            <family val="2"/>
          </rPr>
          <t xml:space="preserve">
Digital (27952) £300k
Unallocated £200k</t>
        </r>
      </text>
    </comment>
    <comment ref="K18" authorId="1" shapeId="0">
      <text>
        <r>
          <rPr>
            <sz val="9"/>
            <color indexed="81"/>
            <rFont val="Tahoma"/>
            <family val="2"/>
          </rPr>
          <t>£100k reduction in Digital website build. Sept further £100k reduction. £50k further reduction October. Further £50k reduction November
£100k of unallocated released
Period 10 PF No Spend</t>
        </r>
      </text>
    </comment>
    <comment ref="E31" authorId="3" shapeId="0">
      <text>
        <r>
          <rPr>
            <b/>
            <sz val="8"/>
            <color indexed="81"/>
            <rFont val="Tahoma"/>
            <family val="2"/>
          </rPr>
          <t>Barnardos:</t>
        </r>
        <r>
          <rPr>
            <sz val="8"/>
            <color indexed="81"/>
            <rFont val="Tahoma"/>
            <family val="2"/>
          </rPr>
          <t xml:space="preserve">
Per Stat accounts: General Reserves(group)  +Working Capital Fund</t>
        </r>
      </text>
    </comment>
    <comment ref="E34" authorId="2" shapeId="0">
      <text>
        <r>
          <rPr>
            <b/>
            <sz val="8"/>
            <color indexed="81"/>
            <rFont val="Tahoma"/>
            <family val="2"/>
          </rPr>
          <t>Administrator:</t>
        </r>
        <r>
          <rPr>
            <sz val="8"/>
            <color indexed="81"/>
            <rFont val="Tahoma"/>
            <family val="2"/>
          </rPr>
          <t xml:space="preserve">
Additional shares</t>
        </r>
      </text>
    </comment>
    <comment ref="K34" authorId="2" shapeId="0">
      <text>
        <r>
          <rPr>
            <b/>
            <sz val="8"/>
            <color indexed="81"/>
            <rFont val="Tahoma"/>
            <family val="2"/>
          </rPr>
          <t>Administrator:</t>
        </r>
        <r>
          <rPr>
            <sz val="8"/>
            <color indexed="81"/>
            <rFont val="Tahoma"/>
            <family val="2"/>
          </rPr>
          <t xml:space="preserve">
Phased 12th</t>
        </r>
      </text>
    </comment>
    <comment ref="F51" authorId="3" shapeId="0">
      <text>
        <r>
          <rPr>
            <b/>
            <sz val="8"/>
            <color indexed="81"/>
            <rFont val="Tahoma"/>
            <family val="2"/>
          </rPr>
          <t>Barnardos:</t>
        </r>
        <r>
          <rPr>
            <sz val="8"/>
            <color indexed="81"/>
            <rFont val="Tahoma"/>
            <family val="2"/>
          </rPr>
          <t xml:space="preserve">
£695k dep charge
2/12 of £4174k</t>
        </r>
      </text>
    </comment>
    <comment ref="J51" authorId="3" shapeId="0">
      <text>
        <r>
          <rPr>
            <b/>
            <sz val="8"/>
            <color indexed="81"/>
            <rFont val="Tahoma"/>
            <family val="2"/>
          </rPr>
          <t>Barnardos:</t>
        </r>
        <r>
          <rPr>
            <sz val="8"/>
            <color indexed="81"/>
            <rFont val="Tahoma"/>
            <family val="2"/>
          </rPr>
          <t xml:space="preserve">
£695k dep charge
2/12 of £4174k</t>
        </r>
      </text>
    </comment>
  </commentList>
</comments>
</file>

<file path=xl/sharedStrings.xml><?xml version="1.0" encoding="utf-8"?>
<sst xmlns="http://schemas.openxmlformats.org/spreadsheetml/2006/main" count="3730" uniqueCount="1111">
  <si>
    <t>RAG</t>
  </si>
  <si>
    <t>Target</t>
  </si>
  <si>
    <t>Actual</t>
  </si>
  <si>
    <t>Owner</t>
  </si>
  <si>
    <t>Q1</t>
  </si>
  <si>
    <t>Q2</t>
  </si>
  <si>
    <t>Q3</t>
  </si>
  <si>
    <t>Q4</t>
  </si>
  <si>
    <t xml:space="preserve"> </t>
  </si>
  <si>
    <t>A</t>
  </si>
  <si>
    <t>n/a</t>
  </si>
  <si>
    <t>Core audiences understand and want to engage with Barnardo's to deliver our purpose</t>
  </si>
  <si>
    <t>OUR PEOPLE</t>
  </si>
  <si>
    <t>FINANCE</t>
  </si>
  <si>
    <t xml:space="preserve">Our workforce is engaged with the organisation </t>
  </si>
  <si>
    <t>Our culture and bevaviours create a positive working environment</t>
  </si>
  <si>
    <t>F2</t>
  </si>
  <si>
    <t>F3</t>
  </si>
  <si>
    <t>B1</t>
  </si>
  <si>
    <t>P1</t>
  </si>
  <si>
    <t>P2</t>
  </si>
  <si>
    <t>P3</t>
  </si>
  <si>
    <t>B2</t>
  </si>
  <si>
    <t>F1</t>
  </si>
  <si>
    <t>I1</t>
  </si>
  <si>
    <t>I2</t>
  </si>
  <si>
    <t xml:space="preserve">OUR IMPACT </t>
  </si>
  <si>
    <t>I3</t>
  </si>
  <si>
    <t>We listen to our beneficiaries and funders</t>
  </si>
  <si>
    <t>We improve outputs/outcomes for children, young people and families through our work</t>
  </si>
  <si>
    <t>We achieve changes to policy and practice in key areas (per year inc. nations)</t>
  </si>
  <si>
    <t>We achieve the budgeted surplus/(deficit) in each year</t>
  </si>
  <si>
    <t>We maintain sound level of reserves</t>
  </si>
  <si>
    <t>Pension deficit is reducing in line with the recovery plan</t>
  </si>
  <si>
    <t>Measure</t>
  </si>
  <si>
    <t>Score</t>
  </si>
  <si>
    <t>Result</t>
  </si>
  <si>
    <t>OUR BUSINESS MODEL</t>
  </si>
  <si>
    <t>G</t>
  </si>
  <si>
    <t>Children Services</t>
  </si>
  <si>
    <t>Barnardo's Corporate Balanced Scorecard</t>
  </si>
  <si>
    <t>Q</t>
  </si>
  <si>
    <t>FY</t>
  </si>
  <si>
    <t>Trend</t>
  </si>
  <si>
    <t>2014/15</t>
  </si>
  <si>
    <t>Click here for more details</t>
  </si>
  <si>
    <t>Details</t>
  </si>
  <si>
    <t>Our workforce is high-performing</t>
  </si>
  <si>
    <t>All</t>
  </si>
  <si>
    <t>Marketing</t>
  </si>
  <si>
    <t>Finance</t>
  </si>
  <si>
    <t>%</t>
  </si>
  <si>
    <t>We operate efficiently</t>
  </si>
  <si>
    <t>We operate effectively</t>
  </si>
  <si>
    <t>Corporates Services &amp; Finance</t>
  </si>
  <si>
    <t>Variance</t>
  </si>
  <si>
    <t>Strategy to prioritise VF on the most vulnerable</t>
  </si>
  <si>
    <t xml:space="preserve">Operational Delivery Model </t>
  </si>
  <si>
    <t>Good</t>
  </si>
  <si>
    <t>Org Capabilities</t>
  </si>
  <si>
    <t>Measures relating to our lead within the priority areas</t>
  </si>
  <si>
    <t>Corporate Performance Report</t>
  </si>
  <si>
    <t>Strategic Business Plan</t>
  </si>
  <si>
    <t>Voluntary funds</t>
  </si>
  <si>
    <t>CSE</t>
  </si>
  <si>
    <t xml:space="preserve">Leaving Care </t>
  </si>
  <si>
    <t>Early Intervention</t>
  </si>
  <si>
    <t>CAPI</t>
  </si>
  <si>
    <t>ETS</t>
  </si>
  <si>
    <t xml:space="preserve">Family Placement </t>
  </si>
  <si>
    <t>Children’s centres</t>
  </si>
  <si>
    <t xml:space="preserve">Savings generated through localities </t>
  </si>
  <si>
    <t>Fundraising (non legacy)</t>
  </si>
  <si>
    <t xml:space="preserve">Retail </t>
  </si>
  <si>
    <t xml:space="preserve">Marketing </t>
  </si>
  <si>
    <t xml:space="preserve">Volunteers </t>
  </si>
  <si>
    <t>E&amp;D</t>
  </si>
  <si>
    <t>Last Year</t>
  </si>
  <si>
    <t>Budget</t>
  </si>
  <si>
    <t>Children's Services</t>
  </si>
  <si>
    <t>Other</t>
  </si>
  <si>
    <t>Retail &amp; Trading</t>
  </si>
  <si>
    <t>Corporate Services</t>
  </si>
  <si>
    <t>Information Services</t>
  </si>
  <si>
    <t>SBP</t>
  </si>
  <si>
    <t>Family Placement</t>
  </si>
  <si>
    <t>Management Accounts</t>
  </si>
  <si>
    <t>Balanced Scorecard</t>
  </si>
  <si>
    <t>2015/16 Target</t>
  </si>
  <si>
    <t>Management Informantion</t>
  </si>
  <si>
    <t>Targets</t>
  </si>
  <si>
    <t>Actuals and Forecast</t>
  </si>
  <si>
    <t>Target, RAG and Trend Analysis</t>
  </si>
  <si>
    <t>TARGET</t>
  </si>
  <si>
    <t>Q RAG</t>
  </si>
  <si>
    <t>R</t>
  </si>
  <si>
    <t>FY RAG Q4</t>
  </si>
  <si>
    <t>KPI Description</t>
  </si>
  <si>
    <t>Q1TA</t>
  </si>
  <si>
    <t>Q1RE</t>
  </si>
  <si>
    <t>Q1AM</t>
  </si>
  <si>
    <t>Q1GR</t>
  </si>
  <si>
    <t>Q2TA</t>
  </si>
  <si>
    <t>Q2AF</t>
  </si>
  <si>
    <t>Q2RE</t>
  </si>
  <si>
    <t>Q2AM</t>
  </si>
  <si>
    <t>Q2GR</t>
  </si>
  <si>
    <t>Q3TA</t>
  </si>
  <si>
    <t>Q3RE</t>
  </si>
  <si>
    <t>Q3AM</t>
  </si>
  <si>
    <t>Q3GR</t>
  </si>
  <si>
    <t>Q4TA</t>
  </si>
  <si>
    <t>Q4RE</t>
  </si>
  <si>
    <t>Q4AM</t>
  </si>
  <si>
    <t>Q4GR</t>
  </si>
  <si>
    <t>I</t>
  </si>
  <si>
    <t>Impact</t>
  </si>
  <si>
    <t>IA</t>
  </si>
  <si>
    <t>IA1</t>
  </si>
  <si>
    <t>IA2</t>
  </si>
  <si>
    <t>IA3</t>
  </si>
  <si>
    <t>IB</t>
  </si>
  <si>
    <t>IB1</t>
  </si>
  <si>
    <t>IB2</t>
  </si>
  <si>
    <t>IC</t>
  </si>
  <si>
    <t>IC1</t>
  </si>
  <si>
    <t>Business Model</t>
  </si>
  <si>
    <t>BMA</t>
  </si>
  <si>
    <t>BMA1</t>
  </si>
  <si>
    <t>BMA2</t>
  </si>
  <si>
    <t>BMA3</t>
  </si>
  <si>
    <t>BMB</t>
  </si>
  <si>
    <t>BMB1</t>
  </si>
  <si>
    <t>BMB2</t>
  </si>
  <si>
    <t>BMB3</t>
  </si>
  <si>
    <t>BMB4</t>
  </si>
  <si>
    <t>BMB5</t>
  </si>
  <si>
    <t>BMC</t>
  </si>
  <si>
    <t>BMC1</t>
  </si>
  <si>
    <t>BMC2</t>
  </si>
  <si>
    <t>BMC3</t>
  </si>
  <si>
    <t>BMC4</t>
  </si>
  <si>
    <t>People</t>
  </si>
  <si>
    <t>PA</t>
  </si>
  <si>
    <t>PA1</t>
  </si>
  <si>
    <t>PA2</t>
  </si>
  <si>
    <t>PB</t>
  </si>
  <si>
    <t>PB1</t>
  </si>
  <si>
    <t>PC</t>
  </si>
  <si>
    <t>PC1</t>
  </si>
  <si>
    <t>PC2</t>
  </si>
  <si>
    <t>FA</t>
  </si>
  <si>
    <t>FA1</t>
  </si>
  <si>
    <t>FA2</t>
  </si>
  <si>
    <t>FA3</t>
  </si>
  <si>
    <t>FA4</t>
  </si>
  <si>
    <t>FB</t>
  </si>
  <si>
    <t>FB1</t>
  </si>
  <si>
    <t>FC</t>
  </si>
  <si>
    <t>FC1</t>
  </si>
  <si>
    <t>Q1 Reporting</t>
  </si>
  <si>
    <t>Q2 Reporting</t>
  </si>
  <si>
    <t>Q3 Reporting</t>
  </si>
  <si>
    <t>Q4 Reporting</t>
  </si>
  <si>
    <t>Quarterly RAG parameter setting</t>
  </si>
  <si>
    <t>FY RAG Parameter setting</t>
  </si>
  <si>
    <t>Q1 Target</t>
  </si>
  <si>
    <t>Q1 Actual</t>
  </si>
  <si>
    <t>Q2 Forecast</t>
  </si>
  <si>
    <t>Q3 Forecast</t>
  </si>
  <si>
    <t xml:space="preserve">Q4 Forecast </t>
  </si>
  <si>
    <t>YE Target</t>
  </si>
  <si>
    <t>Q2 Target</t>
  </si>
  <si>
    <t>Q2 Actual</t>
  </si>
  <si>
    <t>Q4 Forecast</t>
  </si>
  <si>
    <t>Q3 Target</t>
  </si>
  <si>
    <t>Q3 Actual</t>
  </si>
  <si>
    <t>Q4 Target</t>
  </si>
  <si>
    <t xml:space="preserve">Q2 Actual </t>
  </si>
  <si>
    <t>Q4 Actual</t>
  </si>
  <si>
    <t xml:space="preserve">FY Actual </t>
  </si>
  <si>
    <t>RED</t>
  </si>
  <si>
    <t>AMBER</t>
  </si>
  <si>
    <t>GREEN</t>
  </si>
  <si>
    <t>BM</t>
  </si>
  <si>
    <t>1-6 R, 7-8, A, 9-10 G scale</t>
  </si>
  <si>
    <t>%, Inverted</t>
  </si>
  <si>
    <t>Number m</t>
  </si>
  <si>
    <t>% Satisfaction</t>
  </si>
  <si>
    <t>P</t>
  </si>
  <si>
    <t>F</t>
  </si>
  <si>
    <t>Number m, Inverted</t>
  </si>
  <si>
    <t>YE Fcst</t>
  </si>
  <si>
    <t>FYRE</t>
  </si>
  <si>
    <t>FYAM</t>
  </si>
  <si>
    <t>FYGR</t>
  </si>
  <si>
    <t>Act/Fcst</t>
  </si>
  <si>
    <t>Top priorities for next quarter</t>
  </si>
  <si>
    <t>Comments on previous quarter</t>
  </si>
  <si>
    <t>Weightings for KPI Sub-Sections</t>
  </si>
  <si>
    <t>Percentage Weighting</t>
  </si>
  <si>
    <t>N/A</t>
  </si>
  <si>
    <t>KPI Section Weighting</t>
  </si>
  <si>
    <t>% Weight</t>
  </si>
  <si>
    <t>KPI RAG score</t>
  </si>
  <si>
    <t>Section RAG Score</t>
  </si>
  <si>
    <t>Section RAG</t>
  </si>
  <si>
    <t>Outputs &amp; Outcomes</t>
  </si>
  <si>
    <t xml:space="preserve">Core Audience Support
</t>
  </si>
  <si>
    <t>Policy &amp; Practice Changes</t>
  </si>
  <si>
    <t>Listen</t>
  </si>
  <si>
    <t>Effective</t>
  </si>
  <si>
    <t>Efficient</t>
  </si>
  <si>
    <t>High Performance</t>
  </si>
  <si>
    <t>Culture &amp; Behaviours</t>
  </si>
  <si>
    <t>Workforce engaged</t>
  </si>
  <si>
    <t>Pension Deficit</t>
  </si>
  <si>
    <t>Level of Reserves</t>
  </si>
  <si>
    <t>On budget</t>
  </si>
  <si>
    <t>SBA</t>
  </si>
  <si>
    <t>SBA2</t>
  </si>
  <si>
    <t>SBB</t>
  </si>
  <si>
    <t>SBC</t>
  </si>
  <si>
    <t>SBD</t>
  </si>
  <si>
    <t>SBE</t>
  </si>
  <si>
    <t>SBF</t>
  </si>
  <si>
    <t>SBG</t>
  </si>
  <si>
    <t>SBH</t>
  </si>
  <si>
    <t>SBI</t>
  </si>
  <si>
    <t>SBJ</t>
  </si>
  <si>
    <t>SBK</t>
  </si>
  <si>
    <t>SBL</t>
  </si>
  <si>
    <t>SBM</t>
  </si>
  <si>
    <t>SBN</t>
  </si>
  <si>
    <t>SBO</t>
  </si>
  <si>
    <t>SBB1</t>
  </si>
  <si>
    <t>SBC1</t>
  </si>
  <si>
    <t>SBD1</t>
  </si>
  <si>
    <t>SBE1</t>
  </si>
  <si>
    <t>SBF1</t>
  </si>
  <si>
    <t>SBF2</t>
  </si>
  <si>
    <t>SBF3</t>
  </si>
  <si>
    <t>SBG1</t>
  </si>
  <si>
    <t>SBG2</t>
  </si>
  <si>
    <t>SBG3</t>
  </si>
  <si>
    <t>SBH1</t>
  </si>
  <si>
    <t>SBH2</t>
  </si>
  <si>
    <t>SBH3</t>
  </si>
  <si>
    <t>SBI1</t>
  </si>
  <si>
    <t>SBJ1</t>
  </si>
  <si>
    <t>SBK1</t>
  </si>
  <si>
    <t>SBL1</t>
  </si>
  <si>
    <t>SBM1</t>
  </si>
  <si>
    <t>SBM2</t>
  </si>
  <si>
    <t>SBM3</t>
  </si>
  <si>
    <t>SBM4</t>
  </si>
  <si>
    <t>SBN1</t>
  </si>
  <si>
    <t>SBN2</t>
  </si>
  <si>
    <t>SBO1</t>
  </si>
  <si>
    <t>SBO2</t>
  </si>
  <si>
    <t>SBO3</t>
  </si>
  <si>
    <t>SBO4</t>
  </si>
  <si>
    <t>Leaving Care</t>
  </si>
  <si>
    <t>Operational Delivery Model</t>
  </si>
  <si>
    <t>Children's Centres</t>
  </si>
  <si>
    <t>Volunteers</t>
  </si>
  <si>
    <t>TBA</t>
  </si>
  <si>
    <t>KPI Format:(number/percentage/number in scale, average number)</t>
  </si>
  <si>
    <r>
      <rPr>
        <sz val="11"/>
        <color rgb="FFFF0000"/>
        <rFont val="Calibri"/>
        <family val="2"/>
        <scheme val="minor"/>
      </rPr>
      <t>RED</t>
    </r>
    <r>
      <rPr>
        <sz val="11"/>
        <color theme="1"/>
        <rFont val="Calibri"/>
        <family val="2"/>
        <scheme val="minor"/>
      </rPr>
      <t xml:space="preserve"> Boundary</t>
    </r>
  </si>
  <si>
    <r>
      <rPr>
        <sz val="11"/>
        <color theme="9" tint="0.39997558519241921"/>
        <rFont val="Calibri"/>
        <family val="2"/>
        <scheme val="minor"/>
      </rPr>
      <t>AMBER</t>
    </r>
    <r>
      <rPr>
        <sz val="11"/>
        <color theme="1"/>
        <rFont val="Calibri"/>
        <family val="2"/>
        <scheme val="minor"/>
      </rPr>
      <t xml:space="preserve"> Boundary</t>
    </r>
  </si>
  <si>
    <r>
      <rPr>
        <sz val="11"/>
        <color theme="4"/>
        <rFont val="Calibri"/>
        <family val="2"/>
        <scheme val="minor"/>
      </rPr>
      <t>GREEN</t>
    </r>
    <r>
      <rPr>
        <sz val="11"/>
        <color theme="1"/>
        <rFont val="Calibri"/>
        <family val="2"/>
        <scheme val="minor"/>
      </rPr>
      <t xml:space="preserve"> Boundary</t>
    </r>
  </si>
  <si>
    <t>Number t</t>
  </si>
  <si>
    <t>Rating: Requires Improvement (1), Satisfactory(2) , Good(3), Outstanding(4)</t>
  </si>
  <si>
    <t>Risk Identification</t>
  </si>
  <si>
    <t>No.</t>
  </si>
  <si>
    <t>Max</t>
  </si>
  <si>
    <t>Green</t>
  </si>
  <si>
    <t>Amber</t>
  </si>
  <si>
    <t>Red</t>
  </si>
  <si>
    <t>Direction of Travel</t>
  </si>
  <si>
    <t>Stationary</t>
  </si>
  <si>
    <t>Pay Banding</t>
  </si>
  <si>
    <t>Digital Strategy</t>
  </si>
  <si>
    <t>Name</t>
  </si>
  <si>
    <t>Leadership &amp; People</t>
  </si>
  <si>
    <t>Gross Risk (IxL)+I</t>
  </si>
  <si>
    <t>Additional Controls owner</t>
  </si>
  <si>
    <t>Completed recruitment to vacant trustee positions. Trustee appraisal approach and timetable in place.</t>
  </si>
  <si>
    <t>Chief Executive and Executive Director of Corporate Services recruited.</t>
  </si>
  <si>
    <t>Leadership and Management Behaviours launched and embedded into APA process.</t>
  </si>
  <si>
    <t>CAIU change mgt watching brief and Gateway reviews</t>
  </si>
  <si>
    <t>Blakesley Associates</t>
  </si>
  <si>
    <t>Key Issues</t>
  </si>
  <si>
    <t>Commentary</t>
  </si>
  <si>
    <t xml:space="preserve">Skills/Diversity audit to be undertaken to inform the recruitment to trustee vacancies in 2015/16. </t>
  </si>
  <si>
    <t xml:space="preserve">Review of Nation Committees will strengthen strategic governance of the organisation. </t>
  </si>
  <si>
    <t xml:space="preserve">Acting up arrangements in place for post of Executive Director Marketing and to cover CEO’s phased return to work. Interim post for Director of Strategy filled. </t>
  </si>
  <si>
    <t xml:space="preserve">CEO led review of leadership underway, incorporating a review of fundraising by Philanthropy Company and CLG. </t>
  </si>
  <si>
    <t>Second Senior Leadership conference scheduled for June.</t>
  </si>
  <si>
    <t xml:space="preserve">CMT L&amp;D programme being implemented and CLG programme planned to start Q1 2015/16. </t>
  </si>
  <si>
    <t xml:space="preserve">Pulse survey planned for May to determine progress against priorities. </t>
  </si>
  <si>
    <t>Barnardo’s project lifecycle prepared and being piloted.</t>
  </si>
  <si>
    <t>Chief Executive Officer</t>
  </si>
  <si>
    <t>Increased</t>
  </si>
  <si>
    <t xml:space="preserve">Staff survey comms and engagement plan implemented and regularly reviewed. Research with staff undertaken to provide insight and learning. &gt;90 Action Planning groups established and team/directorate and corporate plans prepared. Culture work stream being led by UK Director for People.  </t>
  </si>
  <si>
    <t>Change programme closed and lessons learned gathered. Change programme activity and resource has been transitioned back into the business.</t>
  </si>
  <si>
    <t xml:space="preserve">Intranet now live and enabling more direct communication and engagement between leadership and organisation. </t>
  </si>
  <si>
    <t>Full review of existing SBP and non-SBP project undertaken to identify and prioritise work and ensure delivery of current committed activity.</t>
  </si>
  <si>
    <t xml:space="preserve">Review of b-hive proposed and use of Engage to be enhanced as key comms platform for senior leaders across the charity. Change programme lessons learned workshop scheduled to build on learning to inform management of future change activity </t>
  </si>
  <si>
    <t xml:space="preserve">Prioritisation/Authorisation process for commissioning future projects will be integrated into future business plan / budget setting processes. </t>
  </si>
  <si>
    <t xml:space="preserve">Action plans being developed to respond to 22 recommendations arising from CRM review. </t>
  </si>
  <si>
    <t xml:space="preserve">Proposal for organisation wide leadership and management development programme being developed. </t>
  </si>
  <si>
    <t>Review of progress against CRM review</t>
  </si>
  <si>
    <t>Overall ODM &amp; Comms Change review</t>
  </si>
  <si>
    <t>Benchmarking staff survey statistics</t>
  </si>
  <si>
    <t>March '15</t>
  </si>
  <si>
    <t>February '15</t>
  </si>
  <si>
    <t>March-May '15</t>
  </si>
  <si>
    <t>June '15</t>
  </si>
  <si>
    <t>April '15</t>
  </si>
  <si>
    <t>May '15</t>
  </si>
  <si>
    <t>Executive Director of Corporate Services</t>
  </si>
  <si>
    <t>Spring '15</t>
  </si>
  <si>
    <t>Executive Director of Corporate Services / Finance Director</t>
  </si>
  <si>
    <t xml:space="preserve"> LMB framework in place.</t>
  </si>
  <si>
    <t>APA process in place</t>
  </si>
  <si>
    <t>Proposal for CMT May 2015.</t>
  </si>
  <si>
    <t>Retail strategy in place.
KPIs in BSC.</t>
  </si>
  <si>
    <t>Children’s Services’ Volunteering Strategy launched 2014.</t>
  </si>
  <si>
    <t>New corporate Volunteering and Community Engagement Strategy under development.</t>
  </si>
  <si>
    <t>Detailed proposal being developed for CMT &amp; Trustee approval via Remuneration Committee.  Project governance in place.
External validation of proposal by experienced HR consultancy has been undertaken.</t>
  </si>
  <si>
    <t>External employment law expertise engaged in the development of plans and management of the risk.</t>
  </si>
  <si>
    <t>Experienced external resource to be recruited to support the project during the planning and implementation stage.</t>
  </si>
  <si>
    <t>Comms. strategy and plan under development</t>
  </si>
  <si>
    <t>Spring '15 - Spring '16</t>
  </si>
  <si>
    <t>Scheme meets criteria for a voluntary scheme; i.e. legally our interns are viewed as volunteer workers which means they are able to operate in the voluntary and charitable sector and receive reimbursement of reasonable expenses, and necessary training, without minimum wage liability. This exemption applies to voluntary and charitable sectors only.
Developments in external environment kept under review e.g. NCVO Internship Charter which sets out good practice.</t>
  </si>
  <si>
    <t>NCVO Intern Charter – we have contributed to the good practice reviewing risks relating to publicity with the Strategy Unit.</t>
  </si>
  <si>
    <t>Reviewing with Strategy Unit the immediate risks of an unpaid scheme relating to upcoming General Election and recruitment for the summer scheme.</t>
  </si>
  <si>
    <t xml:space="preserve">Continue to enhance the development of both interns and their line managers to evidence to compensate reward. Currently transitioning 20% of interns into paid roles. </t>
  </si>
  <si>
    <t>12 April '15</t>
  </si>
  <si>
    <t>On-going</t>
  </si>
  <si>
    <t>End of March '15 (relates to additional?)</t>
  </si>
  <si>
    <t>Existing Controls Status</t>
  </si>
  <si>
    <t>Additional Controls Status</t>
  </si>
  <si>
    <t>Current</t>
  </si>
  <si>
    <t>Action planning Groups evolving into Employee Engagement Forums to establish a network of meetings where issues arising from the survey and current live strategic issues can be discussed and debated.</t>
  </si>
  <si>
    <t>Safeguarding</t>
  </si>
  <si>
    <t>Serious safeguarding failure results in harm to a child or vulnerable adult and damage to the organisation’s reputation</t>
  </si>
  <si>
    <t>Executive Director of Children’s Services</t>
  </si>
  <si>
    <t>Use of Mercer / independent reward advisor</t>
  </si>
  <si>
    <t>Independent legal advice / Greenwoods</t>
  </si>
  <si>
    <t>Proposals being reviewed by Remuneration Committee</t>
  </si>
  <si>
    <t>Updated policies and procedures; staff development and training</t>
  </si>
  <si>
    <t>Clear line management accountability, supported by Safeguarding Advisor and lead R/N ADCS</t>
  </si>
  <si>
    <t xml:space="preserve">External/internal inspection and QAF's  to monitor quality of safeguarding  </t>
  </si>
  <si>
    <t>Children’s Services P&amp;PT established and operational</t>
  </si>
  <si>
    <t xml:space="preserve">R/N Safeguarding Forums and annual service Safeguarding Days  </t>
  </si>
  <si>
    <t>Serious Case Review and IMR learning shared across Children’s Services</t>
  </si>
  <si>
    <t>New CAIU Safeguarding Assurance Framework</t>
  </si>
  <si>
    <t>Review serious incident reporting process to ensure increased frequency of review and support to non-Children’s Services cases.</t>
  </si>
  <si>
    <t>CAIU internal inspections</t>
  </si>
  <si>
    <t>Independent safeguarding review</t>
  </si>
  <si>
    <t>External inspections of regulated services</t>
  </si>
  <si>
    <t>Local authority safeguarding reviews (SCR’s and IMR’s)</t>
  </si>
  <si>
    <t>Failure to effectively respond to and manage historic abuse cases leads to severe reputation and / or financial damage</t>
  </si>
  <si>
    <t>Historic abuse group strengthened and line management of lead Senior ADCS brought under Exec Dir CS to strengthen accountability</t>
  </si>
  <si>
    <t>Historic Abuse Committee established and meeting regularly</t>
  </si>
  <si>
    <t>Programme approach applied to managing key inquiries / investigations across UK</t>
  </si>
  <si>
    <t>Legal and insurance support procured and budget allocated</t>
  </si>
  <si>
    <t>Proactive identification of potential risks</t>
  </si>
  <si>
    <t>Robust media handling strategy in place, informed by history of dealing with such cases</t>
  </si>
  <si>
    <t>Cross – departmental experience of dealing with cases of HA within project team</t>
  </si>
  <si>
    <t>Historic abuse policy to be reviewed and disseminated</t>
  </si>
  <si>
    <t>Strong working relationships developed with key external parties (DHSSPS / Surrey Police / Dioceses / Met Police)</t>
  </si>
  <si>
    <t>Extensive preparatory work underway to support involvement with inquiries</t>
  </si>
  <si>
    <t>Lessons learnt now an integrated step in review of each investigation / inquiry.</t>
  </si>
  <si>
    <t>Working with representatives from Action for Children to identify shared best practice in handling cases of historic abuse</t>
  </si>
  <si>
    <t>Criminal and Civil investigations and enquiry processes, e.g. NIHAT</t>
  </si>
  <si>
    <t>Financial</t>
  </si>
  <si>
    <t>Financial crisis occurs and awareness too late or response too slow. Potential causes are income streams not received (statutory income, fundraising, gifts in wills, retail, property disposals) significant fall in investment values or unbudgeted and unavoidable expenditure</t>
  </si>
  <si>
    <t>Director of Finance</t>
  </si>
  <si>
    <t>Reduced</t>
  </si>
  <si>
    <t>High level of involvement by Trustees</t>
  </si>
  <si>
    <t>Budget prepared top down (HLFP) and bottom up and scrutinised at all levels</t>
  </si>
  <si>
    <t>Monthly review of financial performance and forecasts by CMT and with the Chair and Honorary Treasurer</t>
  </si>
  <si>
    <t>Cash flow monitoring and forecast</t>
  </si>
  <si>
    <t>Accountants embedded in all major business areas</t>
  </si>
  <si>
    <t>Review of reserve levels to inform the SBP review and future budget setting.</t>
  </si>
  <si>
    <t>Established a Finance Committee with overview of our financial performance</t>
  </si>
  <si>
    <t>Adequate level  of reserves</t>
  </si>
  <si>
    <t>No data</t>
  </si>
  <si>
    <t>External audit opinion</t>
  </si>
  <si>
    <t xml:space="preserve">CAIU audits of critical financial systems and critical income generating systems </t>
  </si>
  <si>
    <t>Greater call on Barnardo's funds to the Pension scheme as a result of actuarial valuation or lack of agreement with the Pension Regulator</t>
  </si>
  <si>
    <t>Long term recovery plan agreed with the Pension Trustees following the 2012 valuation and reviewed by the Pension Regulator</t>
  </si>
  <si>
    <t>Scheme closed to future accrual therefore no further build-up of pension liabilities, other than through inflationary increases to already accrued pensions. Significant risks therefore limited to life expectancy, investment performance, inflation and interest rates</t>
  </si>
  <si>
    <t>Triennial valuation of the pension scheme with quarterly investment reports and access to daily updates so early warning of the recovery plan not achieving its objectives</t>
  </si>
  <si>
    <t>Investment strategy is to de-risk the scheme without increasing Barnardo's contributions</t>
  </si>
  <si>
    <t>Interest rate and inflation swaps in place for some of the liabilities</t>
  </si>
  <si>
    <t>Scheme professionally managed by a skilled board of pension trustees, supported by the actuary and investment managers</t>
  </si>
  <si>
    <t>Strong working relationship between Barnardo's, the Pension Trustees and professional advisors.</t>
  </si>
  <si>
    <t>Barnardo's appointed independent actuarial and legal advisors</t>
  </si>
  <si>
    <t>Monitoring of contributions and other variables in the recovery plan</t>
  </si>
  <si>
    <t>Agreement by the pension trustees to seek clarification of inflation wording in Trust Deed</t>
  </si>
  <si>
    <t>Court hearing to clarify the RPI wording in the Deed</t>
  </si>
  <si>
    <t>Planning for response to the 2015 valuation</t>
  </si>
  <si>
    <t>2015/16 Q1</t>
  </si>
  <si>
    <t>2014/15 Q4 through 2016/17 Q1</t>
  </si>
  <si>
    <t>Review by Barnardo’s appointed actuary and legal advisors to assess and advise on our approach</t>
  </si>
  <si>
    <t>Significant reduction in statutory funding to a wide range of services, undermining our ability to meet the needs of Service Users</t>
  </si>
  <si>
    <t xml:space="preserve">Strong commissioner relationships position Barnardo’s to negotiate solutions to sustain service presence     </t>
  </si>
  <si>
    <t xml:space="preserve">Managing by locality will enable contracts to better withstand reductions in funding, through shared management, practitioner and administrative capacity – reducing overhead costs   </t>
  </si>
  <si>
    <t xml:space="preserve">Locality working promotes opportunities for broadening the funding base of existing services; PPFF involvement; and gathering stakeholder and local forum intelligence    </t>
  </si>
  <si>
    <t xml:space="preserve">Partnership working under continual consideration to sustain some services </t>
  </si>
  <si>
    <t>Enhanced measurement of impact (SBP) should support Barnardo’s as a leading service provider</t>
  </si>
  <si>
    <t xml:space="preserve">Work on vulnerability will strengthen understanding of need and as such aiding longer term planning </t>
  </si>
  <si>
    <t>Emerging consideration of engagement in system change and innovation with key stakeholders</t>
  </si>
  <si>
    <t>CAIU reviews of ODM project – e.g.
Account and relationship mgt
Contract transition</t>
  </si>
  <si>
    <t>Commercial</t>
  </si>
  <si>
    <t>Commercial contract risks of agreeing to poor contract terms, unknown contract liabilities, and unachievable ‘payment by results’ conditions or high exit costs resulting in significant financial losses</t>
  </si>
  <si>
    <t>Detailed contract risk assessment framework policy and products in place</t>
  </si>
  <si>
    <t>All business development staff have had proposal and contract management training</t>
  </si>
  <si>
    <t>All tender contracts are assessed as early in the process as possible to assess risk and financial viability</t>
  </si>
  <si>
    <t>Solicitor appointed to scrutinise /advise on legal and commercial risks on the basis of contract value and complexity</t>
  </si>
  <si>
    <t>CAIU review of Business Lines</t>
  </si>
  <si>
    <t>CAIU review of Contract Transition</t>
  </si>
  <si>
    <t>CAIU review of Contracting Controls</t>
  </si>
  <si>
    <t>The Operational Delivery Model (Locality and Business Lines) fails to mature and deliver operational savings, improvements in quality, meet growth targets and release VF for reinvestment</t>
  </si>
  <si>
    <t>CAIU review of ODM and Business Lines
 and selected toolkits</t>
  </si>
  <si>
    <t xml:space="preserve">Phased implementation of the ODM structure/model; drawing on good practice from current locality models; 
piloting new models and learning from feedback </t>
  </si>
  <si>
    <t>New Locality Plan utilised to clarify accountabilities and engagement with internal stakeholders</t>
  </si>
  <si>
    <t>Dedicated L&amp;D budget to support staff development</t>
  </si>
  <si>
    <t xml:space="preserve">Dependency acknowledged between Localities, Business Lines and VF projects (in terms of VF released for the priority areas) </t>
  </si>
  <si>
    <t>Improved processes to existing MIS and new MIS (MAYTAS &amp; CHARMS) being implemented to improve data accuracy</t>
  </si>
  <si>
    <t>Updated Business Case for ODM approved by Board of Trustees in Mar 2014 with revised 14/15 &amp; 15/16 targets for Business Lines</t>
  </si>
  <si>
    <t>Voluntary Funds Project scaling plans according to the amount of VF available. There is a process in place to enable indication to the VF project of the amount of VF that will be available for the next financial year</t>
  </si>
  <si>
    <t xml:space="preserve">On-going, monthly tracking of performance against KPIs to establish accurate progress trajectories   </t>
  </si>
  <si>
    <t>Quarterly Children Centre Improvement Groups</t>
  </si>
  <si>
    <t>Engage commissioners and stakeholders to promote the benefits of the model of locality/business line working, including improving internal communications</t>
  </si>
  <si>
    <t>Locality evaluation tool developed to enable R/N to establish timelines for full implementation</t>
  </si>
  <si>
    <t>Children’s Services and Finance developing efficiency model to drive ODM savings</t>
  </si>
  <si>
    <t xml:space="preserve">IS infrastructure to support Localities business processes to be developed as part of R12 Release (Phase2) </t>
  </si>
  <si>
    <t>ETS - Developing "profiling" capability in the Maytas system - linking client level service activity to projected financials</t>
  </si>
  <si>
    <t>ETS - coaching model launch in June to support individual staff performance</t>
  </si>
  <si>
    <t>ETS  Review undertaken addressing external challenges and operational performance to improve future sustainability</t>
  </si>
  <si>
    <t>Virtual networking hub due to be launched will improve staff engagement for CC (opportunity to share best practice, issues etc.)</t>
  </si>
  <si>
    <t>ETS review of business model recognising emerging internal and external challenge.</t>
  </si>
  <si>
    <t>2014/15 Q4</t>
  </si>
  <si>
    <t>Reputation and Brand</t>
  </si>
  <si>
    <t>Executive Director of Marketing</t>
  </si>
  <si>
    <t>Brand review completed</t>
  </si>
  <si>
    <t>First integrated campaign completed with positive results</t>
  </si>
  <si>
    <t>AD Marketing Children's Services appointed</t>
  </si>
  <si>
    <t>VF priority areas now have implementation plans from which marcomms, fundraising and influencing strategies can be built</t>
  </si>
  <si>
    <t>New way of working with VF projects being tested. 2. Strategies, KPI's and plans can now be set</t>
  </si>
  <si>
    <t>Recruit Director of MarComms</t>
  </si>
  <si>
    <t>Reputational risk to Barnardo’s of being criticised with CSE case reviews or tainted by association with LA or other provider failure. In addition reputational impact around allegations of the misuse of funds, e.g. celebrity payments, Exec Pay, BRP programme etc. Possible attacks by right wing groups where Race is an issue in CSE cases</t>
  </si>
  <si>
    <t>Existing Reputational management process</t>
  </si>
  <si>
    <t>New Celebrity policy on expenses and risk assessments</t>
  </si>
  <si>
    <t>Lessons learned from Rotherham compiled</t>
  </si>
  <si>
    <t>Full Assessment of known up and coming cases</t>
  </si>
  <si>
    <t>Advice to be secured on handling sensitive issues</t>
  </si>
  <si>
    <t>Ensure staff safeguarding is in place</t>
  </si>
  <si>
    <t>Prior to next known case (November 2014)</t>
  </si>
  <si>
    <t>Operational</t>
  </si>
  <si>
    <t>Initial assessment November 2014</t>
  </si>
  <si>
    <t>Quarterly review at Governance Board</t>
  </si>
  <si>
    <t>External Review of CRM</t>
  </si>
  <si>
    <t>Technology</t>
  </si>
  <si>
    <t xml:space="preserve">NEW - Serious Data Protection or Security failure results in a serious safeguarding incident, breach of law, cyber threats, reputational damage and potential loss of income </t>
  </si>
  <si>
    <t>DPA training part of mandatory training/induction &amp; compliance monitored and reported quarterly</t>
  </si>
  <si>
    <t>Regular Data Protection meetings for Barnardo’s stakeholders</t>
  </si>
  <si>
    <t>IS Department ISO27001 certification</t>
  </si>
  <si>
    <t>Corporate policy and procedure in place</t>
  </si>
  <si>
    <t>Corporate governance structure in place for DPA monitoring and compliance</t>
  </si>
  <si>
    <t>Mandatory all staff acceptance of the IT Code of Practice, and  completion of DPA training</t>
  </si>
  <si>
    <t>Device encryption implemented on all IT devices (desktops, laptops, tablets, smartphones)</t>
  </si>
  <si>
    <t>External contracts in place with reputable suppliers to provide IT Security (email, internet, networks)</t>
  </si>
  <si>
    <t>Review and revision of policies, structures and procedures underway with external pro bono assistance</t>
  </si>
  <si>
    <t xml:space="preserve">Refresher and role-specific training </t>
  </si>
  <si>
    <t xml:space="preserve">Awareness raising campaign </t>
  </si>
  <si>
    <t>Routine external penetration testing to expose any IT security weaknesses</t>
  </si>
  <si>
    <t>Regular BHive Policy reminders and awareness campaigns</t>
  </si>
  <si>
    <t>DPA compliance monitoring part of monthly review between Director of IS and Information Security Officer</t>
  </si>
  <si>
    <t>Est’d July 2015</t>
  </si>
  <si>
    <t>NEW - Inappropriate staff use of social media results in reputational damage impacting donations, commissioning of work etc.</t>
  </si>
  <si>
    <t>All staff acceptance of the IT Code of Practice required, which includes specific directives on use of Social Media</t>
  </si>
  <si>
    <t>All staff using mobile devices have accepted the Smart Mobile device policy</t>
  </si>
  <si>
    <t>Periodic BHive Policy reminders</t>
  </si>
  <si>
    <t>ISO27001 certification (6 monthly audits)</t>
  </si>
  <si>
    <t>No Data</t>
  </si>
  <si>
    <t>Governance</t>
  </si>
  <si>
    <t>Director of Strategy</t>
  </si>
  <si>
    <t>Interim Director of Strategy and project support now in place to oversee planning and implementation.</t>
  </si>
  <si>
    <t xml:space="preserve"> BoT Link group established to provide regular dialogue with trustees out with formal BoT meetings</t>
  </si>
  <si>
    <t>Internal and external communications plan developed</t>
  </si>
  <si>
    <t xml:space="preserve">CMT/CLG leadership of planning process in place </t>
  </si>
  <si>
    <t>Corporate working group being established to provide internal oversight and testing of progress</t>
  </si>
  <si>
    <t>B-hive to be used as a mechanism for communicating with all staff</t>
  </si>
  <si>
    <t>staff leadership conference as a focus for draft plan</t>
  </si>
  <si>
    <t>Increased co-ordination with People dept. for planning culture shift and implementation</t>
  </si>
  <si>
    <t>Political</t>
  </si>
  <si>
    <t>Significant change in the UK political landscape reduces our ability to influence effectively at on a UK wide basis, nationally and locally</t>
  </si>
  <si>
    <t>CMT</t>
  </si>
  <si>
    <t>Many issues relevant to Barnardo’s are already devolved to the Celtic Nations.</t>
  </si>
  <si>
    <t xml:space="preserve">Influencing teams based in the nations </t>
  </si>
  <si>
    <t xml:space="preserve">Move to localities gives opportunity for better local influencing </t>
  </si>
  <si>
    <t>Calculation cells</t>
  </si>
  <si>
    <t>Current quarter</t>
  </si>
  <si>
    <t>Gross Risk Score</t>
  </si>
  <si>
    <t>Current Q Gross Risk</t>
  </si>
  <si>
    <t>Angle Range</t>
  </si>
  <si>
    <t>Angle Score</t>
  </si>
  <si>
    <t>X Axis</t>
  </si>
  <si>
    <t>Y Axis</t>
  </si>
  <si>
    <t>Current Q RAG</t>
  </si>
  <si>
    <t>Gross Risk Gauge Range</t>
  </si>
  <si>
    <t>RAG Type</t>
  </si>
  <si>
    <t>Angle No.</t>
  </si>
  <si>
    <t>RAG Angle Range</t>
  </si>
  <si>
    <t>Information input</t>
  </si>
  <si>
    <t>Data Validation- RAG</t>
  </si>
  <si>
    <t>Data Validation-DOT</t>
  </si>
  <si>
    <t>Likeli-hood</t>
  </si>
  <si>
    <t>Number k</t>
  </si>
  <si>
    <t>Number m, inverted</t>
  </si>
  <si>
    <t>Strategy</t>
  </si>
  <si>
    <t>CMT SRO</t>
  </si>
  <si>
    <t>Project Manager</t>
  </si>
  <si>
    <t>Aidan Rave</t>
  </si>
  <si>
    <t>Alex Blakeman</t>
  </si>
  <si>
    <t>Plan</t>
  </si>
  <si>
    <t>In Dept</t>
  </si>
  <si>
    <t>Javed Khan</t>
  </si>
  <si>
    <t>Jenny Welsh</t>
  </si>
  <si>
    <t>Everton Bryan</t>
  </si>
  <si>
    <t>Kevin Barnes</t>
  </si>
  <si>
    <t>Oleh Godun</t>
  </si>
  <si>
    <t>£100K</t>
  </si>
  <si>
    <t>Jane Browne</t>
  </si>
  <si>
    <t>Gerard Cousins</t>
  </si>
  <si>
    <t>Headcount</t>
  </si>
  <si>
    <t>Data Protection</t>
  </si>
  <si>
    <t>Equality &amp; Diversity</t>
  </si>
  <si>
    <t>Health &amp; Safety</t>
  </si>
  <si>
    <t>Click here for mitigation details</t>
  </si>
  <si>
    <t>Mitigation details</t>
  </si>
  <si>
    <t>Q Act.</t>
  </si>
  <si>
    <t>FY Fcst.</t>
  </si>
  <si>
    <t>Days; Inverted</t>
  </si>
  <si>
    <t>Corporate Strategy</t>
  </si>
  <si>
    <t>IS Review</t>
  </si>
  <si>
    <t>Fundraising Strategy</t>
  </si>
  <si>
    <t>Leadership Review</t>
  </si>
  <si>
    <t>EOS Survey and follow up</t>
  </si>
  <si>
    <t>Oracle Transform</t>
  </si>
  <si>
    <t>Barnardo's Risk Register</t>
  </si>
  <si>
    <t>TBD</t>
  </si>
  <si>
    <t>Version 10.13.35</t>
  </si>
  <si>
    <t>Data Validation</t>
  </si>
  <si>
    <t>Business</t>
  </si>
  <si>
    <t>Number of policy changes                      (T, Cumulative)</t>
  </si>
  <si>
    <t>% Children's Services CAIU inspections rated Good or above             (%, Non-Cumulative)</t>
  </si>
  <si>
    <t>Internal customer satisfaction rating on support received by Corp Services                                    (%, Non-Cumulative)</t>
  </si>
  <si>
    <t>Fundraising Net Margin                                   (%, Non-Cumulative)</t>
  </si>
  <si>
    <t>Retail Margin as a % of Gross Income                                  (%, Non-Cumulative)</t>
  </si>
  <si>
    <t>APA ratings for leadership and management against L&amp;M behaviours framework                       (%, Annual)</t>
  </si>
  <si>
    <t>Staff are achieving their objectives                                (%, Annual)</t>
  </si>
  <si>
    <t>Turnover forecast for the year                                         (£m, Cumulative)</t>
  </si>
  <si>
    <t>Marketing net income is increasing                                          (£m, Cumulative)</t>
  </si>
  <si>
    <t>Total levels of reserves                                      (£m, Non-Cumulative)</t>
  </si>
  <si>
    <t>Percentage of VF in priorities                                                (%, Non-Cumulative)</t>
  </si>
  <si>
    <t>Helps transform the lives of the most vulnerable                                                               (%, Non-Cumulative)</t>
  </si>
  <si>
    <t>Early intervention                                                          (%, Non-Cumulative)</t>
  </si>
  <si>
    <t>Staff understand and are engaged with our purpose and strategic priorities                                             (%, Annual)</t>
  </si>
  <si>
    <t>Children's Services deliver services on budget                                                                  (£m, Cumulative)</t>
  </si>
  <si>
    <t>Corporate Functions spend is on budget                                                                            (£m, Cumulative)</t>
  </si>
  <si>
    <t>Pension deficit                                                                                 (£m, Cumulative)</t>
  </si>
  <si>
    <t>Net Promoter score                                                (Score Range, Non-Cumulative)</t>
  </si>
  <si>
    <t>Tender Success rate for bids submitted                                                               (%, Non-Cumulative)</t>
  </si>
  <si>
    <t>Children Services overhead costs as a % of expenditure                                                   (%, Non-Cumulative)</t>
  </si>
  <si>
    <t>Corporate Services (incl. Finance) expenditure as a % of total expenditures                                                                            (%, Non-Cumulative)</t>
  </si>
  <si>
    <t>Ofsted rating (Requires Improvement (1), Satisfactory(2) , Good(3), Outstanding(4))                                                                (Non-Cumulative)</t>
  </si>
  <si>
    <t>Providing support to exploited young people                                                                          (%, Non-Cumulative)</t>
  </si>
  <si>
    <t>Supporting children in care to be independent                                                                   (%, Non-Cumulative)</t>
  </si>
  <si>
    <t>Supporting children with a parent in prison                                                                       (%, Non-Cumulative)</t>
  </si>
  <si>
    <t>Increase in staff from under- rep groups- Male                                                                                (%, Non-Cumulative)</t>
  </si>
  <si>
    <t>FY RAG</t>
  </si>
  <si>
    <t xml:space="preserve">Amber </t>
  </si>
  <si>
    <t>Blank</t>
  </si>
  <si>
    <t>Contracts with "Green" performance rating                                                                    (%, Non-Cumulative)</t>
  </si>
  <si>
    <t>Thing - Thing 12</t>
  </si>
  <si>
    <t>This year</t>
  </si>
  <si>
    <t>sport 1-12</t>
  </si>
  <si>
    <t>trip 1-26</t>
  </si>
  <si>
    <t>wolf 1-60</t>
  </si>
  <si>
    <t>Bus. Model</t>
  </si>
  <si>
    <t>Speed 1-12</t>
  </si>
  <si>
    <t>Barnardo's Risk Register - Mitigations</t>
  </si>
  <si>
    <t>Barnardo's Performance reporting against the Strategic Business Plan</t>
  </si>
  <si>
    <t>Barnardo's Perfomance Report Executive Summary</t>
  </si>
  <si>
    <t>Version 10.13.42</t>
  </si>
  <si>
    <t>Corporate Performance Report Guidance</t>
  </si>
  <si>
    <t>The New Corporate Performance Report aims to provide an overview of Barnardo’s performance including:</t>
  </si>
  <si>
    <t>We have detailed how each of the above sections work:</t>
  </si>
  <si>
    <t>o  There are three sub-categories per quadrant and a weighted RAG rating has been calculated for each based on the performance of the underlying KPIs</t>
  </si>
  <si>
    <t>KPI name, unit (e.g., £m, %) and whether it is reported cumulatively/non-cumulatively per quarter, or is an annual measure</t>
  </si>
  <si>
    <t>Results for the quarter and forecast for the full year</t>
  </si>
  <si>
    <t>Project Description</t>
  </si>
  <si>
    <t>Start</t>
  </si>
  <si>
    <t>End</t>
  </si>
  <si>
    <t>Project Status</t>
  </si>
  <si>
    <t>Actual Spend</t>
  </si>
  <si>
    <t>Prefer Not to Say</t>
  </si>
  <si>
    <t>Not Yet Obtained Information</t>
  </si>
  <si>
    <t>None</t>
  </si>
  <si>
    <t>66+</t>
  </si>
  <si>
    <t>Any other religion or belief</t>
  </si>
  <si>
    <t>Not Available</t>
  </si>
  <si>
    <t>60-65</t>
  </si>
  <si>
    <t>Muslim</t>
  </si>
  <si>
    <t>50-59</t>
  </si>
  <si>
    <t>Jewish</t>
  </si>
  <si>
    <t>40-49</t>
  </si>
  <si>
    <t>Hindu</t>
  </si>
  <si>
    <t>White</t>
  </si>
  <si>
    <t>30-39</t>
  </si>
  <si>
    <t>Christian</t>
  </si>
  <si>
    <t>Mixed</t>
  </si>
  <si>
    <t>26-29</t>
  </si>
  <si>
    <t>Buddhist</t>
  </si>
  <si>
    <t>Black</t>
  </si>
  <si>
    <t>Straight</t>
  </si>
  <si>
    <t>Female</t>
  </si>
  <si>
    <t>Disabled</t>
  </si>
  <si>
    <t>20-25</t>
  </si>
  <si>
    <t>Sikh</t>
  </si>
  <si>
    <t>Asian</t>
  </si>
  <si>
    <t>LGBT</t>
  </si>
  <si>
    <t>Male</t>
  </si>
  <si>
    <t>Not Disabled</t>
  </si>
  <si>
    <t>16-20</t>
  </si>
  <si>
    <t>Induction Data</t>
  </si>
  <si>
    <t>Long Term</t>
  </si>
  <si>
    <t>Medium Term</t>
  </si>
  <si>
    <t>Fundraising and Comms</t>
  </si>
  <si>
    <t>Short Term</t>
  </si>
  <si>
    <t>Absence ST, MT, LT Line Graph</t>
  </si>
  <si>
    <t>Childrens Services</t>
  </si>
  <si>
    <t>Staff Profiles</t>
  </si>
  <si>
    <t>Return to Work (All)</t>
  </si>
  <si>
    <t>Absence</t>
  </si>
  <si>
    <t>Current Department Totals (All)</t>
  </si>
  <si>
    <t>Year to Date Trend (All)</t>
  </si>
  <si>
    <t>Against last quarter (All)</t>
  </si>
  <si>
    <t xml:space="preserve">              Current Number Totals</t>
  </si>
  <si>
    <t>Management Information - Measurement Type and Data</t>
  </si>
  <si>
    <t>Barnardo's Corporate Performance Report</t>
  </si>
  <si>
    <t>Risk Gauge
(Current Quarter: Gross Risk &amp; Net Risk RAG)</t>
  </si>
  <si>
    <t>Ineffective and unstable leadership adversely impacts Barnardo’s performance and ability to deliver its strategic objectives.
Owner: 
Chief Executive Officer</t>
  </si>
  <si>
    <t xml:space="preserve">NEW - Ineffective talent management, resilience planning  and succession planning leading to potential loss of key skills and expertise and increased costs to fill the resource gaps.
Owner: 
Executive Director of Corporate Services
</t>
  </si>
  <si>
    <t>NEW - Failure to deliver our ambitions on volunteering.
Owner: 
Executive Director of Corporate Services</t>
  </si>
  <si>
    <t xml:space="preserve">NEW - Significant changes to our pay structure could result in a breakdown in employee relations and a collective dispute with Unison.
Owner:
Executive Director of Corporate Services / Finance Director
</t>
  </si>
  <si>
    <t>NEW - Reputational risk from running an unpaid intern scheme.
Owner: 
Executive Director of Corporate Services</t>
  </si>
  <si>
    <t>Serious safeguarding failure results in harm to a child or vulnerable adult and damage to the organisation’s reputation
Owner:
Executive Director of Children’s Services</t>
  </si>
  <si>
    <t>Failure to effectively respond to and manage historic abuse cases leads to severe reputation and / or financial damage
Owner:
Executive Director of Children’s Services</t>
  </si>
  <si>
    <t>Financial crisis occurs and awareness too late or response too slow. Potential causes are income streams not received (statutory income, fundraising, gifts in wills, retail, property disposals) significant fall in investment values or unbudgeted and unavoidable expenditure
Owner:
Director of Finance</t>
  </si>
  <si>
    <t>Greater call on Barnardo's funds to the Pension scheme as a result of actuarial valuation or lack of agreement with the Pension Regulator
Owner:
Director of Finance</t>
  </si>
  <si>
    <t>Significant reduction in statutory funding to a wide range of services, undermining our ability to meet the needs of Service Users
Owner:
Executive Director of Children’s Services</t>
  </si>
  <si>
    <t>Commercial contract risks of agreeing to poor contract terms, unknown contract liabilities, and unachievable ‘payment by results’ conditions or high exit costs resulting in significant financial losses
Owner:
Executive Director of Children’s Services</t>
  </si>
  <si>
    <t>The Operational Delivery Model (Locality and Business Lines) fails to mature and deliver operational savings, improvements in quality, meet growth targets and release VF for reinvestment
Owner:
Executive Director of Children’s Services</t>
  </si>
  <si>
    <t>Failure to set clear targets and plans that enable us to achieve our brand positioning ambitions in our priority areas due to time taken to develop marketable products and marketing communications plans.
Brand slips and cannot maximise our Brand value adversely impacting goodwill and donations to Barnardo’s
Owner:
Executive Director of Marketing</t>
  </si>
  <si>
    <t>Reputational risk to Barnardo’s of being criticised with CSE case reviews or tainted by association with LA or other provider failure. In addition reputational impact around allegations of the misuse of funds, e.g. celebrity payments, Exec Pay, BRP programme etc. Possible attacks by right wing groups where Race is an issue in CSE cases
Owner:
Executive Director of Marketing</t>
  </si>
  <si>
    <t>Deleted - Failure to learn the lessons and apply to future major projects.
Owner:
Executive Director of Marketing</t>
  </si>
  <si>
    <t>NEW - Serious Data Protection or Security failure results in a serious safeguarding incident, breach of law, cyber threats, reputational damage and potential loss of income 
Owner: 
Executive Director of Corporate Services</t>
  </si>
  <si>
    <t>NEW - Inappropriate staff use of social media results in reputational damage impacting donations, commissioning of work etc.
Owner: 
Executive Director of Corporate Services</t>
  </si>
  <si>
    <t>NEW - Weakness of governance in respect of the planning and implementation of the new corporate strategy leads to a failure in achieving the new strategic goals.
Owner:
Director of Strategy</t>
  </si>
  <si>
    <t>Significant change in the UK political landscape reduces our ability to influence effectively at on a UK wide basis, nationally and locally
Owner:
CMT</t>
  </si>
  <si>
    <t>Tom Burford</t>
  </si>
  <si>
    <t>Nov – 15</t>
  </si>
  <si>
    <t>Leadership of this project has now been handed to Tom Burford. Some prior work has been undertaken but we are now governing this project through the new approach to project management. The project is in the Idea phase and a request is being completed to ensure we are clear on top level objectives. Key stakeholders from across the directorates have been identified and a brief is being developed to engage an external agency to support the development of the strategy.</t>
  </si>
  <si>
    <t>The project aims to develop a corporate digital vision and strategy and implementation plan for Barnardo’s aligned to the ten year corporate strategy. By November we hope to have a business case, investment appraisal and high level implementation plan.</t>
  </si>
  <si>
    <t>Barnardo's Business Critical Projects</t>
  </si>
  <si>
    <t>PC3</t>
  </si>
  <si>
    <t>Staff consider our managers to be effective                                      (%, Annual)</t>
  </si>
  <si>
    <t>Staff perceive our Senior Leaders as effective                                  (%, Annual)</t>
  </si>
  <si>
    <t>PB3</t>
  </si>
  <si>
    <t>PB4</t>
  </si>
  <si>
    <t>Volunteers would recommend us                                                                       (%, Annual)</t>
  </si>
  <si>
    <t>Staff understand and are engaged with our purpose and strategic priorities                                                                           (%, Annual)</t>
  </si>
  <si>
    <t>APA ratings for leadership and management against L&amp;M behaviours framework                                                                      (%, Annual)</t>
  </si>
  <si>
    <t>Staff would recommend to friends and family that Barnardo’s is a good place to work                                                                              (%, Annual)</t>
  </si>
  <si>
    <t>Number</t>
  </si>
  <si>
    <t>Volunteers feel engaged with our purpose and strategic priorities                                                            (%, Annual)</t>
  </si>
  <si>
    <t>Volunteers feel engaged with our purpose and strategic priorities                                 (%, Annual)</t>
  </si>
  <si>
    <t>Increase the economic value of our volunteers’ contribution                                                                (£, Annual)</t>
  </si>
  <si>
    <t>Quarterly Total Days for Short Term, Medium Term and Long Term</t>
  </si>
  <si>
    <t>Cumulative total days for ST, MT and LT</t>
  </si>
  <si>
    <t>Totals</t>
  </si>
  <si>
    <t>Current cumulative Department Totals for ST, MT, LT</t>
  </si>
  <si>
    <t>KPI  Name</t>
  </si>
  <si>
    <t>Q1  breakdown</t>
  </si>
  <si>
    <t>Q2 breakdown</t>
  </si>
  <si>
    <t>Q3 breakdown</t>
  </si>
  <si>
    <t>Q4 breakdown</t>
  </si>
  <si>
    <t>Our Business Model</t>
  </si>
  <si>
    <t>Increased propensity to donate amongst potential supporters                                                                                (%, Non-Cumulative)</t>
  </si>
  <si>
    <t>Deficit due to new stores performance, together with rag income deficit due to reduced market prices</t>
  </si>
  <si>
    <t>Overidden</t>
  </si>
  <si>
    <t>In a year with no external advertising spend, we will use our owned and earned channels to  maintain our leading position as a charity who works with children with a parent in prison. We will seek to create a 'peak' in awareness during Q3 with a post-election influencing campaign</t>
  </si>
  <si>
    <t>Awareness of our work in early intervention is low compared to previous waves of testing.  However, this is true for all our competitors and means that our gap with the NPSCC is held at 4%.</t>
  </si>
  <si>
    <t>150th Anniversary</t>
  </si>
  <si>
    <t>The anniversary theme ‘Home’ has been agreed by the trustees. 
The objectives of the 150th anniversary are:
To raise more general and restricted voluntary funds for our work with the UK’s most vulnerable children
To inspire as wide an audience as possible to engage with Barnardo’s as their charity of choice and to build a longer term sustainable support base (including volunteering, retail donors and customers)
To build awareness of Barnardo’s as the UK’s leading children’s charity amongst major funders as their partner and/or provider of choice</t>
  </si>
  <si>
    <t>A job description for the Anniversary Campaign Director has been finalised and a secondment ask has been presented to John Lewis
The first anniversary workshop took place on 20th April 2015 with marketing leaders.  Three ideas around the home theme were identified.
The follow up workshop with corporate colleagues is due to take place on the 11th May 2015.
An anniversary research brief to explore the strengths and weaknesses of the proposed ideas have been sent to three research agencies.  (Voodoo, TNS BMRB and 2CV).
An anniversary paper will be presented at the CMT meeting, 10th June 2015.</t>
  </si>
  <si>
    <t>We recognise that our fundraising activity is behind the times.  Organisationally we are trying to more equally balance our income between statutory and voluntary funds.  Therefore we are currently doing market research and scoping out what fundraising would look like for Barnardo’s in 5 and 10 years.</t>
  </si>
  <si>
    <t>Currently completing a state of the nation and snapshot of what fundraising looks like.  This paper is currently being drafted and will be presented at the May board meeting. Gerard Cousins is leading on this.
An initial FLT strategy development away day has been completed with the further workshop planned for the 12th May 2015.</t>
  </si>
  <si>
    <t>Our operating environment means we need to review what we do and how – our senior leadership structure alignment to Corporate Strategy is part of this and starts a journey of cultural change toward improving the service we provide to children. Expected outputs:
o Collaboration across income streams
o Greater focus to inflecting strategy
o Balancing needs of the regions and nations
o Prioritisation in learning, skills &amp; innovative thinking
o Increased agility &amp; collaboration through matrix management</t>
  </si>
  <si>
    <t>Exploratory conversations have been ongoing with IS, in order to better utilise the Business Pipeline to capture this data. Business Pipeline was in the process of being upgraded and therefore changes cannot be implemented until July\August 2015</t>
  </si>
  <si>
    <t>TBC - Due in Q2 2015/2016</t>
  </si>
  <si>
    <t>TBC - Due Q2 2015/16</t>
  </si>
  <si>
    <t>TBC - Due Q3 2015/16</t>
  </si>
  <si>
    <t>A series of projects to achievetransformation in HR/Finance business process thus delivering significant process improvements and operational efficiencies, underpinned by adoption of up to date integrated IT applications supporting HR and finance processes, and delivering accurate and relevant HR and Financial information to staff in real time.
Project #1: Decision on Oracle or alternate product(s) - 9/12 to 8/13
Project #2: Tender/Award/Contract/Mobilise -  9/13 to 2/14
Project #3: Upgrade &amp; High Level Design - 3/14 to 3/15
Project #4:  PoC, Implementation Planning and Approvals - 4/15 to 9/15
Project #5:  Implementation (1) - 9/15 to 4/16
Project #6:  Implementation (2)
Project #7:  Implementation (3)</t>
  </si>
  <si>
    <t>Project #1 and #2 are complete.
Project #3 has two phases:
Phase 1 – upgrade Oracle from 11i to R12 (completed March 2014)
Phase 2 - produce high level design for additional functionality
(WIP - will complete June 2014)
The next projects are to implement additional functionality available because of the upgrade to R12:
Project #4 – WIP. A plan is in place covering Apr-Sep 2015 which will deliver the paper/business case to CMT seeking approval for implementation.  The paper will highlight the overall plan for additional functionality and detail the implementation plan for the initial tranche which is project #5 (Manager and Employee Self Service, iExpenses, Absence, Purchasing &amp; i-Procurement, and Reporting &amp; Analytics).
Project #5 – not started
Project #6 – not started
Project #7 – not started</t>
  </si>
  <si>
    <t>Project #3:
£711k
Project#4/#5:
£0k</t>
  </si>
  <si>
    <t>Project #3:
£792.5k
Project#4/#5:
£222k</t>
  </si>
  <si>
    <t>Volunteering &amp; Community Engagement Strategy</t>
  </si>
  <si>
    <t>Everton Bryan </t>
  </si>
  <si>
    <t> Chris Reed</t>
  </si>
  <si>
    <t> TBA</t>
  </si>
  <si>
    <t>CMT approved outline proposals 4/3/15 subject to BoT approval.  BoT approval being sought 21/5/15 following engagement with RemCom and RemCom/FinCom.  Informal engagement with UNISON to begin once approval received.  Proposing to launch collective consultation September 2015.</t>
  </si>
  <si>
    <t>Employee Opinion Pulse Survey to be undertaken to ‘take the temperature’ against key areas highlighted in the 2014 survey.  Random 20% of workforce to be invited to participate.</t>
  </si>
  <si>
    <t> Anne Comber</t>
  </si>
  <si>
    <t> Apr 15</t>
  </si>
  <si>
    <t>Jul 15 </t>
  </si>
  <si>
    <t> CMT signed off proposal 16/4/15.  Survey running 8-28/6/15.  Top level results 3/7/15.  Full results for CMT discussion 23/7/15.</t>
  </si>
  <si>
    <t>Within existing budget</t>
  </si>
  <si>
    <t>TBC- Due Q2 2015/16</t>
  </si>
  <si>
    <t>NA (Annual Measure)</t>
  </si>
  <si>
    <t>TBC - Due in Q2 2015/16</t>
  </si>
  <si>
    <t>TBC - Due in Q3 2015/16</t>
  </si>
  <si>
    <t>Increase in recruitment profile of underrepresented volunteer groups                                                                       (TBA)</t>
  </si>
  <si>
    <t>Minor discrepancies in volunteer data have been identified between systems - figures are deemed to be 90% accurate</t>
  </si>
  <si>
    <t>Confirm accuracy of figures and grow volunteering population quarter on quarter</t>
  </si>
  <si>
    <t>Profile of current population establish and priority groups identified, 17% BME, 23% Male, 5% Under 25 and 15% over 65</t>
  </si>
  <si>
    <t>TBC - Due in Q1 2015/16</t>
  </si>
  <si>
    <t>Q4 data for 14/15 shows recruitment profile of new staff matched profile of existing staff and has not increased the diversity of the workforce</t>
  </si>
  <si>
    <t>±100</t>
  </si>
  <si>
    <t>Overridden</t>
  </si>
  <si>
    <t>Although finishing £9.0m short of our targeted gross income, cost control meant that our revenue and capital fell short by only £0.4m</t>
  </si>
  <si>
    <t>Increased investment growth and broad achievement of the budget meant that reserves finished over budget</t>
  </si>
  <si>
    <t>1. Conflicts of interest approach
2. Initial actuarial funding results and agree approach to the deficit
3. Managing the outcome of the court case</t>
  </si>
  <si>
    <t xml:space="preserve">This is the development of a ten year corporate strategy to run from April 2016. It includes the engagement with all internal / external stakeholders and the prepararation of a draft strategy for November's retreat.The final corporate strategy will be signed on in March 2016. </t>
  </si>
  <si>
    <t xml:space="preserve">Good progress is being made. The engagement plan has been implemented and staff/volunteers and other stakeholders have multiple opportunities to engage and have their say. Link group meetings with trustees continue, the latest taking place on 7th May. </t>
  </si>
  <si>
    <t>The Terms of Reference are almost finalised and exploratory meetings are taking place with prospective providers during the w/b 11th May.</t>
  </si>
  <si>
    <t>Lifecycle phase</t>
  </si>
  <si>
    <t>Deliver</t>
  </si>
  <si>
    <t>Idea</t>
  </si>
  <si>
    <t> Nov-14</t>
  </si>
  <si>
    <t>Mar-20 </t>
  </si>
  <si>
    <t>The  consultation runs until 8th May 2015. All of CLG/CMT have engaged fully providing valuable feedback/suggestions. Consideration of all feedback will be undertaken and a decision/outcome paper circulated to members by 26th May 2015. A wider communications plan is developed to cascade the key messages and leadership review outcome from the 1st June 2015. Following this applicable recruitment processes will commence to the agreed structure between June 2015 – September 2016. </t>
  </si>
  <si>
    <t>A review of IS is to be undertaken to examine the following areas of operation. 
·  Value for money
·  Does it meet the needs and highlighting where improvements can be made
·  Is it currently configured correctly to meet the current   and future needs of Barnardo’s.
·  Whether the function has an appropriate vision to support Barnardo’s strategy
·  The Long term funding/investment required</t>
  </si>
  <si>
    <t>This is the development and implementation of new Corporate Volunteering and Community Engagement Strategy</t>
  </si>
  <si>
    <t>The draft strategy is due to be considered by the Board on 21st May. The high-level phases are as follows: Development Nov 14 – April 15. Scheduled for discussion at CMT April 15 &amp; Board May 15, implementation commences Jun 15</t>
  </si>
  <si>
    <t>Development and implementation of a new pay structure that: enables B’s to pay at least National Living Wage (NLW) replaces COLA and SCP progression with single annual pay award; moves to pay bands for all staff with the exception of Retail stores’ staff that will move to spot salaries.</t>
  </si>
  <si>
    <t>The VF usage includes the cost of restructuring new contracts secured in the year, which will be recovered over the period of the contract</t>
  </si>
  <si>
    <t>The name of the directorate owning the KPI</t>
  </si>
  <si>
    <t>TBC - Due Q4 2015/16</t>
  </si>
  <si>
    <t>CAIU Safeguarding Assurance 2015/16</t>
  </si>
  <si>
    <t>Home Page Type</t>
  </si>
  <si>
    <t>Contract Income</t>
  </si>
  <si>
    <t>Year End Average</t>
  </si>
  <si>
    <t>Surplus/(Deficit)</t>
  </si>
  <si>
    <t>Service Expenditure</t>
  </si>
  <si>
    <t>Fundraising Income</t>
  </si>
  <si>
    <t>Unbudgeted Income and Expenditure(shown directly in reserves)</t>
  </si>
  <si>
    <t>Recharge credits</t>
  </si>
  <si>
    <t>Other Expenditure  -Depreciation &amp; Other</t>
  </si>
  <si>
    <t>Other Income-External</t>
  </si>
  <si>
    <t xml:space="preserve">Chief Executive's Office </t>
  </si>
  <si>
    <t>Strategy -Net expenditure</t>
  </si>
  <si>
    <t>Finance-Net expenditure</t>
  </si>
  <si>
    <t>Other Departments</t>
  </si>
  <si>
    <t>Marketing - Net Income</t>
  </si>
  <si>
    <t>Marketing Campaigns &amp; Media</t>
  </si>
  <si>
    <t>Gifts In Wills-Income</t>
  </si>
  <si>
    <t>Retail &amp; Trading - Net Income</t>
  </si>
  <si>
    <t xml:space="preserve">                 - Expenditure</t>
  </si>
  <si>
    <t>Retail - Income</t>
  </si>
  <si>
    <t>Total Fundraising -Net Income</t>
  </si>
  <si>
    <t>Total Fundraising Expenditure</t>
  </si>
  <si>
    <t>Planning &amp; Insight</t>
  </si>
  <si>
    <t>Supporter Marketing</t>
  </si>
  <si>
    <t>Community</t>
  </si>
  <si>
    <t>Partnerships</t>
  </si>
  <si>
    <t>Fundraising Expenditure</t>
  </si>
  <si>
    <t>Total Fundraising Income</t>
  </si>
  <si>
    <t>Funded By:</t>
  </si>
  <si>
    <t>Children's Services - Net Expenditure</t>
  </si>
  <si>
    <t>Gross Expenditure</t>
  </si>
  <si>
    <t>Statutory Income</t>
  </si>
  <si>
    <t>SURPLUS/(DEFICIT)</t>
  </si>
  <si>
    <t>Total Expenditure</t>
  </si>
  <si>
    <t>Total Income</t>
  </si>
  <si>
    <t>SUMMARY</t>
  </si>
  <si>
    <t>FULL YEAR</t>
  </si>
  <si>
    <t>YEAR TO DATE</t>
  </si>
  <si>
    <t xml:space="preserve"> Current Month</t>
  </si>
  <si>
    <t>Estimated closing reserves in Statutory Accounts (post BRP)</t>
  </si>
  <si>
    <t>Transfer from General Reserves to Pension deficit</t>
  </si>
  <si>
    <t>Surplus/(Deficit) in SOFA</t>
  </si>
  <si>
    <t>Working capital fund</t>
  </si>
  <si>
    <t>General reserve</t>
  </si>
  <si>
    <t>Fixed assets fund</t>
  </si>
  <si>
    <t xml:space="preserve">       Investments</t>
  </si>
  <si>
    <t xml:space="preserve">       Tangible assets</t>
  </si>
  <si>
    <t>£'000</t>
  </si>
  <si>
    <t>BALANCE SHEET</t>
  </si>
  <si>
    <t>Closing reserves per management accounts excl.Surplus/(Deficit) in Revenue account</t>
  </si>
  <si>
    <t xml:space="preserve">         </t>
  </si>
  <si>
    <t>Technical adjustments to Statutory Accounts</t>
  </si>
  <si>
    <r>
      <t xml:space="preserve">Reserves % of Target £40.2m
</t>
    </r>
    <r>
      <rPr>
        <sz val="10"/>
        <rFont val="Verdana"/>
        <family val="2"/>
      </rPr>
      <t>Target between 90% &amp; 120%: £36.2 m - £48.3m (before BRP)</t>
    </r>
  </si>
  <si>
    <r>
      <t xml:space="preserve">Closing Reserves excluding BRP
</t>
    </r>
    <r>
      <rPr>
        <sz val="10"/>
        <rFont val="Verdana"/>
        <family val="2"/>
      </rPr>
      <t>(2013/14 + £9.3m net expenditure to 31/3/14)</t>
    </r>
  </si>
  <si>
    <t>Reserves % of Target £40.2m</t>
  </si>
  <si>
    <t>Closing Reserves post BRP</t>
  </si>
  <si>
    <t>Barkingside Regeneration Programme: Income</t>
  </si>
  <si>
    <t>Barkingside Regeneration Programme: Expenditure</t>
  </si>
  <si>
    <t>Investment portfolio gains/(losses) @ 4% p.a.</t>
  </si>
  <si>
    <t>Unbudgeted Summary</t>
  </si>
  <si>
    <t>Revenue surplus + Capital deficit (from above)</t>
  </si>
  <si>
    <t>Opening Reserves post BRP (as per stat. accounts)</t>
  </si>
  <si>
    <t>RESERVES</t>
  </si>
  <si>
    <t>Revenue Surplus + Capital Expenditure 
(excluding depreciation)</t>
  </si>
  <si>
    <t>Addback Depreciation</t>
  </si>
  <si>
    <t>Capital Expenditure (Excl. BRP)</t>
  </si>
  <si>
    <t>SBP Expenditure</t>
  </si>
  <si>
    <t>Properties &amp; Vehicles Expenditure</t>
  </si>
  <si>
    <t>BRP</t>
  </si>
  <si>
    <t>Vehicle Expenditure</t>
  </si>
  <si>
    <t>Other Properties/Non Operational Properties</t>
  </si>
  <si>
    <t>Retail</t>
  </si>
  <si>
    <t xml:space="preserve">Children's Services </t>
  </si>
  <si>
    <t>Properties &amp; Vehicles</t>
  </si>
  <si>
    <t>IS Expenditure</t>
  </si>
  <si>
    <t>SBP-CRM Fundraising</t>
  </si>
  <si>
    <t>Current Month</t>
  </si>
  <si>
    <t>Management Accounts: March 2015 (Period 12)</t>
  </si>
  <si>
    <t>Summary</t>
  </si>
  <si>
    <r>
      <t>·</t>
    </r>
    <r>
      <rPr>
        <sz val="7"/>
        <color theme="1"/>
        <rFont val="Times New Roman"/>
        <family val="1"/>
      </rPr>
      <t xml:space="preserve">         </t>
    </r>
    <r>
      <rPr>
        <sz val="11"/>
        <color theme="1"/>
        <rFont val="Verdana"/>
        <family val="2"/>
      </rPr>
      <t xml:space="preserve">Period 12 represents a provisional year end position, which will be updated and reissued once all year-end adjustments are completed. The management accounts show both actual performance compared to budget as well as a comparison of actual against the most recent forecast, to show the accuracy of the forecast. </t>
    </r>
  </si>
  <si>
    <r>
      <t>·</t>
    </r>
    <r>
      <rPr>
        <sz val="7"/>
        <color theme="1"/>
        <rFont val="Times New Roman"/>
        <family val="1"/>
      </rPr>
      <t xml:space="preserve">         </t>
    </r>
    <r>
      <rPr>
        <sz val="11"/>
        <color theme="1"/>
        <rFont val="Verdana"/>
        <family val="2"/>
      </rPr>
      <t xml:space="preserve">Performance for the year has been broadly in line with expectations. The provisional result for the year is a deficit of £2.5m against a budgeted deficit of £2.1m. A £1.7m deficit had been forecast. Since moving part of the investment portfolio to Ruffer, more of the investment return is received as capital growth and less as income. As a result investment income is £563k less than budget whilst capital growth is £2.5m above the budget expectation, which is the major budget variance. Reserves finish the year at £47.8m (after BRP), £1.5m more than budgeted and £2.3m more than forecast. </t>
    </r>
  </si>
  <si>
    <t>Observations for the whole of 2014-15:</t>
  </si>
  <si>
    <r>
      <t>·</t>
    </r>
    <r>
      <rPr>
        <sz val="7"/>
        <color theme="1"/>
        <rFont val="Times New Roman"/>
        <family val="1"/>
      </rPr>
      <t xml:space="preserve">         </t>
    </r>
    <r>
      <rPr>
        <sz val="11"/>
        <color theme="1"/>
        <rFont val="Verdana"/>
        <family val="2"/>
      </rPr>
      <t>Marketing net income was £32.5m, £2.8m below budget, but in line with the forecast. The major factors are:</t>
    </r>
  </si>
  <si>
    <r>
      <t>o</t>
    </r>
    <r>
      <rPr>
        <sz val="7"/>
        <color theme="1"/>
        <rFont val="Times New Roman"/>
        <family val="1"/>
      </rPr>
      <t xml:space="preserve">   </t>
    </r>
    <r>
      <rPr>
        <sz val="11"/>
        <color theme="1"/>
        <rFont val="Verdana"/>
        <family val="2"/>
      </rPr>
      <t>Gifts in Wills income being £1m below the £16m budget although £0.5m more than had been forecast most of the year.</t>
    </r>
  </si>
  <si>
    <r>
      <t>o</t>
    </r>
    <r>
      <rPr>
        <sz val="7"/>
        <color theme="1"/>
        <rFont val="Times New Roman"/>
        <family val="1"/>
      </rPr>
      <t xml:space="preserve">   </t>
    </r>
    <r>
      <rPr>
        <sz val="11"/>
        <color theme="1"/>
        <rFont val="Verdana"/>
        <family val="2"/>
      </rPr>
      <t>Community Fundraising also nearly £1.0m below its net income budget, making a profit of just £113k for the year. Other areas of fundraising had a £0.7m shortfall in net income.</t>
    </r>
  </si>
  <si>
    <r>
      <t>o</t>
    </r>
    <r>
      <rPr>
        <sz val="7"/>
        <color theme="1"/>
        <rFont val="Times New Roman"/>
        <family val="1"/>
      </rPr>
      <t xml:space="preserve">   </t>
    </r>
    <r>
      <rPr>
        <sz val="11"/>
        <color theme="1"/>
        <rFont val="Verdana"/>
        <family val="2"/>
      </rPr>
      <t>Gross income from fundraising was £0.2m less than last year, and net income £1.4m less than last year.</t>
    </r>
  </si>
  <si>
    <r>
      <t>o</t>
    </r>
    <r>
      <rPr>
        <sz val="7"/>
        <color theme="1"/>
        <rFont val="Times New Roman"/>
        <family val="1"/>
      </rPr>
      <t xml:space="preserve">   </t>
    </r>
    <r>
      <rPr>
        <sz val="11"/>
        <color theme="1"/>
        <rFont val="Verdana"/>
        <family val="2"/>
      </rPr>
      <t>Retail &amp; Trading continues its expansion plans (March 2015; 590 shops: March 2014; 539 shops) and net income of £11.5m, £0.6m below budget due to the fall in the rag price.</t>
    </r>
  </si>
  <si>
    <r>
      <t>o</t>
    </r>
    <r>
      <rPr>
        <sz val="7"/>
        <color theme="1"/>
        <rFont val="Times New Roman"/>
        <family val="1"/>
      </rPr>
      <t xml:space="preserve">   </t>
    </r>
    <r>
      <rPr>
        <sz val="11"/>
        <color theme="1"/>
        <rFont val="Verdana"/>
        <family val="2"/>
      </rPr>
      <t xml:space="preserve">An additional £0.5m has been raised for unbudgeted work and is not included in the totals above. </t>
    </r>
  </si>
  <si>
    <r>
      <t>·</t>
    </r>
    <r>
      <rPr>
        <sz val="7"/>
        <color theme="1"/>
        <rFont val="Times New Roman"/>
        <family val="1"/>
      </rPr>
      <t xml:space="preserve">         </t>
    </r>
    <r>
      <rPr>
        <sz val="11"/>
        <color theme="1"/>
        <rFont val="Verdana"/>
        <family val="2"/>
      </rPr>
      <t xml:space="preserve">Children’s Services statutory income for the year is £171.6m, representing a 3.6% increase on 2013-14. Despite the Education, Training and Skills business line requiring £1.1m more voluntary funds than budgeted, and the East region having to provide £0.7m for the closure of Springhill School, Children’s Services overall use of voluntary funds is within budget at £29.6m, £0.1m less than budget. Areas that have performed better than budget are Family Placement and the Midlands &amp; South West, South East and Anglia and West regions. </t>
    </r>
  </si>
  <si>
    <r>
      <t>·</t>
    </r>
    <r>
      <rPr>
        <sz val="7"/>
        <color theme="1"/>
        <rFont val="Times New Roman"/>
        <family val="1"/>
      </rPr>
      <t xml:space="preserve">         </t>
    </r>
    <r>
      <rPr>
        <sz val="11"/>
        <color theme="1"/>
        <rFont val="Verdana"/>
        <family val="2"/>
      </rPr>
      <t>Savings achieved in Corporate Services are £0.3m.</t>
    </r>
  </si>
  <si>
    <r>
      <t>·</t>
    </r>
    <r>
      <rPr>
        <sz val="7"/>
        <color theme="1"/>
        <rFont val="Times New Roman"/>
        <family val="1"/>
      </rPr>
      <t xml:space="preserve">         </t>
    </r>
    <r>
      <rPr>
        <sz val="11"/>
        <color theme="1"/>
        <rFont val="Verdana"/>
        <family val="2"/>
      </rPr>
      <t xml:space="preserve">Total income for the year was £274.7m, £8m or 3% more than in 2013-14. It is however £9m less than budgeted for the year. Variances are from Children’s Services (£4.7m), fundraising (£3.2m), retail (£1.5m) and gifts in wills (£1m) whilst being greater than budgeted from property disposals (+£2.1m). Expenditure has been managed down to ensure the budget is achieved, with savings from Children’s Services (£4.8m), fundraising (£1.6m), retail (£0.9m), marketing (£0.5m) and some smaller savings elsewhere.  </t>
    </r>
  </si>
  <si>
    <r>
      <t>·</t>
    </r>
    <r>
      <rPr>
        <sz val="7"/>
        <color theme="1"/>
        <rFont val="Times New Roman"/>
        <family val="1"/>
      </rPr>
      <t xml:space="preserve">         </t>
    </r>
    <r>
      <rPr>
        <sz val="11"/>
        <color theme="1"/>
        <rFont val="Verdana"/>
        <family val="2"/>
      </rPr>
      <t>The Capital account is underspent by £0.4m.</t>
    </r>
  </si>
  <si>
    <r>
      <t>·</t>
    </r>
    <r>
      <rPr>
        <sz val="7"/>
        <color theme="1"/>
        <rFont val="Times New Roman"/>
        <family val="1"/>
      </rPr>
      <t xml:space="preserve">         </t>
    </r>
    <r>
      <rPr>
        <sz val="11"/>
        <color theme="1"/>
        <rFont val="Verdana"/>
        <family val="2"/>
      </rPr>
      <t xml:space="preserve">Legacy notifications in 2014-15 have been 574, which is down on previous years (2013-14: 604; and 2012-13: 605). Although a reduction, the majority is from pecuniary notifications which have a far lower average value, whilst the higher average value residuary notifications have stood up well. </t>
    </r>
  </si>
  <si>
    <r>
      <t>·</t>
    </r>
    <r>
      <rPr>
        <sz val="7"/>
        <color theme="1"/>
        <rFont val="Times New Roman"/>
        <family val="1"/>
      </rPr>
      <t xml:space="preserve">         </t>
    </r>
    <r>
      <rPr>
        <sz val="11"/>
        <color theme="1"/>
        <rFont val="Verdana"/>
        <family val="2"/>
      </rPr>
      <t xml:space="preserve">Opening reserves are £40.6m, £0.4m below budget. Closing reserves are £47.8m, £1.5m above budget and £2.3m above forecast, principally due to the investment portfolio gain as mentioned above. </t>
    </r>
  </si>
  <si>
    <t>Growing engagement across digital and social channels that support the core business objectives                                            (K, Non-Cumulative)</t>
  </si>
  <si>
    <t>There has been an incremental growth in staff which very much correlates with our quarter by quarter growth.  In Q4 we were operating with a team of 9 as opposed to a team of 3 in Q1</t>
  </si>
  <si>
    <t xml:space="preserve">We are requesting to change the metric to ensure we measure impact across our website more directly. This existing KPI only reports on our success on Social Media. Our priorities will now be driving traffic to pages surrounding our SBP and ensuring we do all we can to encourage these visitors to convert (take action)
</t>
  </si>
  <si>
    <t>TBC - Updated metric/KPI to be implemented from Q1 2015/16</t>
  </si>
  <si>
    <t>There were 17 inspections in total: 15 focussing on Assessment/ Risk Assessment Plans and 2 follow up inspections relating to Supervision that had not previously been reported. Individual Action Plans have been returned against each assessment to ensure requirements and recommendations are enacted</t>
  </si>
  <si>
    <t xml:space="preserve">No Ofsted inspection has taken place. Processes for improving quality have been implemented </t>
  </si>
  <si>
    <t>Made 44 placements during this period. Exceeded target (740) by 421 placements</t>
  </si>
  <si>
    <t>Made 29 adoptions during this period. Exceeded target (111) by 4 adoptions</t>
  </si>
  <si>
    <t>Increased the number of centres by 9, however did not achieve the target of 200</t>
  </si>
  <si>
    <t>Target reached as forecasted</t>
  </si>
  <si>
    <t>TBC - Revised KPI being brought to Board at start of Q3 2015/16</t>
  </si>
  <si>
    <t>21m</t>
  </si>
  <si>
    <t>Contract income target was revised against forecast. New target agreed as part of budget process in previous quarter</t>
  </si>
  <si>
    <t>Early indications from BDU suggest a successful Q1. Forecast will be revised at the end of quarter</t>
  </si>
  <si>
    <t>We achieved a 3.6% growth in statutory income</t>
  </si>
  <si>
    <t xml:space="preserve">Support is being provided to improve preparation for inspections, particularly in Children Centres. An analysis of Ofsted reports is being undertaken, to better understand the perceived weaknesses and in order to mitigate risk. Policy updates to ensure the requirements of the CQC inspection framework have also been undertaken </t>
  </si>
  <si>
    <t>Continue engagment with IS, in order to support the development of the Business Pipeline. Work will start in order to develop and produce a survey to provide a capture of the baseline data from Q3</t>
  </si>
  <si>
    <t>Children's Services (CS) volunteers figures for June 2014 is 75%, from the first survey of CS volunteers in 2013/14.</t>
  </si>
  <si>
    <t>As part of the Volunteer Strategy,  a survey of all volunteers will take place in Q1 2015/16. Results will provide a whole organisation view of the volunteer opinion which will be used to baseline and measure future volunteer engagement.</t>
  </si>
  <si>
    <t>This is the first time APA returns will be assessed following the completion of the 2014/15 season. Ratings against completed objectives (Not achieved / Partially achieved / Achieved / Exceeded) will be monitored to ensure the process is being used effectively to improve performance</t>
  </si>
  <si>
    <t>Managing the first quarter budget performance. We anticipate Q1 usage of £7.025m</t>
  </si>
  <si>
    <t xml:space="preserve">This is the first time we have reported upon the percentage spend of CS (including Finance). We ended 14/15 under budget </t>
  </si>
  <si>
    <t>Exceeded target £0.5m generating a further £0.3m surplus</t>
  </si>
  <si>
    <t>Our target for Q1 is 117 adoptions</t>
  </si>
  <si>
    <t>Now Ofsted framework has had significant impact upon reducing inspection scores. Reviewed and analysed inspection reports and action plans have been devleoped to mitigate risk of below good inspections</t>
  </si>
  <si>
    <t>Consideration to be given to how and when we can measure customer satisfaction across all corporate service functions. In addition impending IS review will inform a more holistic picture of the business’ view of IS support</t>
  </si>
  <si>
    <t>-0.7m</t>
  </si>
  <si>
    <t>-0.18</t>
  </si>
  <si>
    <t>-0.35</t>
  </si>
  <si>
    <t>-0.53</t>
  </si>
  <si>
    <t>-0.7</t>
  </si>
  <si>
    <t>Anticipate Inspection</t>
  </si>
  <si>
    <t>1.754m</t>
  </si>
  <si>
    <t>13.53m</t>
  </si>
  <si>
    <t>Last update: 13/05/2015</t>
  </si>
  <si>
    <r>
      <t>·</t>
    </r>
    <r>
      <rPr>
        <sz val="7"/>
        <rFont val="Times New Roman"/>
        <family val="1"/>
      </rPr>
      <t xml:space="preserve">         </t>
    </r>
    <r>
      <rPr>
        <b/>
        <sz val="11"/>
        <rFont val="Calibri"/>
        <family val="2"/>
        <scheme val="minor"/>
      </rPr>
      <t>Executive Summary</t>
    </r>
    <r>
      <rPr>
        <sz val="11"/>
        <rFont val="Calibri"/>
        <family val="2"/>
        <scheme val="minor"/>
      </rPr>
      <t xml:space="preserve"> – providing performance/risk highlights on the last quarter performance</t>
    </r>
  </si>
  <si>
    <r>
      <t>·</t>
    </r>
    <r>
      <rPr>
        <sz val="7"/>
        <rFont val="Times New Roman"/>
        <family val="1"/>
      </rPr>
      <t xml:space="preserve">         </t>
    </r>
    <r>
      <rPr>
        <b/>
        <sz val="11"/>
        <rFont val="Calibri"/>
        <family val="2"/>
        <scheme val="minor"/>
      </rPr>
      <t xml:space="preserve">Business Critical projects </t>
    </r>
    <r>
      <rPr>
        <sz val="11"/>
        <rFont val="Calibri"/>
        <family val="2"/>
        <scheme val="minor"/>
      </rPr>
      <t>– providing an overview of the key organisational projects and a progress status</t>
    </r>
  </si>
  <si>
    <r>
      <t>1.</t>
    </r>
    <r>
      <rPr>
        <b/>
        <sz val="7"/>
        <rFont val="Times New Roman"/>
        <family val="1"/>
      </rPr>
      <t xml:space="preserve">       </t>
    </r>
    <r>
      <rPr>
        <b/>
        <sz val="11"/>
        <rFont val="Calibri"/>
        <family val="2"/>
        <scheme val="minor"/>
      </rPr>
      <t>Executive Summary</t>
    </r>
  </si>
  <si>
    <t>Narrative on last quarter performance and priorities for the next quarter</t>
  </si>
  <si>
    <r>
      <t>o</t>
    </r>
    <r>
      <rPr>
        <sz val="7"/>
        <rFont val="Times New Roman"/>
        <family val="1"/>
      </rPr>
      <t xml:space="preserve">   </t>
    </r>
    <r>
      <rPr>
        <sz val="11"/>
        <rFont val="Calibri"/>
        <family val="2"/>
        <scheme val="minor"/>
      </rPr>
      <t>The Risk register is divided in two parts: a summary of the risks and then a link to the mitigation measures for each risk.</t>
    </r>
  </si>
  <si>
    <r>
      <t>5.</t>
    </r>
    <r>
      <rPr>
        <b/>
        <sz val="7"/>
        <rFont val="Times New Roman"/>
        <family val="1"/>
      </rPr>
      <t xml:space="preserve">       </t>
    </r>
    <r>
      <rPr>
        <b/>
        <sz val="11"/>
        <rFont val="Calibri"/>
        <family val="2"/>
        <scheme val="minor"/>
      </rPr>
      <t>Business Critical Projects</t>
    </r>
  </si>
  <si>
    <r>
      <t>6.</t>
    </r>
    <r>
      <rPr>
        <b/>
        <sz val="7"/>
        <rFont val="Times New Roman"/>
        <family val="1"/>
      </rPr>
      <t xml:space="preserve">       </t>
    </r>
    <r>
      <rPr>
        <b/>
        <sz val="11"/>
        <rFont val="Calibri"/>
        <family val="2"/>
        <scheme val="minor"/>
      </rPr>
      <t>Management Information</t>
    </r>
  </si>
  <si>
    <r>
      <t>o</t>
    </r>
    <r>
      <rPr>
        <sz val="7"/>
        <rFont val="Times New Roman"/>
        <family val="1"/>
      </rPr>
      <t xml:space="preserve">   </t>
    </r>
    <r>
      <rPr>
        <sz val="11"/>
        <rFont val="Calibri"/>
        <family val="2"/>
        <scheme val="minor"/>
      </rPr>
      <t>Contains details of key organisational metrics on a quarterly/annual basis (as applicable), providing further context for organisational performance and the drivers behind the KPIs</t>
    </r>
  </si>
  <si>
    <r>
      <t>·</t>
    </r>
    <r>
      <rPr>
        <sz val="7"/>
        <rFont val="Times New Roman"/>
        <family val="1"/>
      </rPr>
      <t xml:space="preserve">         </t>
    </r>
    <r>
      <rPr>
        <b/>
        <sz val="11"/>
        <rFont val="Calibri"/>
        <family val="2"/>
        <scheme val="minor"/>
      </rPr>
      <t>Management Accounts</t>
    </r>
    <r>
      <rPr>
        <sz val="11"/>
        <rFont val="Calibri"/>
        <family val="2"/>
        <scheme val="minor"/>
      </rPr>
      <t xml:space="preserve"> – summarising the year-to-date financial performance of the organisation in terms of income, expenses, voluntary funds, reserves and working capital</t>
    </r>
  </si>
  <si>
    <r>
      <t>0.</t>
    </r>
    <r>
      <rPr>
        <b/>
        <sz val="7"/>
        <rFont val="Times New Roman"/>
        <family val="1"/>
      </rPr>
      <t>   </t>
    </r>
    <r>
      <rPr>
        <b/>
        <sz val="7"/>
        <rFont val="Calibri"/>
        <family val="2"/>
        <scheme val="minor"/>
      </rPr>
      <t xml:space="preserve">    </t>
    </r>
    <r>
      <rPr>
        <b/>
        <sz val="11"/>
        <rFont val="Calibri"/>
        <family val="2"/>
        <scheme val="minor"/>
      </rPr>
      <t>Home Page</t>
    </r>
  </si>
  <si>
    <r>
      <t>2.</t>
    </r>
    <r>
      <rPr>
        <b/>
        <sz val="7"/>
        <rFont val="Times New Roman"/>
        <family val="1"/>
      </rPr>
      <t xml:space="preserve">       </t>
    </r>
    <r>
      <rPr>
        <b/>
        <sz val="11"/>
        <rFont val="Calibri"/>
        <family val="2"/>
        <scheme val="minor"/>
      </rPr>
      <t>Balanced Scorecard</t>
    </r>
  </si>
  <si>
    <r>
      <t>o</t>
    </r>
    <r>
      <rPr>
        <sz val="7"/>
        <rFont val="Times New Roman"/>
        <family val="1"/>
      </rPr>
      <t xml:space="preserve">   </t>
    </r>
    <r>
      <rPr>
        <sz val="11"/>
        <rFont val="Calibri"/>
        <family val="2"/>
        <scheme val="minor"/>
      </rPr>
      <t>The updated balanced scorecard includes our KPIs divided into four areas: Impact, People, Finance and Business Model</t>
    </r>
  </si>
  <si>
    <r>
      <t>o</t>
    </r>
    <r>
      <rPr>
        <sz val="7"/>
        <rFont val="Times New Roman"/>
        <family val="1"/>
      </rPr>
      <t xml:space="preserve">   </t>
    </r>
    <r>
      <rPr>
        <sz val="11"/>
        <rFont val="Calibri"/>
        <family val="2"/>
        <scheme val="minor"/>
      </rPr>
      <t>For each KPI, we have included the following information:</t>
    </r>
  </si>
  <si>
    <r>
      <t>o</t>
    </r>
    <r>
      <rPr>
        <sz val="7"/>
        <rFont val="Times New Roman"/>
        <family val="1"/>
      </rPr>
      <t xml:space="preserve">   </t>
    </r>
    <r>
      <rPr>
        <sz val="11"/>
        <rFont val="Calibri"/>
        <family val="2"/>
        <scheme val="minor"/>
      </rPr>
      <t>The format of the management accounts is unchanged</t>
    </r>
  </si>
  <si>
    <t>Pension deficit has increased, resulting in greater risk in terms of call on Barnardo's funds to fund scheme.</t>
  </si>
  <si>
    <t>3.6% growth in Children’s Services’ statutory income for 2014/15.</t>
  </si>
  <si>
    <t>Marketing net income down £2.8m on budget. Both net fundraising and net retail income down on full year target. Project underway to develop a five-year fundraising strategy.</t>
  </si>
  <si>
    <t>Management Accounts show provisional year end performance of £2.5m deficit against budgeted deficit of £2.1m.</t>
  </si>
  <si>
    <t>Leadership review consultation period has concluded. Communications on outcomes to begin shortly. Associated risk is being managed. </t>
  </si>
  <si>
    <t>Awareness of our purpose dropped in Q4 and we anticipate a drop in awareness in early 2015/16 as a result of the pause on advertising and reliance of our own channels.</t>
  </si>
  <si>
    <t>New volunteering strategy brought to Trustees for sign off with clear targets for the coming five years. New corporate risk identified.</t>
  </si>
  <si>
    <t>Project to introduce pay banding is making good progress but recognise the associated risk and are managing it accordingly.</t>
  </si>
  <si>
    <t>Progress now being made on development of a corporate digital strategy. We are preparing to go to market to engage a digital agency to support with the development of the digital vision and strategy. A review of our IS department is scheduled to begin shortly.</t>
  </si>
  <si>
    <t>First view of 2015/16 targets (with quarterly forecasts applicable) available for all balanced scorecard and SBP KPIs.</t>
  </si>
  <si>
    <t>% Children's Services contracts capturing beneficiary feedback                                                   (%, Non-Cumulative)</t>
  </si>
  <si>
    <t>Number of committed givers                                            (K, Non-Cumulative)</t>
  </si>
  <si>
    <t>Establish quarterly reporting on recruitment profiles. Continue E&amp;D strategy work to identify and remove barriers in recruitment process. Revised E&amp;D KPIs coming to Board in July 2015</t>
  </si>
  <si>
    <t>Net Savings                                                      (£m, Cumulative)</t>
  </si>
  <si>
    <t>Ineffective and unstable leadership adversely impacts Barnardo’s performance and ability to deliver its strategic objectives</t>
  </si>
  <si>
    <t>NEW - Ineffective talent management, resilience planning  and succession planning leading to potential loss of key skills and expertise and increased costs to fill the resource gaps</t>
  </si>
  <si>
    <t>NEW - Failure to deliver our ambitions on volunteering</t>
  </si>
  <si>
    <t>NEW - Significant changes to our pay structure could result in a breakdown in employee relations and a collective dispute with Unison</t>
  </si>
  <si>
    <t>NEW - Reputational risk from running an unpaid intern scheme</t>
  </si>
  <si>
    <t>Deleted - Failure to learn the lessons and apply to future major projects</t>
  </si>
  <si>
    <t>NEW - Weakness of governance in respect of the planning and implementation of the new corporate strategy leads to a failure in achieving the new strategic goals</t>
  </si>
  <si>
    <t>Failure to set clear targets and plans that enable us to achieve our brand positioning ambitions in our priority areas due to time taken to develop marketable products and marketing communications plans
Brand slips and cannot maximise our Brand value adversely impacting goodwill and donations to Barnardo’s</t>
  </si>
  <si>
    <t>Existing controls</t>
  </si>
  <si>
    <t>Additional Controls</t>
  </si>
  <si>
    <t>Timescales</t>
  </si>
  <si>
    <t xml:space="preserve">Independent Assurance &amp; Controls </t>
  </si>
  <si>
    <r>
      <t>·</t>
    </r>
    <r>
      <rPr>
        <sz val="11"/>
        <rFont val="Times New Roman"/>
        <family val="1"/>
      </rPr>
      <t xml:space="preserve">      </t>
    </r>
    <r>
      <rPr>
        <b/>
        <sz val="11"/>
        <rFont val="Calibri"/>
        <family val="2"/>
        <scheme val="minor"/>
      </rPr>
      <t>Corporate</t>
    </r>
    <r>
      <rPr>
        <b/>
        <sz val="11"/>
        <rFont val="Times New Roman"/>
        <family val="1"/>
      </rPr>
      <t xml:space="preserve"> </t>
    </r>
    <r>
      <rPr>
        <b/>
        <sz val="11"/>
        <rFont val="Calibri"/>
        <family val="2"/>
        <scheme val="minor"/>
      </rPr>
      <t>Risk Register</t>
    </r>
    <r>
      <rPr>
        <sz val="11"/>
        <rFont val="Calibri"/>
        <family val="2"/>
        <scheme val="minor"/>
      </rPr>
      <t xml:space="preserve"> – identifying the main risks and explaining the associated mitigating actions</t>
    </r>
  </si>
  <si>
    <r>
      <t>·</t>
    </r>
    <r>
      <rPr>
        <sz val="7"/>
        <rFont val="Times New Roman"/>
        <family val="1"/>
      </rPr>
      <t xml:space="preserve">         </t>
    </r>
    <r>
      <rPr>
        <b/>
        <sz val="11"/>
        <rFont val="Calibri"/>
        <family val="2"/>
        <scheme val="minor"/>
      </rPr>
      <t>Management information</t>
    </r>
    <r>
      <rPr>
        <sz val="11"/>
        <rFont val="Calibri"/>
        <family val="2"/>
        <scheme val="minor"/>
      </rPr>
      <t xml:space="preserve"> – detailing key organisational metrics</t>
    </r>
  </si>
  <si>
    <r>
      <t>·</t>
    </r>
    <r>
      <rPr>
        <sz val="7"/>
        <rFont val="Times New Roman"/>
        <family val="1"/>
      </rPr>
      <t xml:space="preserve">         </t>
    </r>
    <r>
      <rPr>
        <b/>
        <sz val="11"/>
        <rFont val="Calibri"/>
        <family val="2"/>
        <scheme val="minor"/>
      </rPr>
      <t>Balanced Scorecard</t>
    </r>
    <r>
      <rPr>
        <sz val="11"/>
        <rFont val="Calibri"/>
        <family val="2"/>
        <scheme val="minor"/>
      </rPr>
      <t xml:space="preserve"> – monitoring our Key Performance Indicators (KPIs) for our Impact, People, Finance and Business Model quadrants</t>
    </r>
  </si>
  <si>
    <t>o  The Home Page helps the user to navigate to the different sections of the document. In addition, the central diagram for the Scorecard provides an overview of the RAG ratings per quadrant</t>
  </si>
  <si>
    <t>o  The Executive summarises the key highlights from the last quarter with a link to the relevant KPI/Risk as appropriate</t>
  </si>
  <si>
    <t>RAG rating for the quarter and the full year (based respectively on actuals and forecast against quarterly and annual targets)</t>
  </si>
  <si>
    <t>Trend graph displaying quarterly targeted and actual performance / previous year &amp; current year comparison depending upon how frequently the KPI is measured</t>
  </si>
  <si>
    <r>
      <rPr>
        <b/>
        <sz val="11"/>
        <rFont val="Calibri"/>
        <family val="2"/>
        <scheme val="minor"/>
      </rPr>
      <t>3.</t>
    </r>
    <r>
      <rPr>
        <b/>
        <sz val="7"/>
        <rFont val="Times New Roman"/>
        <family val="1"/>
      </rPr>
      <t xml:space="preserve">       </t>
    </r>
    <r>
      <rPr>
        <b/>
        <sz val="11"/>
        <rFont val="Calibri"/>
        <family val="2"/>
        <scheme val="minor"/>
      </rPr>
      <t>Management Accounts</t>
    </r>
  </si>
  <si>
    <r>
      <t>4.</t>
    </r>
    <r>
      <rPr>
        <b/>
        <sz val="11"/>
        <rFont val="Times New Roman"/>
        <family val="1"/>
      </rPr>
      <t xml:space="preserve">       </t>
    </r>
    <r>
      <rPr>
        <b/>
        <sz val="11"/>
        <rFont val="Calibri"/>
        <family val="2"/>
        <scheme val="minor"/>
      </rPr>
      <t>Corporate Risk Register</t>
    </r>
  </si>
  <si>
    <r>
      <t>o</t>
    </r>
    <r>
      <rPr>
        <sz val="7"/>
        <rFont val="Times New Roman"/>
        <family val="1"/>
      </rPr>
      <t xml:space="preserve">   </t>
    </r>
    <r>
      <rPr>
        <sz val="11"/>
        <rFont val="Calibri"/>
        <family val="2"/>
        <scheme val="minor"/>
      </rPr>
      <t>Key Projects are described with a clear overview of the objectives, deadlines, owners, status and key actions</t>
    </r>
  </si>
  <si>
    <t>To grow annual income by £13m or 4% as per the budget. Q1 target growth is £3.25m</t>
  </si>
  <si>
    <t>20 inspections took place and 13 were rated as good or above (65%). This is an increase on the previous quarter</t>
  </si>
  <si>
    <t>Survey launch is scheduled for Volunteers Week (1-7 June 2015) to run for 1 month, followed by analysis. Initial results should be ready at the end of Q1, with the final report due Q2</t>
  </si>
  <si>
    <t>Public propensity to donate has held relatively steady throughout the year. Q4 sees a slight dip  in  this  measure, but nevertheless we have succeeded in meeting our  target of &gt;40%, with an average result of 41% for the whole of 2014/15</t>
  </si>
  <si>
    <t xml:space="preserve">We have achieved our full year target. This figure includes changes across each of the four nations of the </t>
  </si>
  <si>
    <t>We are analysing the outcome of the general election to assess our approach</t>
  </si>
  <si>
    <t xml:space="preserve">In a year with no external advertising spend, we will continue to use our owned and earned channels to maintain  propensity to support at a level greater than  40%
</t>
  </si>
  <si>
    <t>We exceeded the external benchmark by 4%.  This is an annual measure with a pulse survey scheduled for June   2015/16. A follow-up full survey of the organisation will take place in Spring 2016</t>
  </si>
  <si>
    <t>We are hoping for a good result compared to the benchmark group. We are ensuring that the progress made since the full staff survey in May last year is communicated to staff</t>
  </si>
  <si>
    <t>Planning completed to run survey in Q1 2015/16 (June). Will provide a baseline for progress to be measured from the end of Q1 2015/16</t>
  </si>
  <si>
    <t>We will continue to train managers in incorporating Learning and Management Beahviours in to the appraisal process</t>
  </si>
  <si>
    <t>Our 2014 survey score was 72% against an external industry benchmark of 70% and is recognised as an industry key performance indicator</t>
  </si>
  <si>
    <t>The Pulse survey in June 2015 will capture a sample set of responses to measure performance against the 2014 benchmark. The 2016 survey will be a whole organisation survey, repeating the key questions of the 2014 survey</t>
  </si>
  <si>
    <t>The 2014 survey has an overall score of 40% for leadership engagement (specifically referencing senior manager groups such as CMT and CLG) against an external industry benchmark of 59%</t>
  </si>
  <si>
    <t>Exceeded the external industry benchmark by 2% for the full survey in 2014. The relationship between managers and staff is critical to staff engagement and performance and is a key measure that will be tracked</t>
  </si>
  <si>
    <t>The Pulse survey in June 2015 will capture a sample set of responses to measure staff/management engagement performance against the 2014 benchmark. The 2016 survey will be a whole organisation survey, repeating the key questions of the 2014 survey</t>
  </si>
  <si>
    <t>A sample of 5-10% will be reviewed with the results available by Q2 2015/16</t>
  </si>
  <si>
    <t>The Leadership and Management Behaviours (LMBs) were  introduced into the APA process for managers in 2014/15 season. A sample of 5-10% sample of completed APAs will be assessed following the end of the 2014/15 season (June) wirht results due Q2 2015/16</t>
  </si>
  <si>
    <t>Performance in line with the budget with net underspend of £28K</t>
  </si>
  <si>
    <t>Managing the first quarter budget performance and business development pipeline</t>
  </si>
  <si>
    <t>The Fundraising Management Team are concentrating  on developing their strategy, restructuring Community Fundraising and continuing to drive income. Retail and Trading remain focussed on the new store opening programme whilst delivering budget from the like for like stores</t>
  </si>
  <si>
    <t>Overall Fundraising has ended the year with a gross income of £23.8m versus our reforecast of £24.0m and a net income of  £11.4m  versus our reforecast of £11.7m  so a variance of £0.3m.Retail and Trading has produced total sales turnover of £57m, £5.5m (10.7%) ahead of prior year, but 1.5m (-2.6%) behind budget. This had an effect on Net Profit and Margin. Net Profit was £11.5m, £1.5m (15%) ahead of prior year, but £617k (-5.1%) behind budget</t>
  </si>
  <si>
    <t>Performance in line with the budget</t>
  </si>
  <si>
    <t>Managing the first quarter budget performance</t>
  </si>
  <si>
    <t>A further fall in gilt yields has worsened the funding position and increased volatility</t>
  </si>
  <si>
    <t>Working capital days (Children's Services)                                                        (Cumulative)</t>
  </si>
  <si>
    <t>Continue engagment with IS, in order to support the development of the Business Pipeline. Work will start in order to develop and produce a survey to provide a capture of the baseline data</t>
  </si>
  <si>
    <t>A meeting will take place on June 8th with Social &amp; Local, to discuss how Barnardo's will approach the roll out of the methodology across Children Services UK</t>
  </si>
  <si>
    <t>Net promoter score was the methodology agreed by CSMT to understanding commissioner perception on quality and value. Pilot of Net Promoter score completed in Scotland, Family Placement &amp; Care Leavers, these pilots validated the decision by CSMT to use this methodology</t>
  </si>
  <si>
    <t>In 2014/15 we recruited 29% more committed givers than in the previous year thanks to additional investment of £750k. We also converted 14% more supporters to a committed gift and reactivated 56% more committed givers. Retention rates have improved for new committed givers from all supporter acquisition channels</t>
  </si>
  <si>
    <t>Discussions around additional investment continue. However, a new street regular giving agency test and weekly lottery private sites test are planned. We will be planning the next phase of DRTV and digital testing in order to recruit new committed givers. We will be continuing with the regular giving email testing programme and testing is planned within our June regular giver loyalty mailing. Analysis is also planned on the impact of recent testing within the regular giving upgrade and loyalty programmes on supporter retention</t>
  </si>
  <si>
    <t>Low number of tenders came out during this period. However we achieved success rate above target (63% vs 60%). Success rate was an increase previous quarters</t>
  </si>
  <si>
    <t>Early indications tell us that there is an increasse in the volume of tenders and succes rate will be sustained</t>
  </si>
  <si>
    <t>Services where inspections occurred will ensure rigorous attention is given to regularly reviewing the progress of individual action plans. In addition a more proactive relationship between CAIU and Children’s Services should ensure that overall Inspection findings are disseminated more consistently across Children’s Services</t>
  </si>
  <si>
    <t>No common methodology in place to measure this KPI. However Q4 IS Customer Satisfaction Survey results were:  good 89%, average 5%, poor 6%</t>
  </si>
  <si>
    <t>The benchmark and targets will be set following the approval of the Volunteering Strategy</t>
  </si>
  <si>
    <t>Project has been agreed, to look at consistent calculation of overhead. Stakeholders confirmed and engaged, this is a joint Children Services and Finance project. Project 'Cost Centres' has started</t>
  </si>
  <si>
    <t>Project will report in Q3</t>
  </si>
  <si>
    <t>Partnerships slightly exceed budget, and Supporter Marketing would have met budget had Gift Aid recovery been as expected. This is being investigated by the CRM team but won’t be resolved within the 14/15 year. Challenges with the Community Fundraising strategy have continued, culminating in a significant re-structure and change programme being planned</t>
  </si>
  <si>
    <t>The main area of focus for the quarter will be implementing the Community Fundraising change programme which is now underway. Establishing the final investment scenario for Supporter Marketing, and putting the required plans into action is another priority. Partnerships will continue to focus on restricted funding opportunities while in IPSC, the CRM projects will be initiated to help stabilise and improve the Salesforce platform</t>
  </si>
  <si>
    <t>Margin below budget due to reduced income (in particular RAG)  and although costs were controlled and reduced, it was not enough to bring in the budgeted margin</t>
  </si>
  <si>
    <t>Close management of all income lines, in particular focussing on improving gift aid and ensuring the best price is achieved for rag</t>
  </si>
  <si>
    <t>Corporate Services (including finance) budgets have all been held flat or reduced for 2015/16. We are currently reviewing IS value for money</t>
  </si>
  <si>
    <t>Achieved target for 2014/15</t>
  </si>
  <si>
    <t>Transition to 70% annual target during quarter 1</t>
  </si>
  <si>
    <t>Number of children reached                             (K, Cumulative)</t>
  </si>
  <si>
    <t>Number of supported lodgings services                                                                            (T, Cumulative)</t>
  </si>
  <si>
    <t>Number of staff 5 to thrive rolled out to                                                                     (K, Cumulative)</t>
  </si>
  <si>
    <t>Number of children and families worked with                                                                (K, Cumulative)</t>
  </si>
  <si>
    <t>We have exceeded our full year target for 2014/15</t>
  </si>
  <si>
    <t>Increased profile of CSE appears to be driving demand</t>
  </si>
  <si>
    <t>Priority is to consolidate existing provision. We are looking to build a small amount of additional capacity in 8 areas</t>
  </si>
  <si>
    <t>We lost Youth Base in East region as the local authority took this back in house</t>
  </si>
  <si>
    <t>We are developing a new London supported lodging service</t>
  </si>
  <si>
    <t>All children's centres have been reached, bar new business</t>
  </si>
  <si>
    <t>We plan to devolve training more directly to regions and nations to ensure it is more bespoke. No training is planned for Q1</t>
  </si>
  <si>
    <t>We are working with South East and Anglia and West regions on a revised strategy for CAPI following from recent decision to reallocate VF</t>
  </si>
  <si>
    <t>Increase in contract income                                                                                          (£m, Non-Cumulative)</t>
  </si>
  <si>
    <t>Surplus generated                                     (£m, Cumulative)</t>
  </si>
  <si>
    <t>NEET supported                                                                                (K, Cumulative)</t>
  </si>
  <si>
    <t>Surplus generated                                          (£m, Cumulative)</t>
  </si>
  <si>
    <t>Foster placements                                             (K, Cumulative)</t>
  </si>
  <si>
    <t>Adoption                                                                     (T, Cumulative)</t>
  </si>
  <si>
    <t>Head of Business has revised targets and developed plan for new financial year. New processes in place to monitor finances and progress. We have stabalised our financial position during Q4</t>
  </si>
  <si>
    <t>Continued monitoring of finances and managed reduction in NEETS. We anticipate a Q1 deficit</t>
  </si>
  <si>
    <t>Ofsted is anticipated in Q1/2</t>
  </si>
  <si>
    <t>We have revised the ETS business plan (including revised targets for 2015/16) and this has been agreed with Trustees</t>
  </si>
  <si>
    <t>Manage and agreed reduction in NEETS being supported. For Q1 we target 1,000 NEETS</t>
  </si>
  <si>
    <t>Our target for Q1 is £0.44m</t>
  </si>
  <si>
    <t>Our target for Q1 is 1,184 placements</t>
  </si>
  <si>
    <t>Financials                                                                                                                            (£m, Cumulative)</t>
  </si>
  <si>
    <t>Ofsted rating                                                            (%, Cumulative)</t>
  </si>
  <si>
    <t>Number of centres                                                           (T, Cumulative)</t>
  </si>
  <si>
    <t>Net fundraising income                                    (£m, Cumulative)</t>
  </si>
  <si>
    <t>Net retail income                                                                                              (£m, Cumulative)</t>
  </si>
  <si>
    <t>Our target for Q1 is £30K</t>
  </si>
  <si>
    <t>Roll out of action plans. Review of the Children Centre Improvement Group. Revised annual target of 70% which will be reviewed quarterly</t>
  </si>
  <si>
    <t>Awaiting outcome of bid for Brent Children Centres. Continue to identify opportunities to grow the portfolio</t>
  </si>
  <si>
    <t>SBP target of £1.4m included in our overarching Children's Services savings of £4.8m</t>
  </si>
  <si>
    <t>Fundraising net income finished considerably down on budget, though broadly in line with the Q3 reforecast. The most significant challenge remained the write-down of Community income. In light of this, much of the quarter was focused on developing the new Fundraising strategy and, within this, the plans to significantly restructure Community Fundraising and establish a base for future growth</t>
  </si>
  <si>
    <t>Major areas of focus for the first quarter will be implementing our plans to significantly re-shape Community Fundraising, and agreeing and planning the investment in Supporter Marketing. Partnerships continues its focus on restricted income opportunities, while IPSC priorities centre on CRM improvement projects approved within the budget</t>
  </si>
  <si>
    <t>Focus on productivity levels in relation to donated stock and ensure that best price is achieved for rag</t>
  </si>
  <si>
    <t>Awareness of our purpose drops down to 44%, which is low compared to previous waves of testing. However, this is true for all our competitors so that our gap with the NPSCC is held at 3%, an improvement on Q3 results</t>
  </si>
  <si>
    <t>We have reviewed targets to account for a year with no external advertising spend. We will use our owned and earned channels to continue to embed awareness of our purpose and our work with the most vulnerable, and will seek to maintain the baseline of 49% and to stay within 5% of the NSPCC</t>
  </si>
  <si>
    <t>Awareness of our work in CSE is low compared to previous waves of testing. However, this is true for all our competitors and means that the gap versus the NPSCC is held at 10% when compared to Q3 results</t>
  </si>
  <si>
    <t>We have reviewed targets to account for a year with no external advertising spend. We will use our owned and earned channels to maintain awareness of our work in CSE, and will seek to maintain the baseline of 34% and to stay within 10% of the NSPCC. We will use our owned and earned channels to create a campaign 'peak' in awareness during Q3</t>
  </si>
  <si>
    <t>Whilst we havent quite met our target, importantly we have maintained our leading position for awareness of our work in leaving care</t>
  </si>
  <si>
    <t>In a year with no external advertising spend, we will use our owned and earned channels to  maintain our leading position as a charity who works with young people leaving care</t>
  </si>
  <si>
    <t>Whilst we haven't quite met our target, importantly we have maintained our leading position for awareness of our work with children with a parent in prison</t>
  </si>
  <si>
    <t>In a year with no external advertising spend, we will use our owned and earned channels to  maintain awareness of our work in early intervention, and will seek to ensure that the gap versus the NSPCC holds steady at 4%</t>
  </si>
  <si>
    <t>Conduct further work to baseline 'newly recruited volunteers' and develop targets based on Volunteering Strategy commitments. Volunteering strategy will define a new set of KPIs for 2015-2020</t>
  </si>
  <si>
    <t>Increase the number of volunteers                                                    (K, Cumulative)</t>
  </si>
  <si>
    <t>Increase in staff from under- rep groups- BME                                                                        (%, Non-Cumulative)</t>
  </si>
  <si>
    <t>Increase in staff from under- rep groups- Disabled                                                                        (%, Non-Cumulative)</t>
  </si>
  <si>
    <t>Increase in staff from under- rep groups- LGBT                                                                                  (%, Non-Cumulative)</t>
  </si>
  <si>
    <t xml:space="preserve">P11 Forecast   </t>
  </si>
  <si>
    <r>
      <t xml:space="preserve">REVENUE ACCOUNT
March 2014/15 (Period 12)
</t>
    </r>
    <r>
      <rPr>
        <sz val="10"/>
        <rFont val="Verdana"/>
        <family val="2"/>
      </rPr>
      <t>All figures in £000's</t>
    </r>
  </si>
  <si>
    <r>
      <t>CAPITAL ACCOUNT
March 2014/15 (Period 12)</t>
    </r>
    <r>
      <rPr>
        <b/>
        <sz val="11"/>
        <rFont val="Verdana"/>
        <family val="2"/>
      </rPr>
      <t xml:space="preserve">
</t>
    </r>
    <r>
      <rPr>
        <sz val="11"/>
        <rFont val="Verdana"/>
        <family val="2"/>
      </rPr>
      <t>All figures in £000's</t>
    </r>
  </si>
  <si>
    <t>Risk Register</t>
  </si>
  <si>
    <t>sense 1-19</t>
  </si>
  <si>
    <t>Increased Risk</t>
  </si>
  <si>
    <t>Reduced Risk</t>
  </si>
  <si>
    <t>Stationary Risk</t>
  </si>
  <si>
    <t>Dial Version</t>
  </si>
  <si>
    <t>Angle Score Online</t>
  </si>
  <si>
    <t>Angle Score Print</t>
  </si>
  <si>
    <t>Gross Risk Score
 (Do not input)</t>
  </si>
  <si>
    <t>RAG
(Please input)</t>
  </si>
  <si>
    <t>Direction of Travel
(Please input)</t>
  </si>
  <si>
    <t>Print</t>
  </si>
  <si>
    <t>Online</t>
  </si>
  <si>
    <t>Data Validation:</t>
  </si>
  <si>
    <t>Enter 'Print' or 'Online' in the  bordered cell below:</t>
  </si>
  <si>
    <t>Trend against last quarter</t>
  </si>
  <si>
    <t>Year to date trend</t>
  </si>
  <si>
    <t>People data trend engine</t>
  </si>
  <si>
    <t>Result:</t>
  </si>
  <si>
    <t>Trend:</t>
  </si>
  <si>
    <t>thyme 1-2</t>
  </si>
  <si>
    <t>Current figure</t>
  </si>
  <si>
    <t>FT (excl. As and When)</t>
  </si>
  <si>
    <t>PT (excl. As and When)</t>
  </si>
  <si>
    <t>As and When (FT + PT)</t>
  </si>
  <si>
    <t>Full Time (excl. A&amp;W)</t>
  </si>
  <si>
    <t>Part Time (excl. A&amp;W)</t>
  </si>
  <si>
    <t>People Dashboard Tables - please enter data. Do not enter anything into cells with a grey fill</t>
  </si>
  <si>
    <t>Q4 (Previous year)</t>
  </si>
  <si>
    <t>Current Department Totals Pie Chart</t>
  </si>
  <si>
    <t>Return to Work Bar Chart</t>
  </si>
  <si>
    <t>Absence Department Figures Bar Chart</t>
  </si>
  <si>
    <t>Induction Data Bar Chart</t>
  </si>
  <si>
    <t>Headcount current number totals Table</t>
  </si>
  <si>
    <t>Year End Average Table</t>
  </si>
  <si>
    <t>Age Pie Chart</t>
  </si>
  <si>
    <t>Disabled Pie Chart</t>
  </si>
  <si>
    <t>Gender Pie Chart</t>
  </si>
  <si>
    <t>Sexual Orientation Pie Chart</t>
  </si>
  <si>
    <t>Ethnicity Pie Chart</t>
  </si>
  <si>
    <t>Religion/Belief Pie Chart</t>
  </si>
  <si>
    <t>FY FCST RAG</t>
  </si>
  <si>
    <t>FY FCST/ACT RAG</t>
  </si>
  <si>
    <t>watch 2-17</t>
  </si>
  <si>
    <t>Overriden</t>
  </si>
  <si>
    <t>Source:</t>
  </si>
  <si>
    <t>'Control Sheet'!AM13</t>
  </si>
  <si>
    <t>'Control Sheet'!AM17</t>
  </si>
  <si>
    <t>'Control Sheet'!AM23</t>
  </si>
  <si>
    <t>'Control Sheet'!AM33</t>
  </si>
  <si>
    <t>'Control Sheet'!AM46</t>
  </si>
  <si>
    <t>'Control Sheet'!AM39</t>
  </si>
  <si>
    <t>'Control Sheet'!AM58</t>
  </si>
  <si>
    <t>'Control Sheet'!AM56</t>
  </si>
  <si>
    <t>'Control Sheet'!AM51</t>
  </si>
  <si>
    <t>'Control Sheet'!AM42</t>
  </si>
  <si>
    <t>Control Sheet'!AM27</t>
  </si>
  <si>
    <t>Enter 'Green', 'Amber' or 'Red' in RAG  cells in columns U and V below</t>
  </si>
  <si>
    <t>Control Sheet'!AM20</t>
  </si>
  <si>
    <t>Top Priorities for next quarter</t>
  </si>
  <si>
    <t>2014/15 Target Setting and RAG Parameters</t>
  </si>
  <si>
    <t>2015/16 Target Setting and RAG Parameters</t>
  </si>
  <si>
    <t xml:space="preserve">Comments on previous quarter </t>
  </si>
  <si>
    <t>Discussions around additional investment continue. However, a new street regular giving agency test and weekly lottery private sites test are planned. We will be planning the next phase of DRTV and digital testing in order to recruit new committed givers. We will be continuing with the regular giving email testing programme and testing is planned within our June regular giver loyalty mailing. Analysis is also planned on the impact of recent testing within the regular.</t>
  </si>
  <si>
    <t>Growth in statutory income 
(£m, Cumulative)
Owner: Children's Services</t>
  </si>
  <si>
    <t>% Children's Services external regulators ratings Good or above          
(%, Non-Cumulative)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</si>
</sst>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6" formatCode="&quot;£&quot;#,##0;[Red]\-&quot;£&quot;#,##0"/>
    <numFmt numFmtId="43" formatCode="_-* #,##0.00_-;\-* #,##0.00_-;_-* &quot;-&quot;??_-;_-@_-"/>
    <numFmt numFmtId="164" formatCode="[$-F800]dddd\,\ mmmm\ dd\,\ yyyy"/>
    <numFmt numFmtId="165" formatCode="0.0"/>
    <numFmt numFmtId="166" formatCode="0.0%"/>
    <numFmt numFmtId="167" formatCode="_-* #,##0_-;\-* #,##0_-;_-* &quot;-&quot;??_-;_-@_-"/>
    <numFmt numFmtId="168" formatCode="0.000%"/>
    <numFmt numFmtId="169" formatCode="0;\-0;;@"/>
    <numFmt numFmtId="170" formatCode="_-* #,##0.0_-;\-* #,##0.0_-;_-* &quot;-&quot;??_-;_-@_-"/>
    <numFmt numFmtId="171" formatCode="#,##0.0"/>
    <numFmt numFmtId="172" formatCode="0.0;\-0.0;;@"/>
    <numFmt numFmtId="173" formatCode="0%;\-0%;&quot;&quot;"/>
    <numFmt numFmtId="174" formatCode="0.00;\-0.00;;@"/>
    <numFmt numFmtId="175" formatCode="#,##0_ ;[Red]\-#,##0\ "/>
    <numFmt numFmtId="176" formatCode="#,##0;\(#,##0\)"/>
    <numFmt numFmtId="177" formatCode="#,##0\ ;\(#,##0\)"/>
    <numFmt numFmtId="178" formatCode="#,###_);\(#,##0\)"/>
    <numFmt numFmtId="179" formatCode="#,##0;\ \(#,##0\)"/>
    <numFmt numFmtId="180" formatCode="#,##0\ ;\ \(#,##0\)"/>
    <numFmt numFmtId="181" formatCode="_(* #,##0_);_(* \(#,##0\);_(* &quot;-&quot;??_);_(@_)"/>
    <numFmt numFmtId="182" formatCode="_(* #,##0.00_);_(* \(#,##0.00\);_(* &quot;-&quot;??_);_(@_)"/>
    <numFmt numFmtId="183" formatCode="_(* #,##0_);_(* \(#,##0\);_(* &quot;-&quot;_);_(@_)"/>
    <numFmt numFmtId="184" formatCode="#,##0.000_ ;[Red]\-#,##0.000\ "/>
    <numFmt numFmtId="185" formatCode="\+#;\-#"/>
  </numFmts>
  <fonts count="110">
    <font>
      <sz val="11"/>
      <color theme="1"/>
      <name val="Calibri"/>
      <family val="2"/>
      <scheme val="minor"/>
    </font>
    <font>
      <sz val="10"/>
      <color theme="1"/>
      <name val="Verdana"/>
      <family val="2"/>
    </font>
    <font>
      <sz val="11"/>
      <color theme="1"/>
      <name val="Calibri"/>
      <family val="2"/>
      <scheme val="minor"/>
    </font>
    <font>
      <sz val="10"/>
      <color theme="1"/>
      <name val="Verdana"/>
      <family val="2"/>
    </font>
    <font>
      <b/>
      <sz val="10"/>
      <name val="Verdana"/>
      <family val="2"/>
    </font>
    <font>
      <sz val="10"/>
      <name val="Verdana"/>
      <family val="2"/>
    </font>
    <font>
      <sz val="14"/>
      <color theme="1"/>
      <name val="Verdana"/>
      <family val="2"/>
    </font>
    <font>
      <b/>
      <sz val="18"/>
      <color theme="1"/>
      <name val="Verdana"/>
      <family val="2"/>
    </font>
    <font>
      <b/>
      <sz val="14"/>
      <color theme="1"/>
      <name val="Verdana"/>
      <family val="2"/>
    </font>
    <font>
      <b/>
      <sz val="16"/>
      <color theme="0"/>
      <name val="Verdana"/>
      <family val="2"/>
    </font>
    <font>
      <b/>
      <sz val="12"/>
      <color theme="0"/>
      <name val="Verdana"/>
      <family val="2"/>
    </font>
    <font>
      <sz val="10"/>
      <color theme="0"/>
      <name val="Verdana"/>
      <family val="2"/>
    </font>
    <font>
      <b/>
      <sz val="10"/>
      <color theme="1"/>
      <name val="Verdana"/>
      <family val="2"/>
    </font>
    <font>
      <sz val="12"/>
      <color theme="1"/>
      <name val="Verdana"/>
      <family val="2"/>
    </font>
    <font>
      <b/>
      <sz val="12"/>
      <color theme="1"/>
      <name val="Verdana"/>
      <family val="2"/>
    </font>
    <font>
      <b/>
      <sz val="11"/>
      <name val="Verdana"/>
      <family val="2"/>
    </font>
    <font>
      <b/>
      <sz val="12"/>
      <name val="Verdana"/>
      <family val="2"/>
    </font>
    <font>
      <b/>
      <sz val="11"/>
      <color theme="1"/>
      <name val="Verdana"/>
      <family val="2"/>
    </font>
    <font>
      <sz val="12"/>
      <name val="Verdana"/>
      <family val="2"/>
    </font>
    <font>
      <b/>
      <sz val="10"/>
      <color rgb="FF7030A0"/>
      <name val="Verdana"/>
      <family val="2"/>
    </font>
    <font>
      <i/>
      <sz val="12"/>
      <name val="Verdana"/>
      <family val="2"/>
    </font>
    <font>
      <sz val="11"/>
      <name val="Verdana"/>
      <family val="2"/>
    </font>
    <font>
      <b/>
      <sz val="14"/>
      <name val="Verdana"/>
      <family val="2"/>
    </font>
    <font>
      <sz val="11"/>
      <name val="Calibri"/>
      <family val="2"/>
      <scheme val="minor"/>
    </font>
    <font>
      <sz val="12"/>
      <color theme="1"/>
      <name val="Calibri"/>
      <family val="2"/>
      <scheme val="minor"/>
    </font>
    <font>
      <sz val="11"/>
      <color theme="1"/>
      <name val="Verdana"/>
      <family val="2"/>
    </font>
    <font>
      <b/>
      <sz val="16"/>
      <color theme="1"/>
      <name val="Verdana"/>
      <family val="2"/>
    </font>
    <font>
      <b/>
      <sz val="20"/>
      <color theme="1"/>
      <name val="Verdana"/>
      <family val="2"/>
    </font>
    <font>
      <b/>
      <sz val="11"/>
      <color theme="1"/>
      <name val="Calibri"/>
      <family val="2"/>
      <scheme val="minor"/>
    </font>
    <font>
      <sz val="16"/>
      <color theme="1"/>
      <name val="Verdana"/>
      <family val="2"/>
    </font>
    <font>
      <sz val="16"/>
      <color theme="1"/>
      <name val="Calibri"/>
      <family val="2"/>
      <scheme val="minor"/>
    </font>
    <font>
      <sz val="16"/>
      <color theme="0"/>
      <name val="Verdana"/>
      <family val="2"/>
    </font>
    <font>
      <sz val="16"/>
      <color theme="0"/>
      <name val="Calibri"/>
      <family val="2"/>
      <scheme val="minor"/>
    </font>
    <font>
      <sz val="9"/>
      <color indexed="81"/>
      <name val="Tahoma"/>
      <family val="2"/>
    </font>
    <font>
      <b/>
      <sz val="14"/>
      <color theme="3" tint="-0.499984740745262"/>
      <name val="Verdana"/>
      <family val="2"/>
    </font>
    <font>
      <sz val="10"/>
      <color theme="2"/>
      <name val="Verdana"/>
      <family val="2"/>
    </font>
    <font>
      <b/>
      <sz val="14"/>
      <color theme="8"/>
      <name val="Verdana"/>
      <family val="2"/>
    </font>
    <font>
      <b/>
      <sz val="10"/>
      <color theme="8"/>
      <name val="Verdana"/>
      <family val="2"/>
    </font>
    <font>
      <b/>
      <sz val="11"/>
      <color theme="8"/>
      <name val="Calibri"/>
      <family val="2"/>
      <scheme val="minor"/>
    </font>
    <font>
      <b/>
      <sz val="14"/>
      <color theme="5"/>
      <name val="Verdana"/>
      <family val="2"/>
    </font>
    <font>
      <b/>
      <sz val="10"/>
      <color theme="5"/>
      <name val="Verdana"/>
      <family val="2"/>
    </font>
    <font>
      <b/>
      <sz val="11"/>
      <color theme="5"/>
      <name val="Calibri"/>
      <family val="2"/>
      <scheme val="minor"/>
    </font>
    <font>
      <u/>
      <sz val="11"/>
      <color theme="10"/>
      <name val="Calibri"/>
      <family val="2"/>
      <scheme val="minor"/>
    </font>
    <font>
      <b/>
      <sz val="16"/>
      <color theme="1"/>
      <name val="Calibri"/>
      <family val="2"/>
      <scheme val="minor"/>
    </font>
    <font>
      <sz val="11"/>
      <color theme="0"/>
      <name val="Calibri"/>
      <family val="2"/>
      <scheme val="minor"/>
    </font>
    <font>
      <sz val="7"/>
      <color theme="1"/>
      <name val="Times New Roman"/>
      <family val="1"/>
    </font>
    <font>
      <sz val="11"/>
      <color rgb="FF1F497D"/>
      <name val="Verdana"/>
      <family val="2"/>
    </font>
    <font>
      <b/>
      <sz val="14"/>
      <color theme="0"/>
      <name val="Verdana"/>
      <family val="2"/>
    </font>
    <font>
      <sz val="11"/>
      <color theme="1"/>
      <name val="Symbol"/>
      <family val="1"/>
      <charset val="2"/>
    </font>
    <font>
      <sz val="11"/>
      <color theme="1"/>
      <name val="Courier New"/>
      <family val="3"/>
    </font>
    <font>
      <sz val="10"/>
      <name val="Times New Roman"/>
      <family val="1"/>
    </font>
    <font>
      <b/>
      <sz val="11"/>
      <color theme="2"/>
      <name val="Calibri"/>
      <family val="2"/>
      <scheme val="minor"/>
    </font>
    <font>
      <b/>
      <sz val="14"/>
      <color rgb="FF7030A0"/>
      <name val="Verdana"/>
      <family val="2"/>
    </font>
    <font>
      <b/>
      <sz val="14"/>
      <color theme="1"/>
      <name val="Calibri"/>
      <family val="2"/>
      <scheme val="minor"/>
    </font>
    <font>
      <b/>
      <sz val="16"/>
      <name val="Calibri"/>
      <family val="2"/>
      <scheme val="minor"/>
    </font>
    <font>
      <b/>
      <sz val="12"/>
      <name val="Calibri"/>
      <family val="2"/>
      <scheme val="minor"/>
    </font>
    <font>
      <sz val="12"/>
      <name val="Calibri"/>
      <family val="2"/>
      <scheme val="minor"/>
    </font>
    <font>
      <b/>
      <sz val="16"/>
      <color theme="0"/>
      <name val="Calibri"/>
      <family val="2"/>
      <scheme val="minor"/>
    </font>
    <font>
      <sz val="10"/>
      <color theme="0"/>
      <name val="Calibri"/>
      <family val="2"/>
      <scheme val="minor"/>
    </font>
    <font>
      <b/>
      <sz val="10"/>
      <color theme="1"/>
      <name val="Calibri"/>
      <family val="2"/>
      <scheme val="minor"/>
    </font>
    <font>
      <sz val="10"/>
      <color theme="1"/>
      <name val="Calibri"/>
      <family val="2"/>
      <scheme val="minor"/>
    </font>
    <font>
      <b/>
      <sz val="20"/>
      <color theme="1"/>
      <name val="Calibri"/>
      <family val="2"/>
      <scheme val="minor"/>
    </font>
    <font>
      <sz val="11"/>
      <color rgb="FFFF0000"/>
      <name val="Calibri"/>
      <family val="2"/>
      <scheme val="minor"/>
    </font>
    <font>
      <sz val="9"/>
      <color rgb="FF000000"/>
      <name val="Calibri"/>
      <family val="2"/>
      <scheme val="minor"/>
    </font>
    <font>
      <b/>
      <sz val="13"/>
      <color theme="0"/>
      <name val="Calibri"/>
      <family val="2"/>
      <scheme val="minor"/>
    </font>
    <font>
      <b/>
      <sz val="14"/>
      <color theme="0" tint="-0.499984740745262"/>
      <name val="Verdana"/>
      <family val="2"/>
    </font>
    <font>
      <b/>
      <sz val="14"/>
      <color theme="0" tint="-4.9989318521683403E-2"/>
      <name val="Verdana"/>
      <family val="2"/>
    </font>
    <font>
      <sz val="11"/>
      <color rgb="FF006100"/>
      <name val="Calibri"/>
      <family val="2"/>
      <scheme val="minor"/>
    </font>
    <font>
      <sz val="11"/>
      <color rgb="FF9C0006"/>
      <name val="Calibri"/>
      <family val="2"/>
      <scheme val="minor"/>
    </font>
    <font>
      <sz val="11"/>
      <color rgb="FF9C6500"/>
      <name val="Calibri"/>
      <family val="2"/>
      <scheme val="minor"/>
    </font>
    <font>
      <sz val="9"/>
      <color theme="1"/>
      <name val="Calibri"/>
      <family val="2"/>
      <scheme val="minor"/>
    </font>
    <font>
      <sz val="14"/>
      <color theme="1"/>
      <name val="Calibri"/>
      <family val="2"/>
      <scheme val="minor"/>
    </font>
    <font>
      <sz val="11"/>
      <color theme="9" tint="0.39997558519241921"/>
      <name val="Calibri"/>
      <family val="2"/>
      <scheme val="minor"/>
    </font>
    <font>
      <sz val="11"/>
      <color theme="4"/>
      <name val="Calibri"/>
      <family val="2"/>
      <scheme val="minor"/>
    </font>
    <font>
      <sz val="11"/>
      <color theme="1" tint="0.39997558519241921"/>
      <name val="Calibri"/>
      <family val="2"/>
      <scheme val="minor"/>
    </font>
    <font>
      <b/>
      <sz val="11"/>
      <color theme="0"/>
      <name val="Calibri"/>
      <family val="2"/>
      <scheme val="minor"/>
    </font>
    <font>
      <sz val="12"/>
      <color theme="0"/>
      <name val="Calibri"/>
      <family val="2"/>
      <scheme val="minor"/>
    </font>
    <font>
      <b/>
      <sz val="12"/>
      <color theme="1"/>
      <name val="Calibri"/>
      <family val="2"/>
      <scheme val="minor"/>
    </font>
    <font>
      <sz val="11"/>
      <color theme="1"/>
      <name val="Calibri"/>
      <family val="2"/>
    </font>
    <font>
      <b/>
      <sz val="11"/>
      <color rgb="FFFF0000"/>
      <name val="Calibri"/>
      <family val="2"/>
      <scheme val="minor"/>
    </font>
    <font>
      <b/>
      <sz val="12"/>
      <color theme="3" tint="-0.499984740745262"/>
      <name val="Verdana"/>
      <family val="2"/>
    </font>
    <font>
      <b/>
      <sz val="12"/>
      <color rgb="FF7030A0"/>
      <name val="Verdana"/>
      <family val="2"/>
    </font>
    <font>
      <b/>
      <sz val="12"/>
      <color theme="5"/>
      <name val="Verdana"/>
      <family val="2"/>
    </font>
    <font>
      <b/>
      <sz val="12"/>
      <color theme="8"/>
      <name val="Verdana"/>
      <family val="2"/>
    </font>
    <font>
      <b/>
      <sz val="12"/>
      <color theme="0" tint="-4.9989318521683403E-2"/>
      <name val="Verdana"/>
      <family val="2"/>
    </font>
    <font>
      <b/>
      <sz val="12"/>
      <color theme="0" tint="-0.499984740745262"/>
      <name val="Verdana"/>
      <family val="2"/>
    </font>
    <font>
      <i/>
      <sz val="10"/>
      <name val="Verdana"/>
      <family val="2"/>
    </font>
    <font>
      <i/>
      <sz val="11"/>
      <name val="Verdana"/>
      <family val="2"/>
    </font>
    <font>
      <b/>
      <i/>
      <u/>
      <sz val="12"/>
      <name val="Verdana"/>
      <family val="2"/>
    </font>
    <font>
      <b/>
      <u/>
      <sz val="12"/>
      <name val="Verdana"/>
      <family val="2"/>
    </font>
    <font>
      <b/>
      <u/>
      <sz val="10"/>
      <name val="Verdana"/>
      <family val="2"/>
    </font>
    <font>
      <sz val="10"/>
      <name val="Gill Alt One MT"/>
    </font>
    <font>
      <b/>
      <sz val="8"/>
      <color indexed="81"/>
      <name val="Tahoma"/>
      <family val="2"/>
    </font>
    <font>
      <sz val="8"/>
      <color indexed="81"/>
      <name val="Tahoma"/>
      <family val="2"/>
    </font>
    <font>
      <sz val="12"/>
      <name val="CG Times (WN)"/>
    </font>
    <font>
      <sz val="9"/>
      <name val="Verdana"/>
      <family val="2"/>
    </font>
    <font>
      <b/>
      <u/>
      <sz val="14"/>
      <name val="Verdana"/>
      <family val="2"/>
    </font>
    <font>
      <b/>
      <u/>
      <sz val="11"/>
      <name val="Verdana"/>
      <family val="2"/>
    </font>
    <font>
      <b/>
      <sz val="9"/>
      <color indexed="81"/>
      <name val="Tahoma"/>
      <family val="2"/>
    </font>
    <font>
      <sz val="11"/>
      <name val="Symbol"/>
      <family val="1"/>
      <charset val="2"/>
    </font>
    <font>
      <sz val="7"/>
      <name val="Times New Roman"/>
      <family val="1"/>
    </font>
    <font>
      <b/>
      <sz val="11"/>
      <name val="Calibri"/>
      <family val="2"/>
      <scheme val="minor"/>
    </font>
    <font>
      <sz val="11"/>
      <name val="Times New Roman"/>
      <family val="1"/>
    </font>
    <font>
      <b/>
      <sz val="11"/>
      <name val="Times New Roman"/>
      <family val="1"/>
    </font>
    <font>
      <b/>
      <sz val="7"/>
      <name val="Times New Roman"/>
      <family val="1"/>
    </font>
    <font>
      <sz val="11"/>
      <name val="Calibri"/>
      <family val="2"/>
    </font>
    <font>
      <sz val="11"/>
      <name val="Courier New"/>
      <family val="3"/>
    </font>
    <font>
      <b/>
      <sz val="7"/>
      <name val="Calibri"/>
      <family val="2"/>
      <scheme val="minor"/>
    </font>
    <font>
      <b/>
      <sz val="16"/>
      <name val="Verdana"/>
      <family val="2"/>
    </font>
    <font>
      <sz val="10"/>
      <name val="Times New Roman"/>
    </font>
  </fonts>
  <fills count="4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3"/>
        <bgColor indexed="64"/>
      </patternFill>
    </fill>
    <fill>
      <patternFill patternType="solid">
        <fgColor theme="5"/>
        <bgColor indexed="64"/>
      </patternFill>
    </fill>
    <fill>
      <patternFill patternType="solid">
        <fgColor theme="5"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1"/>
        <bgColor indexed="64"/>
      </patternFill>
    </fill>
    <fill>
      <patternFill patternType="solid">
        <fgColor rgb="FF7030A0"/>
        <bgColor indexed="64"/>
      </patternFill>
    </fill>
    <fill>
      <patternFill patternType="solid">
        <fgColor rgb="FFE6D5F3"/>
        <bgColor indexed="64"/>
      </patternFill>
    </fill>
    <fill>
      <patternFill patternType="solid">
        <fgColor theme="2" tint="0.79998168889431442"/>
        <bgColor indexed="64"/>
      </patternFill>
    </fill>
    <fill>
      <patternFill patternType="solid">
        <fgColor theme="0" tint="-0.499984740745262"/>
        <bgColor indexed="64"/>
      </patternFill>
    </fill>
    <fill>
      <patternFill patternType="solid">
        <fgColor rgb="FFADADAD"/>
        <bgColor indexed="64"/>
      </patternFill>
    </fill>
    <fill>
      <patternFill patternType="solid">
        <fgColor rgb="FFF0F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59999389629810485"/>
        <bgColor indexed="64"/>
      </patternFill>
    </fill>
    <fill>
      <patternFill patternType="solid">
        <fgColor theme="4" tint="0.39997558519241921"/>
        <bgColor indexed="64"/>
      </patternFill>
    </fill>
    <fill>
      <patternFill patternType="solid">
        <fgColor rgb="FF3F3F3F"/>
        <bgColor indexed="64"/>
      </patternFill>
    </fill>
    <fill>
      <patternFill patternType="solid">
        <fgColor rgb="FFF2F2F2"/>
        <bgColor indexed="64"/>
      </patternFill>
    </fill>
    <fill>
      <patternFill patternType="solid">
        <fgColor rgb="FFD8D8D8"/>
        <bgColor indexed="64"/>
      </patternFill>
    </fill>
    <fill>
      <patternFill patternType="solid">
        <fgColor theme="6"/>
        <bgColor indexed="64"/>
      </patternFill>
    </fill>
    <fill>
      <patternFill patternType="solid">
        <fgColor rgb="FFD6E4E2"/>
        <bgColor indexed="64"/>
      </patternFill>
    </fill>
    <fill>
      <patternFill patternType="solid">
        <fgColor rgb="FFF7FDFF"/>
        <bgColor indexed="64"/>
      </patternFill>
    </fill>
    <fill>
      <patternFill patternType="solid">
        <fgColor rgb="FFF9F9F9"/>
        <bgColor indexed="64"/>
      </patternFill>
    </fill>
    <fill>
      <patternFill patternType="solid">
        <fgColor rgb="FFEDF3F2"/>
        <bgColor indexed="64"/>
      </patternFill>
    </fill>
    <fill>
      <patternFill patternType="solid">
        <fgColor rgb="FFC7E3A1"/>
        <bgColor indexed="64"/>
      </patternFill>
    </fill>
    <fill>
      <patternFill patternType="solid">
        <fgColor rgb="FFA0C9CE"/>
        <bgColor indexed="64"/>
      </patternFill>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theme="1" tint="0.79998168889431442"/>
        <bgColor indexed="64"/>
      </patternFill>
    </fill>
    <fill>
      <patternFill patternType="solid">
        <fgColor theme="0" tint="-0.14999847407452621"/>
        <bgColor indexed="64"/>
      </patternFill>
    </fill>
  </fills>
  <borders count="176">
    <border>
      <left/>
      <right/>
      <top/>
      <bottom/>
      <diagonal/>
    </border>
    <border>
      <left/>
      <right/>
      <top/>
      <bottom style="thin">
        <color theme="3"/>
      </bottom>
      <diagonal/>
    </border>
    <border>
      <left/>
      <right/>
      <top style="thin">
        <color theme="3"/>
      </top>
      <bottom style="thin">
        <color theme="3"/>
      </bottom>
      <diagonal/>
    </border>
    <border>
      <left/>
      <right/>
      <top/>
      <bottom style="thin">
        <color theme="8"/>
      </bottom>
      <diagonal/>
    </border>
    <border>
      <left/>
      <right/>
      <top style="thin">
        <color theme="8"/>
      </top>
      <bottom style="thin">
        <color theme="8"/>
      </bottom>
      <diagonal/>
    </border>
    <border>
      <left/>
      <right/>
      <top/>
      <bottom style="thin">
        <color theme="5"/>
      </bottom>
      <diagonal/>
    </border>
    <border>
      <left/>
      <right/>
      <top style="thin">
        <color theme="5"/>
      </top>
      <bottom style="thin">
        <color theme="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rgb="FF7030A0"/>
      </bottom>
      <diagonal/>
    </border>
    <border>
      <left/>
      <right/>
      <top style="thin">
        <color rgb="FF7030A0"/>
      </top>
      <bottom style="thin">
        <color rgb="FF7030A0"/>
      </bottom>
      <diagonal/>
    </border>
    <border>
      <left/>
      <right/>
      <top/>
      <bottom style="thin">
        <color theme="7"/>
      </bottom>
      <diagonal/>
    </border>
    <border>
      <left/>
      <right/>
      <top style="thin">
        <color rgb="FF7030A0"/>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thin">
        <color rgb="FFD6E4E2"/>
      </bottom>
      <diagonal/>
    </border>
    <border>
      <left style="thin">
        <color rgb="FFD6E4E2"/>
      </left>
      <right style="thin">
        <color rgb="FFD6E4E2"/>
      </right>
      <top style="thin">
        <color rgb="FFD6E4E2"/>
      </top>
      <bottom style="thin">
        <color rgb="FFD6E4E2"/>
      </bottom>
      <diagonal/>
    </border>
    <border>
      <left style="thin">
        <color rgb="FFD6E4E2"/>
      </left>
      <right style="thin">
        <color rgb="FFD6E4E2"/>
      </right>
      <top style="thin">
        <color rgb="FFD6E4E2"/>
      </top>
      <bottom/>
      <diagonal/>
    </border>
    <border>
      <left style="thin">
        <color rgb="FFD6E4E2"/>
      </left>
      <right style="thin">
        <color rgb="FFD6E4E2"/>
      </right>
      <top/>
      <bottom style="thin">
        <color rgb="FFD6E4E2"/>
      </bottom>
      <diagonal/>
    </border>
    <border>
      <left style="thin">
        <color rgb="FFD6E4E2"/>
      </left>
      <right style="thin">
        <color rgb="FFD6E4E2"/>
      </right>
      <top style="thin">
        <color rgb="FFD6E4E2"/>
      </top>
      <bottom style="medium">
        <color rgb="FFD6E4E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style="thin">
        <color theme="0" tint="-0.34998626667073579"/>
      </top>
      <bottom style="thin">
        <color theme="0" tint="-0.34998626667073579"/>
      </bottom>
      <diagonal/>
    </border>
    <border>
      <left style="medium">
        <color auto="1"/>
      </left>
      <right style="thin">
        <color theme="0" tint="-0.34998626667073579"/>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499984740745262"/>
      </left>
      <right style="medium">
        <color auto="1"/>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rgb="FF0070C0"/>
      </left>
      <right style="thin">
        <color rgb="FF0070C0"/>
      </right>
      <top style="medium">
        <color rgb="FF0070C0"/>
      </top>
      <bottom style="thin">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diagonal/>
    </border>
    <border>
      <left style="thin">
        <color rgb="FF0070C0"/>
      </left>
      <right style="thin">
        <color rgb="FF0070C0"/>
      </right>
      <top style="thin">
        <color rgb="FF0070C0"/>
      </top>
      <bottom style="medium">
        <color rgb="FF0070C0"/>
      </bottom>
      <diagonal/>
    </border>
    <border>
      <left style="medium">
        <color rgb="FF0070C0"/>
      </left>
      <right style="thin">
        <color rgb="FF0070C0"/>
      </right>
      <top style="medium">
        <color rgb="FF0070C0"/>
      </top>
      <bottom/>
      <diagonal/>
    </border>
    <border>
      <left style="medium">
        <color rgb="FF0070C0"/>
      </left>
      <right/>
      <top style="thin">
        <color rgb="FF0070C0"/>
      </top>
      <bottom/>
      <diagonal/>
    </border>
    <border>
      <left style="thin">
        <color rgb="FF0070C0"/>
      </left>
      <right/>
      <top style="medium">
        <color rgb="FF0070C0"/>
      </top>
      <bottom/>
      <diagonal/>
    </border>
    <border>
      <left/>
      <right style="medium">
        <color rgb="FF0070C0"/>
      </right>
      <top style="medium">
        <color rgb="FF0070C0"/>
      </top>
      <bottom/>
      <diagonal/>
    </border>
    <border>
      <left style="medium">
        <color auto="1"/>
      </left>
      <right style="thin">
        <color theme="0" tint="-0.34998626667073579"/>
      </right>
      <top/>
      <bottom/>
      <diagonal/>
    </border>
    <border>
      <left/>
      <right/>
      <top style="thin">
        <color theme="5"/>
      </top>
      <bottom/>
      <diagonal/>
    </border>
    <border>
      <left/>
      <right/>
      <top style="thin">
        <color theme="3"/>
      </top>
      <bottom/>
      <diagonal/>
    </border>
    <border>
      <left/>
      <right/>
      <top style="thin">
        <color theme="0" tint="-0.34998626667073579"/>
      </top>
      <bottom style="thin">
        <color theme="0"/>
      </bottom>
      <diagonal/>
    </border>
    <border>
      <left style="thin">
        <color rgb="FFD6E4E2"/>
      </left>
      <right style="thin">
        <color rgb="FFD6E4E2"/>
      </right>
      <top/>
      <bottom/>
      <diagonal/>
    </border>
    <border>
      <left style="thin">
        <color rgb="FFD6E4E2"/>
      </left>
      <right style="thin">
        <color rgb="FFD6E4E2"/>
      </right>
      <top/>
      <bottom style="medium">
        <color rgb="FFD6E4E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top/>
      <bottom style="thin">
        <color theme="0" tint="-0.24994659260841701"/>
      </bottom>
      <diagonal/>
    </border>
    <border>
      <left style="thin">
        <color theme="1" tint="0.39991454817346722"/>
      </left>
      <right style="thin">
        <color theme="1" tint="0.39991454817346722"/>
      </right>
      <top style="thin">
        <color theme="1" tint="0.39991454817346722"/>
      </top>
      <bottom style="thin">
        <color theme="1" tint="0.39991454817346722"/>
      </bottom>
      <diagonal/>
    </border>
    <border>
      <left style="thin">
        <color theme="1" tint="0.39991454817346722"/>
      </left>
      <right style="thin">
        <color theme="1" tint="0.39991454817346722"/>
      </right>
      <top style="thin">
        <color theme="1" tint="0.39991454817346722"/>
      </top>
      <bottom style="medium">
        <color theme="1" tint="0.39988402966399123"/>
      </bottom>
      <diagonal/>
    </border>
    <border>
      <left style="thin">
        <color theme="1" tint="0.39991454817346722"/>
      </left>
      <right style="thin">
        <color theme="1" tint="0.39991454817346722"/>
      </right>
      <top/>
      <bottom style="thin">
        <color theme="1" tint="0.39991454817346722"/>
      </bottom>
      <diagonal/>
    </border>
    <border>
      <left style="medium">
        <color theme="3"/>
      </left>
      <right/>
      <top/>
      <bottom/>
      <diagonal/>
    </border>
    <border>
      <left/>
      <right/>
      <top style="thin">
        <color theme="4"/>
      </top>
      <bottom/>
      <diagonal/>
    </border>
    <border>
      <left style="medium">
        <color theme="3"/>
      </left>
      <right/>
      <top style="thin">
        <color theme="4"/>
      </top>
      <bottom/>
      <diagonal/>
    </border>
    <border>
      <left/>
      <right/>
      <top/>
      <bottom style="thin">
        <color rgb="FFFEB4CD"/>
      </bottom>
      <diagonal/>
    </border>
    <border>
      <left style="medium">
        <color theme="3"/>
      </left>
      <right/>
      <top/>
      <bottom style="thin">
        <color rgb="FFFEB4CD"/>
      </bottom>
      <diagonal/>
    </border>
    <border>
      <left/>
      <right style="medium">
        <color rgb="FF209CD3"/>
      </right>
      <top/>
      <bottom style="medium">
        <color rgb="FF209CD3"/>
      </bottom>
      <diagonal/>
    </border>
    <border>
      <left/>
      <right/>
      <top/>
      <bottom style="medium">
        <color rgb="FF209CD3"/>
      </bottom>
      <diagonal/>
    </border>
    <border>
      <left style="thin">
        <color rgb="FF209CD3"/>
      </left>
      <right/>
      <top/>
      <bottom style="medium">
        <color rgb="FF209CD3"/>
      </bottom>
      <diagonal/>
    </border>
    <border>
      <left/>
      <right style="thin">
        <color rgb="FF209CD3"/>
      </right>
      <top/>
      <bottom style="medium">
        <color rgb="FF209CD3"/>
      </bottom>
      <diagonal/>
    </border>
    <border>
      <left style="medium">
        <color rgb="FF209CD3"/>
      </left>
      <right/>
      <top/>
      <bottom style="medium">
        <color rgb="FF209CD3"/>
      </bottom>
      <diagonal/>
    </border>
    <border>
      <left/>
      <right style="medium">
        <color rgb="FF209CD3"/>
      </right>
      <top/>
      <bottom/>
      <diagonal/>
    </border>
    <border>
      <left style="thin">
        <color rgb="FF209CD3"/>
      </left>
      <right/>
      <top/>
      <bottom/>
      <diagonal/>
    </border>
    <border>
      <left/>
      <right style="thin">
        <color rgb="FF209CD3"/>
      </right>
      <top/>
      <bottom/>
      <diagonal/>
    </border>
    <border>
      <left style="medium">
        <color rgb="FF209CD3"/>
      </left>
      <right/>
      <top/>
      <bottom/>
      <diagonal/>
    </border>
    <border>
      <left/>
      <right style="medium">
        <color rgb="FF209CD3"/>
      </right>
      <top style="medium">
        <color rgb="FF209CD3"/>
      </top>
      <bottom/>
      <diagonal/>
    </border>
    <border>
      <left/>
      <right/>
      <top style="medium">
        <color rgb="FF209CD3"/>
      </top>
      <bottom/>
      <diagonal/>
    </border>
    <border>
      <left style="thin">
        <color rgb="FF209CD3"/>
      </left>
      <right/>
      <top style="medium">
        <color rgb="FF209CD3"/>
      </top>
      <bottom/>
      <diagonal/>
    </border>
    <border>
      <left/>
      <right style="thin">
        <color rgb="FF209CD3"/>
      </right>
      <top style="medium">
        <color rgb="FF209CD3"/>
      </top>
      <bottom/>
      <diagonal/>
    </border>
    <border>
      <left style="medium">
        <color rgb="FF209CD3"/>
      </left>
      <right/>
      <top style="medium">
        <color rgb="FF209CD3"/>
      </top>
      <bottom/>
      <diagonal/>
    </border>
    <border>
      <left style="medium">
        <color theme="3"/>
      </left>
      <right/>
      <top style="thin">
        <color theme="3"/>
      </top>
      <bottom/>
      <diagonal/>
    </border>
    <border>
      <left/>
      <right style="thin">
        <color theme="3"/>
      </right>
      <top style="thin">
        <color theme="4"/>
      </top>
      <bottom/>
      <diagonal/>
    </border>
    <border>
      <left/>
      <right style="thin">
        <color theme="3"/>
      </right>
      <top/>
      <bottom/>
      <diagonal/>
    </border>
    <border>
      <left style="thin">
        <color theme="3"/>
      </left>
      <right/>
      <top style="thin">
        <color theme="3"/>
      </top>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medium">
        <color theme="3"/>
      </top>
      <bottom style="thin">
        <color theme="3"/>
      </bottom>
      <diagonal/>
    </border>
    <border>
      <left/>
      <right style="medium">
        <color theme="3"/>
      </right>
      <top style="thin">
        <color theme="3"/>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medium">
        <color rgb="FF0070C0"/>
      </top>
      <bottom/>
      <diagonal/>
    </border>
    <border>
      <left/>
      <right/>
      <top style="thin">
        <color rgb="FF7030A0"/>
      </top>
      <bottom style="thin">
        <color theme="7"/>
      </bottom>
      <diagonal/>
    </border>
    <border>
      <left/>
      <right/>
      <top style="thin">
        <color theme="7"/>
      </top>
      <bottom style="thin">
        <color theme="7"/>
      </bottom>
      <diagonal/>
    </border>
    <border>
      <left/>
      <right/>
      <top style="thin">
        <color theme="7"/>
      </top>
      <bottom/>
      <diagonal/>
    </border>
    <border>
      <left style="thin">
        <color theme="3"/>
      </left>
      <right style="thin">
        <color theme="3"/>
      </right>
      <top style="thin">
        <color theme="3"/>
      </top>
      <bottom style="thin">
        <color theme="3"/>
      </bottom>
      <diagonal/>
    </border>
    <border>
      <left style="thin">
        <color rgb="FF7030A0"/>
      </left>
      <right style="thin">
        <color rgb="FF7030A0"/>
      </right>
      <top style="thin">
        <color rgb="FF7030A0"/>
      </top>
      <bottom style="thin">
        <color rgb="FF7030A0"/>
      </bottom>
      <diagonal/>
    </border>
    <border>
      <left style="thin">
        <color rgb="FF7030A0"/>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5"/>
      </left>
      <right style="thin">
        <color theme="5"/>
      </right>
      <top style="thin">
        <color theme="5"/>
      </top>
      <bottom style="thin">
        <color theme="5"/>
      </bottom>
      <diagonal/>
    </border>
    <border>
      <left style="thin">
        <color theme="5"/>
      </left>
      <right/>
      <top/>
      <bottom style="thin">
        <color theme="5"/>
      </bottom>
      <diagonal/>
    </border>
    <border>
      <left/>
      <right style="thin">
        <color theme="5"/>
      </right>
      <top/>
      <bottom style="thin">
        <color theme="5"/>
      </bottom>
      <diagonal/>
    </border>
    <border>
      <left style="thin">
        <color theme="8"/>
      </left>
      <right style="thin">
        <color theme="8"/>
      </right>
      <top style="thin">
        <color theme="8"/>
      </top>
      <bottom style="thin">
        <color theme="8"/>
      </bottom>
      <diagonal/>
    </border>
    <border>
      <left style="thin">
        <color theme="8"/>
      </left>
      <right/>
      <top/>
      <bottom style="thin">
        <color theme="8"/>
      </bottom>
      <diagonal/>
    </border>
    <border>
      <left/>
      <right style="thin">
        <color theme="8"/>
      </right>
      <top/>
      <bottom style="thin">
        <color theme="8"/>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1" tint="0.39991454817346722"/>
      </left>
      <right style="thin">
        <color theme="1" tint="0.39991454817346722"/>
      </right>
      <top style="thin">
        <color theme="1" tint="0.39991454817346722"/>
      </top>
      <bottom/>
      <diagonal/>
    </border>
    <border>
      <left style="thin">
        <color theme="1" tint="0.39991454817346722"/>
      </left>
      <right style="thin">
        <color theme="1" tint="0.39991454817346722"/>
      </right>
      <top/>
      <bottom style="medium">
        <color theme="1" tint="0.39988402966399123"/>
      </bottom>
      <diagonal/>
    </border>
    <border>
      <left style="medium">
        <color rgb="FF209CD3"/>
      </left>
      <right/>
      <top style="medium">
        <color rgb="FF209CD3"/>
      </top>
      <bottom style="thin">
        <color rgb="FF209CD3"/>
      </bottom>
      <diagonal/>
    </border>
    <border>
      <left/>
      <right/>
      <top style="medium">
        <color rgb="FF209CD3"/>
      </top>
      <bottom style="thin">
        <color rgb="FF209CD3"/>
      </bottom>
      <diagonal/>
    </border>
    <border>
      <left/>
      <right style="medium">
        <color rgb="FF209CD3"/>
      </right>
      <top style="medium">
        <color rgb="FF209CD3"/>
      </top>
      <bottom style="thin">
        <color rgb="FF209CD3"/>
      </bottom>
      <diagonal/>
    </border>
    <border>
      <left style="medium">
        <color rgb="FF209CD3"/>
      </left>
      <right/>
      <top style="thin">
        <color rgb="FF209CD3"/>
      </top>
      <bottom/>
      <diagonal/>
    </border>
    <border>
      <left/>
      <right/>
      <top style="thin">
        <color rgb="FF209CD3"/>
      </top>
      <bottom/>
      <diagonal/>
    </border>
    <border>
      <left/>
      <right style="thin">
        <color rgb="FF209CD3"/>
      </right>
      <top style="thin">
        <color rgb="FF209CD3"/>
      </top>
      <bottom/>
      <diagonal/>
    </border>
    <border>
      <left style="thin">
        <color rgb="FF209CD3"/>
      </left>
      <right style="thin">
        <color rgb="FF209CD3"/>
      </right>
      <top style="thin">
        <color rgb="FF209CD3"/>
      </top>
      <bottom/>
      <diagonal/>
    </border>
    <border>
      <left style="thin">
        <color rgb="FF209CD3"/>
      </left>
      <right style="thin">
        <color rgb="FF209CD3"/>
      </right>
      <top/>
      <bottom style="medium">
        <color rgb="FF209CD3"/>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D6E4E2"/>
      </left>
      <right style="thin">
        <color rgb="FFD6E4E2"/>
      </right>
      <top style="thin">
        <color rgb="FFD6E4E2"/>
      </top>
      <bottom style="thick">
        <color rgb="FFD6E4E2"/>
      </bottom>
      <diagonal/>
    </border>
    <border>
      <left style="thin">
        <color rgb="FFD6E4E2"/>
      </left>
      <right style="thin">
        <color rgb="FFD6E4E2"/>
      </right>
      <top/>
      <bottom style="thick">
        <color rgb="FFD6E4E2"/>
      </bottom>
      <diagonal/>
    </border>
    <border>
      <left style="thin">
        <color rgb="FFD6E4E2"/>
      </left>
      <right style="thin">
        <color rgb="FFD6E4E2"/>
      </right>
      <top style="thick">
        <color rgb="FFD6E4E2"/>
      </top>
      <bottom style="thin">
        <color rgb="FFD6E4E2"/>
      </bottom>
      <diagonal/>
    </border>
    <border>
      <left style="thin">
        <color rgb="FFD6E4E2"/>
      </left>
      <right style="thin">
        <color rgb="FFD6E4E2"/>
      </right>
      <top style="thick">
        <color rgb="FFD6E4E2"/>
      </top>
      <bottom/>
      <diagonal/>
    </border>
    <border>
      <left/>
      <right/>
      <top style="medium">
        <color rgb="FFD6E4E2"/>
      </top>
      <bottom style="thin">
        <color rgb="FFD6E4E2"/>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rgb="FF0070C0"/>
      </left>
      <right/>
      <top/>
      <bottom style="thin">
        <color rgb="FF0070C0"/>
      </bottom>
      <diagonal/>
    </border>
    <border>
      <left style="thin">
        <color rgb="FF0070C0"/>
      </left>
      <right style="thin">
        <color rgb="FF0070C0"/>
      </right>
      <top style="medium">
        <color rgb="FF0070C0"/>
      </top>
      <bottom/>
      <diagonal/>
    </border>
    <border>
      <left style="thin">
        <color rgb="FF0070C0"/>
      </left>
      <right style="thin">
        <color rgb="FF0070C0"/>
      </right>
      <top style="thin">
        <color rgb="FF0070C0"/>
      </top>
      <bottom/>
      <diagonal/>
    </border>
    <border>
      <left style="thin">
        <color rgb="FF0070C0"/>
      </left>
      <right style="thin">
        <color rgb="FF0070C0"/>
      </right>
      <top/>
      <bottom style="thin">
        <color rgb="FF0070C0"/>
      </bottom>
      <diagonal/>
    </border>
    <border>
      <left style="thin">
        <color rgb="FF0070C0"/>
      </left>
      <right style="medium">
        <color rgb="FF0070C0"/>
      </right>
      <top/>
      <bottom style="thin">
        <color rgb="FF0070C0"/>
      </bottom>
      <diagonal/>
    </border>
    <border>
      <left style="medium">
        <color indexed="64"/>
      </left>
      <right style="medium">
        <color indexed="64"/>
      </right>
      <top style="medium">
        <color indexed="64"/>
      </top>
      <bottom style="medium">
        <color indexed="64"/>
      </bottom>
      <diagonal/>
    </border>
    <border>
      <left style="medium">
        <color theme="5"/>
      </left>
      <right/>
      <top style="medium">
        <color theme="5"/>
      </top>
      <bottom/>
      <diagonal/>
    </border>
    <border>
      <left/>
      <right/>
      <top style="medium">
        <color theme="5"/>
      </top>
      <bottom/>
      <diagonal/>
    </border>
    <border>
      <left/>
      <right style="medium">
        <color theme="5"/>
      </right>
      <top style="medium">
        <color theme="5"/>
      </top>
      <bottom/>
      <diagonal/>
    </border>
    <border>
      <left style="medium">
        <color theme="5"/>
      </left>
      <right/>
      <top style="thin">
        <color indexed="64"/>
      </top>
      <bottom/>
      <diagonal/>
    </border>
    <border>
      <left/>
      <right style="medium">
        <color theme="5"/>
      </right>
      <top/>
      <bottom/>
      <diagonal/>
    </border>
    <border>
      <left style="medium">
        <color theme="5"/>
      </left>
      <right/>
      <top/>
      <bottom/>
      <diagonal/>
    </border>
    <border>
      <left style="medium">
        <color theme="5"/>
      </left>
      <right/>
      <top/>
      <bottom style="thin">
        <color indexed="64"/>
      </bottom>
      <diagonal/>
    </border>
    <border>
      <left style="medium">
        <color theme="5"/>
      </left>
      <right/>
      <top/>
      <bottom style="medium">
        <color theme="5"/>
      </bottom>
      <diagonal/>
    </border>
    <border>
      <left/>
      <right/>
      <top/>
      <bottom style="medium">
        <color theme="5"/>
      </bottom>
      <diagonal/>
    </border>
    <border>
      <left/>
      <right style="medium">
        <color theme="5"/>
      </right>
      <top/>
      <bottom style="medium">
        <color theme="5"/>
      </bottom>
      <diagonal/>
    </border>
    <border>
      <left style="medium">
        <color theme="5"/>
      </left>
      <right style="thin">
        <color indexed="64"/>
      </right>
      <top style="thin">
        <color indexed="64"/>
      </top>
      <bottom style="thin">
        <color indexed="64"/>
      </bottom>
      <diagonal/>
    </border>
    <border>
      <left style="medium">
        <color indexed="64"/>
      </left>
      <right style="medium">
        <color indexed="64"/>
      </right>
      <top/>
      <bottom/>
      <diagonal/>
    </border>
  </borders>
  <cellStyleXfs count="15">
    <xf numFmtId="0" fontId="0" fillId="0" borderId="0"/>
    <xf numFmtId="9" fontId="2" fillId="0" borderId="0" applyFont="0" applyFill="0" applyBorder="0" applyAlignment="0" applyProtection="0"/>
    <xf numFmtId="43" fontId="2" fillId="0" borderId="0" applyFont="0" applyFill="0" applyBorder="0" applyAlignment="0" applyProtection="0"/>
    <xf numFmtId="43" fontId="24" fillId="0" borderId="0" applyFont="0" applyFill="0" applyBorder="0" applyAlignment="0" applyProtection="0"/>
    <xf numFmtId="0" fontId="42" fillId="0" borderId="0" applyNumberFormat="0" applyFill="0" applyBorder="0" applyAlignment="0" applyProtection="0"/>
    <xf numFmtId="0" fontId="50" fillId="0" borderId="0"/>
    <xf numFmtId="43" fontId="50" fillId="0" borderId="0" applyFont="0" applyFill="0" applyBorder="0" applyAlignment="0" applyProtection="0"/>
    <xf numFmtId="9" fontId="50" fillId="0" borderId="0" applyFont="0" applyFill="0" applyBorder="0" applyAlignment="0" applyProtection="0"/>
    <xf numFmtId="0" fontId="67" fillId="20" borderId="0" applyNumberFormat="0" applyBorder="0" applyAlignment="0" applyProtection="0"/>
    <xf numFmtId="0" fontId="68" fillId="21" borderId="0" applyNumberFormat="0" applyBorder="0" applyAlignment="0" applyProtection="0"/>
    <xf numFmtId="0" fontId="69" fillId="22" borderId="0" applyNumberFormat="0" applyBorder="0" applyAlignment="0" applyProtection="0"/>
    <xf numFmtId="0" fontId="91" fillId="0" borderId="0"/>
    <xf numFmtId="182" fontId="94" fillId="0" borderId="0" applyFont="0" applyFill="0" applyBorder="0" applyAlignment="0" applyProtection="0"/>
    <xf numFmtId="0" fontId="109" fillId="0" borderId="0"/>
    <xf numFmtId="43" fontId="50" fillId="0" borderId="0" applyFont="0" applyFill="0" applyBorder="0" applyAlignment="0" applyProtection="0"/>
  </cellStyleXfs>
  <cellXfs count="1566">
    <xf numFmtId="0" fontId="0" fillId="0" borderId="0" xfId="0"/>
    <xf numFmtId="0" fontId="3" fillId="0" borderId="0" xfId="0" applyFont="1" applyFill="1" applyBorder="1"/>
    <xf numFmtId="0" fontId="3" fillId="0" borderId="0" xfId="0" applyFont="1" applyFill="1" applyBorder="1" applyAlignment="1">
      <alignment vertical="center"/>
    </xf>
    <xf numFmtId="0" fontId="5" fillId="0" borderId="0" xfId="0" applyFont="1" applyFill="1" applyBorder="1"/>
    <xf numFmtId="0" fontId="18" fillId="0" borderId="0" xfId="0" applyFont="1" applyFill="1" applyBorder="1" applyAlignment="1">
      <alignment vertical="center"/>
    </xf>
    <xf numFmtId="0" fontId="0" fillId="0" borderId="0" xfId="0" applyFill="1"/>
    <xf numFmtId="0" fontId="23" fillId="0" borderId="0" xfId="0" applyFont="1" applyFill="1" applyBorder="1"/>
    <xf numFmtId="0" fontId="5" fillId="0" borderId="0" xfId="0" applyFont="1" applyFill="1" applyBorder="1" applyAlignment="1">
      <alignment vertical="center"/>
    </xf>
    <xf numFmtId="0" fontId="9" fillId="8" borderId="0" xfId="0" applyFont="1" applyFill="1" applyBorder="1"/>
    <xf numFmtId="164" fontId="8" fillId="8" borderId="0" xfId="0" applyNumberFormat="1" applyFont="1" applyFill="1" applyBorder="1" applyAlignment="1">
      <alignment horizontal="left"/>
    </xf>
    <xf numFmtId="0" fontId="18" fillId="0" borderId="0" xfId="0" applyFont="1" applyFill="1" applyBorder="1"/>
    <xf numFmtId="0" fontId="22" fillId="0" borderId="0" xfId="0" applyFont="1" applyFill="1" applyBorder="1" applyAlignment="1">
      <alignment vertical="center"/>
    </xf>
    <xf numFmtId="0" fontId="0" fillId="3" borderId="0" xfId="0" applyFill="1" applyAlignment="1">
      <alignment horizontal="left"/>
    </xf>
    <xf numFmtId="0" fontId="3" fillId="3" borderId="0" xfId="0" applyFont="1" applyFill="1" applyBorder="1" applyAlignment="1">
      <alignment horizontal="left" vertical="center"/>
    </xf>
    <xf numFmtId="0" fontId="0" fillId="0" borderId="0" xfId="0" applyFill="1" applyAlignment="1">
      <alignment horizontal="left"/>
    </xf>
    <xf numFmtId="0" fontId="6" fillId="0" borderId="0" xfId="0" applyFont="1" applyFill="1" applyBorder="1"/>
    <xf numFmtId="164" fontId="8" fillId="0" borderId="0" xfId="0" applyNumberFormat="1" applyFont="1" applyFill="1" applyBorder="1" applyAlignment="1">
      <alignment horizontal="left"/>
    </xf>
    <xf numFmtId="0" fontId="3" fillId="0" borderId="0" xfId="0" applyFont="1" applyFill="1" applyBorder="1" applyAlignment="1">
      <alignment horizontal="left" vertical="center"/>
    </xf>
    <xf numFmtId="0" fontId="9" fillId="0" borderId="0" xfId="0" applyFont="1" applyFill="1" applyBorder="1" applyAlignment="1">
      <alignment vertical="center"/>
    </xf>
    <xf numFmtId="0" fontId="11" fillId="0" borderId="0" xfId="0" applyFont="1" applyFill="1" applyBorder="1"/>
    <xf numFmtId="0" fontId="26" fillId="0" borderId="0" xfId="0" applyFont="1" applyFill="1" applyBorder="1" applyAlignment="1">
      <alignment vertical="center"/>
    </xf>
    <xf numFmtId="0" fontId="5" fillId="9" borderId="0" xfId="0" applyFont="1" applyFill="1" applyBorder="1"/>
    <xf numFmtId="0" fontId="9" fillId="11" borderId="0" xfId="0" applyFont="1" applyFill="1" applyBorder="1" applyAlignment="1">
      <alignment vertical="center"/>
    </xf>
    <xf numFmtId="0" fontId="0" fillId="0" borderId="0" xfId="0" applyFill="1" applyBorder="1"/>
    <xf numFmtId="0" fontId="9" fillId="9" borderId="0" xfId="0" applyFont="1" applyFill="1" applyBorder="1" applyAlignment="1">
      <alignment vertical="center"/>
    </xf>
    <xf numFmtId="0" fontId="11" fillId="9" borderId="0" xfId="0" applyFont="1" applyFill="1" applyBorder="1"/>
    <xf numFmtId="0" fontId="18" fillId="0" borderId="1" xfId="0" applyFont="1" applyFill="1" applyBorder="1" applyAlignment="1">
      <alignment vertical="center"/>
    </xf>
    <xf numFmtId="0" fontId="0" fillId="0" borderId="1" xfId="0" applyFill="1" applyBorder="1"/>
    <xf numFmtId="0" fontId="18" fillId="0" borderId="2" xfId="0" applyFont="1" applyFill="1" applyBorder="1" applyAlignment="1">
      <alignment vertical="center"/>
    </xf>
    <xf numFmtId="0" fontId="0" fillId="0" borderId="2" xfId="0" applyFill="1" applyBorder="1"/>
    <xf numFmtId="0" fontId="23" fillId="0" borderId="1" xfId="0" applyFont="1" applyFill="1" applyBorder="1"/>
    <xf numFmtId="0" fontId="0" fillId="0" borderId="4" xfId="0" applyFill="1" applyBorder="1"/>
    <xf numFmtId="0" fontId="5" fillId="0" borderId="5" xfId="0" applyFont="1" applyFill="1" applyBorder="1" applyAlignment="1">
      <alignment vertical="center"/>
    </xf>
    <xf numFmtId="0" fontId="0" fillId="0" borderId="5" xfId="0" applyFill="1" applyBorder="1"/>
    <xf numFmtId="0" fontId="5" fillId="0" borderId="6" xfId="0" applyFont="1" applyFill="1" applyBorder="1"/>
    <xf numFmtId="0" fontId="0" fillId="0" borderId="6" xfId="0" applyFill="1" applyBorder="1"/>
    <xf numFmtId="0" fontId="5" fillId="0" borderId="6" xfId="0" applyFont="1" applyFill="1" applyBorder="1" applyAlignment="1">
      <alignment vertical="center"/>
    </xf>
    <xf numFmtId="0" fontId="18" fillId="0" borderId="1" xfId="0" applyFont="1" applyFill="1" applyBorder="1" applyAlignment="1">
      <alignment vertical="center" wrapText="1"/>
    </xf>
    <xf numFmtId="0" fontId="18" fillId="0" borderId="0" xfId="0" applyFont="1" applyFill="1" applyBorder="1" applyAlignment="1">
      <alignment vertical="center" wrapText="1"/>
    </xf>
    <xf numFmtId="0" fontId="18" fillId="0" borderId="4" xfId="0" applyFont="1" applyFill="1" applyBorder="1" applyAlignment="1">
      <alignment vertical="center" wrapText="1"/>
    </xf>
    <xf numFmtId="0" fontId="18" fillId="0" borderId="5" xfId="0" applyFont="1" applyFill="1" applyBorder="1" applyAlignment="1">
      <alignment vertical="center" wrapText="1"/>
    </xf>
    <xf numFmtId="0" fontId="29" fillId="0" borderId="0" xfId="0" applyFont="1" applyFill="1" applyBorder="1" applyAlignment="1">
      <alignment vertical="center"/>
    </xf>
    <xf numFmtId="0" fontId="30" fillId="0" borderId="0" xfId="0" applyFont="1" applyFill="1" applyAlignment="1">
      <alignment horizontal="left"/>
    </xf>
    <xf numFmtId="0" fontId="30" fillId="0" borderId="0" xfId="0" applyFont="1" applyFill="1"/>
    <xf numFmtId="0" fontId="0" fillId="0" borderId="0" xfId="0" applyFill="1" applyAlignment="1">
      <alignment horizontal="center" vertical="center"/>
    </xf>
    <xf numFmtId="0" fontId="0" fillId="0" borderId="0" xfId="0" applyFill="1" applyAlignment="1">
      <alignment horizontal="center" vertical="center" wrapText="1"/>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9" borderId="0" xfId="0" applyFont="1" applyFill="1" applyBorder="1" applyAlignment="1">
      <alignment horizontal="center" vertical="center"/>
    </xf>
    <xf numFmtId="0" fontId="14" fillId="0" borderId="0" xfId="0" applyFont="1" applyFill="1" applyBorder="1" applyAlignment="1">
      <alignment horizontal="center" vertical="center"/>
    </xf>
    <xf numFmtId="0" fontId="3" fillId="0" borderId="6" xfId="0" applyFont="1" applyFill="1" applyBorder="1" applyAlignment="1">
      <alignment horizontal="center"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xf>
    <xf numFmtId="164" fontId="8" fillId="0" borderId="0" xfId="0" applyNumberFormat="1" applyFont="1" applyFill="1" applyBorder="1" applyAlignment="1">
      <alignment horizontal="center" vertical="center"/>
    </xf>
    <xf numFmtId="0" fontId="10" fillId="8" borderId="0" xfId="0" applyFont="1" applyFill="1" applyBorder="1" applyAlignment="1">
      <alignment horizontal="center" vertical="center"/>
    </xf>
    <xf numFmtId="0" fontId="19" fillId="0" borderId="4" xfId="0" applyFont="1" applyFill="1" applyBorder="1" applyAlignment="1">
      <alignment horizontal="center" vertical="center"/>
    </xf>
    <xf numFmtId="0" fontId="0" fillId="0" borderId="0" xfId="0" applyFill="1" applyBorder="1" applyAlignment="1">
      <alignment horizontal="center" vertical="center"/>
    </xf>
    <xf numFmtId="0" fontId="12" fillId="0" borderId="1" xfId="0" applyFont="1" applyFill="1" applyBorder="1" applyAlignment="1">
      <alignment horizontal="center" vertical="center"/>
    </xf>
    <xf numFmtId="164" fontId="8" fillId="0" borderId="0" xfId="0" applyNumberFormat="1" applyFont="1" applyFill="1" applyBorder="1" applyAlignment="1">
      <alignment horizontal="left" vertical="center"/>
    </xf>
    <xf numFmtId="17" fontId="27" fillId="0" borderId="0" xfId="0" applyNumberFormat="1" applyFont="1" applyFill="1" applyBorder="1" applyAlignment="1">
      <alignment vertical="center"/>
    </xf>
    <xf numFmtId="17" fontId="27" fillId="0" borderId="0" xfId="0" applyNumberFormat="1" applyFont="1" applyFill="1" applyBorder="1" applyAlignment="1">
      <alignment horizontal="center" vertical="center" wrapText="1"/>
    </xf>
    <xf numFmtId="164" fontId="8" fillId="0" borderId="0" xfId="0" applyNumberFormat="1" applyFont="1" applyFill="1" applyBorder="1" applyAlignment="1">
      <alignment horizontal="center" vertical="center" wrapText="1"/>
    </xf>
    <xf numFmtId="164" fontId="8" fillId="8"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5"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9" borderId="0" xfId="0" applyFont="1" applyFill="1" applyBorder="1" applyAlignment="1">
      <alignment horizontal="center" vertical="center" wrapText="1"/>
    </xf>
    <xf numFmtId="0" fontId="8" fillId="0" borderId="0" xfId="0" applyFont="1" applyFill="1" applyBorder="1" applyAlignment="1">
      <alignment vertical="center"/>
    </xf>
    <xf numFmtId="0" fontId="24" fillId="3" borderId="0" xfId="0" applyFont="1" applyFill="1" applyAlignment="1">
      <alignment horizontal="center" vertical="center"/>
    </xf>
    <xf numFmtId="0" fontId="24" fillId="0" borderId="0" xfId="0" applyFont="1" applyFill="1" applyAlignment="1">
      <alignment horizontal="center" vertical="center"/>
    </xf>
    <xf numFmtId="0" fontId="13" fillId="0" borderId="0" xfId="0"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wrapText="1"/>
    </xf>
    <xf numFmtId="0" fontId="24" fillId="0" borderId="0" xfId="0" applyFont="1" applyFill="1" applyAlignment="1">
      <alignment horizontal="center" vertical="center" wrapText="1"/>
    </xf>
    <xf numFmtId="0" fontId="0" fillId="0" borderId="0" xfId="0" applyFill="1" applyAlignment="1">
      <alignment horizontal="right"/>
    </xf>
    <xf numFmtId="164" fontId="8" fillId="0" borderId="0" xfId="0" applyNumberFormat="1" applyFont="1" applyFill="1" applyBorder="1" applyAlignment="1">
      <alignment horizontal="center" vertical="center"/>
    </xf>
    <xf numFmtId="0" fontId="28" fillId="0" borderId="0" xfId="0" applyFont="1"/>
    <xf numFmtId="0" fontId="26" fillId="0" borderId="0" xfId="0" applyFont="1"/>
    <xf numFmtId="0" fontId="26" fillId="0" borderId="0" xfId="0" applyFont="1" applyAlignment="1">
      <alignment horizontal="centerContinuous"/>
    </xf>
    <xf numFmtId="0" fontId="0" fillId="0" borderId="0" xfId="0" applyAlignment="1">
      <alignment horizontal="centerContinuous"/>
    </xf>
    <xf numFmtId="0" fontId="26" fillId="0" borderId="0" xfId="0" applyFont="1" applyAlignment="1">
      <alignment horizontal="right"/>
    </xf>
    <xf numFmtId="17" fontId="7" fillId="0" borderId="0" xfId="0" applyNumberFormat="1" applyFont="1" applyFill="1" applyBorder="1" applyAlignment="1">
      <alignment horizontal="right" vertical="center"/>
    </xf>
    <xf numFmtId="17" fontId="7" fillId="0" borderId="0" xfId="0" applyNumberFormat="1" applyFont="1" applyFill="1" applyBorder="1" applyAlignment="1">
      <alignment horizontal="left" vertical="center"/>
    </xf>
    <xf numFmtId="0" fontId="35"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1" fillId="11" borderId="0" xfId="0" applyFont="1" applyFill="1" applyBorder="1" applyAlignment="1">
      <alignment horizontal="center" vertical="center"/>
    </xf>
    <xf numFmtId="0" fontId="32" fillId="11" borderId="0" xfId="0" applyFont="1" applyFill="1" applyAlignment="1">
      <alignment horizontal="center" vertical="center" wrapText="1"/>
    </xf>
    <xf numFmtId="0" fontId="31" fillId="11" borderId="0" xfId="0" applyFont="1" applyFill="1" applyBorder="1"/>
    <xf numFmtId="0" fontId="35" fillId="0" borderId="0" xfId="0" applyFont="1" applyFill="1" applyBorder="1" applyAlignment="1">
      <alignment horizontal="center" vertical="center" wrapText="1"/>
    </xf>
    <xf numFmtId="0" fontId="34" fillId="5" borderId="1" xfId="0" applyFont="1" applyFill="1" applyBorder="1" applyAlignment="1">
      <alignment vertical="center"/>
    </xf>
    <xf numFmtId="0" fontId="5"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5" fillId="5" borderId="1" xfId="0" applyFont="1" applyFill="1" applyBorder="1"/>
    <xf numFmtId="0" fontId="0" fillId="5" borderId="1" xfId="0" applyFill="1" applyBorder="1"/>
    <xf numFmtId="0" fontId="0" fillId="5" borderId="1" xfId="0" applyFill="1" applyBorder="1" applyAlignment="1">
      <alignment horizontal="center" vertical="center" wrapText="1"/>
    </xf>
    <xf numFmtId="0" fontId="5" fillId="0" borderId="1" xfId="0" applyFont="1" applyFill="1" applyBorder="1" applyAlignment="1">
      <alignment vertical="center"/>
    </xf>
    <xf numFmtId="0" fontId="36" fillId="12" borderId="3" xfId="0" applyFont="1" applyFill="1" applyBorder="1" applyAlignment="1">
      <alignment vertical="center"/>
    </xf>
    <xf numFmtId="0" fontId="37" fillId="12" borderId="3" xfId="0" applyFont="1" applyFill="1" applyBorder="1" applyAlignment="1">
      <alignment horizontal="center" vertical="center"/>
    </xf>
    <xf numFmtId="0" fontId="38" fillId="12" borderId="3" xfId="0" applyFont="1" applyFill="1" applyBorder="1" applyAlignment="1">
      <alignment horizontal="center" vertical="center" wrapText="1"/>
    </xf>
    <xf numFmtId="0" fontId="37" fillId="12" borderId="3" xfId="0" applyFont="1" applyFill="1" applyBorder="1"/>
    <xf numFmtId="0" fontId="0" fillId="0" borderId="0" xfId="0" applyFill="1" applyBorder="1" applyAlignment="1">
      <alignment horizontal="left"/>
    </xf>
    <xf numFmtId="0" fontId="3" fillId="0" borderId="4" xfId="0" applyFont="1" applyFill="1" applyBorder="1" applyAlignment="1">
      <alignment horizontal="center" vertical="center"/>
    </xf>
    <xf numFmtId="0" fontId="24" fillId="0" borderId="0" xfId="0" applyFont="1" applyFill="1" applyBorder="1" applyAlignment="1">
      <alignment horizontal="center" vertical="center"/>
    </xf>
    <xf numFmtId="0" fontId="35" fillId="0" borderId="4" xfId="0" applyFont="1" applyFill="1" applyBorder="1" applyAlignment="1">
      <alignment horizontal="center" vertical="center" wrapText="1"/>
    </xf>
    <xf numFmtId="0" fontId="5" fillId="0" borderId="4" xfId="0" applyFont="1" applyFill="1" applyBorder="1" applyAlignment="1">
      <alignment horizontal="center" vertical="center"/>
    </xf>
    <xf numFmtId="0" fontId="39" fillId="10" borderId="5" xfId="0" applyFont="1" applyFill="1" applyBorder="1" applyAlignment="1">
      <alignment vertical="center"/>
    </xf>
    <xf numFmtId="0" fontId="40" fillId="10" borderId="5" xfId="0" applyFont="1" applyFill="1" applyBorder="1" applyAlignment="1">
      <alignment horizontal="center" vertical="center"/>
    </xf>
    <xf numFmtId="0" fontId="41" fillId="10" borderId="5" xfId="0" applyFont="1" applyFill="1" applyBorder="1" applyAlignment="1">
      <alignment horizontal="center" vertical="center" wrapText="1"/>
    </xf>
    <xf numFmtId="0" fontId="40" fillId="10" borderId="5" xfId="0" applyFont="1" applyFill="1" applyBorder="1"/>
    <xf numFmtId="0" fontId="3" fillId="0" borderId="6" xfId="0" applyFont="1" applyFill="1" applyBorder="1" applyAlignment="1">
      <alignment horizontal="center" vertical="center" wrapText="1"/>
    </xf>
    <xf numFmtId="0" fontId="35" fillId="0" borderId="6" xfId="0" applyFont="1" applyFill="1" applyBorder="1" applyAlignment="1">
      <alignment horizontal="center" vertical="center" wrapText="1"/>
    </xf>
    <xf numFmtId="0" fontId="0" fillId="0" borderId="6" xfId="0" applyFill="1" applyBorder="1" applyAlignment="1">
      <alignment horizontal="center" vertical="center" wrapText="1"/>
    </xf>
    <xf numFmtId="0" fontId="35" fillId="0" borderId="5" xfId="0" applyFont="1" applyFill="1" applyBorder="1" applyAlignment="1">
      <alignment horizontal="center" vertical="center" wrapText="1"/>
    </xf>
    <xf numFmtId="0" fontId="0" fillId="0" borderId="0" xfId="0" applyFill="1" applyAlignment="1">
      <alignment horizontal="right" wrapText="1"/>
    </xf>
    <xf numFmtId="0" fontId="0" fillId="0" borderId="0" xfId="0" applyFill="1" applyAlignment="1">
      <alignment wrapText="1"/>
    </xf>
    <xf numFmtId="164" fontId="8" fillId="0" borderId="0" xfId="0" applyNumberFormat="1" applyFont="1" applyFill="1" applyBorder="1" applyAlignment="1">
      <alignment horizontal="left" wrapText="1"/>
    </xf>
    <xf numFmtId="164" fontId="8" fillId="0" borderId="0" xfId="0" applyNumberFormat="1" applyFont="1" applyFill="1" applyBorder="1" applyAlignment="1">
      <alignment horizontal="left" vertical="center" wrapText="1"/>
    </xf>
    <xf numFmtId="164" fontId="8" fillId="8" borderId="0" xfId="0" applyNumberFormat="1" applyFont="1" applyFill="1" applyBorder="1" applyAlignment="1">
      <alignment horizontal="left" wrapText="1"/>
    </xf>
    <xf numFmtId="0" fontId="3" fillId="0" borderId="0" xfId="0" applyFont="1" applyFill="1" applyBorder="1" applyAlignment="1">
      <alignment wrapText="1"/>
    </xf>
    <xf numFmtId="0" fontId="5" fillId="5" borderId="1" xfId="0" applyFont="1" applyFill="1" applyBorder="1" applyAlignment="1">
      <alignment wrapText="1"/>
    </xf>
    <xf numFmtId="0" fontId="5" fillId="0" borderId="0" xfId="0" applyFont="1" applyFill="1" applyBorder="1" applyAlignment="1">
      <alignment vertical="center" wrapText="1"/>
    </xf>
    <xf numFmtId="0" fontId="0" fillId="0" borderId="0" xfId="0" applyAlignment="1">
      <alignment horizontal="center" vertical="center"/>
    </xf>
    <xf numFmtId="0" fontId="0" fillId="0" borderId="0" xfId="0" applyFill="1" applyAlignment="1">
      <alignment horizontal="centerContinuous"/>
    </xf>
    <xf numFmtId="0" fontId="18" fillId="0" borderId="4" xfId="0" applyFont="1" applyFill="1" applyBorder="1" applyAlignment="1">
      <alignment vertical="center"/>
    </xf>
    <xf numFmtId="0" fontId="0" fillId="0" borderId="4" xfId="0" applyFill="1" applyBorder="1" applyAlignment="1">
      <alignment horizontal="center" vertical="center" wrapText="1"/>
    </xf>
    <xf numFmtId="0" fontId="18" fillId="0" borderId="4" xfId="0" applyFont="1" applyFill="1" applyBorder="1" applyAlignment="1">
      <alignment horizontal="left" vertical="center"/>
    </xf>
    <xf numFmtId="0" fontId="0" fillId="0" borderId="0" xfId="0" applyBorder="1"/>
    <xf numFmtId="0" fontId="28" fillId="0" borderId="0" xfId="0" applyFont="1" applyBorder="1"/>
    <xf numFmtId="0" fontId="14" fillId="0" borderId="0" xfId="0" applyFont="1" applyAlignment="1">
      <alignment vertical="center"/>
    </xf>
    <xf numFmtId="0" fontId="0" fillId="0" borderId="0" xfId="0" applyBorder="1" applyAlignment="1">
      <alignment horizontal="centerContinuous"/>
    </xf>
    <xf numFmtId="0" fontId="25" fillId="0" borderId="0" xfId="0" applyFont="1" applyAlignment="1">
      <alignment vertical="center" wrapText="1"/>
    </xf>
    <xf numFmtId="0" fontId="0" fillId="0" borderId="0" xfId="0" applyAlignment="1">
      <alignment wrapText="1"/>
    </xf>
    <xf numFmtId="0" fontId="51" fillId="0" borderId="0" xfId="0" applyFont="1" applyBorder="1" applyAlignment="1">
      <alignment horizontal="centerContinuous"/>
    </xf>
    <xf numFmtId="0" fontId="51" fillId="0" borderId="0" xfId="0" applyFont="1" applyBorder="1"/>
    <xf numFmtId="0" fontId="51" fillId="0" borderId="0" xfId="0" applyFont="1" applyFill="1" applyAlignment="1">
      <alignment horizontal="centerContinuous"/>
    </xf>
    <xf numFmtId="0" fontId="0" fillId="0" borderId="0" xfId="0" applyAlignment="1"/>
    <xf numFmtId="0" fontId="28" fillId="0" borderId="0" xfId="0" applyFont="1" applyAlignment="1">
      <alignment horizontal="right"/>
    </xf>
    <xf numFmtId="0" fontId="0" fillId="0" borderId="0" xfId="0" applyAlignment="1">
      <alignment horizontal="right"/>
    </xf>
    <xf numFmtId="0" fontId="12" fillId="0" borderId="0" xfId="0" applyFont="1" applyFill="1" applyBorder="1" applyAlignment="1">
      <alignment horizontal="center" vertical="center"/>
    </xf>
    <xf numFmtId="0" fontId="0" fillId="0" borderId="0" xfId="0" applyFill="1" applyAlignment="1">
      <alignment vertical="center"/>
    </xf>
    <xf numFmtId="9" fontId="24" fillId="0" borderId="1"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0" fontId="9" fillId="14" borderId="0" xfId="0" applyFont="1" applyFill="1" applyBorder="1" applyAlignment="1">
      <alignment vertical="center"/>
    </xf>
    <xf numFmtId="0" fontId="10" fillId="14" borderId="0" xfId="0" applyFont="1" applyFill="1" applyBorder="1" applyAlignment="1">
      <alignment horizontal="center" vertical="center"/>
    </xf>
    <xf numFmtId="0" fontId="52" fillId="15" borderId="34" xfId="0" applyFont="1" applyFill="1" applyBorder="1" applyAlignment="1">
      <alignment vertical="center"/>
    </xf>
    <xf numFmtId="0" fontId="18" fillId="0" borderId="35" xfId="0" applyFont="1" applyFill="1" applyBorder="1" applyAlignment="1">
      <alignment vertical="center" wrapText="1"/>
    </xf>
    <xf numFmtId="0" fontId="3" fillId="0" borderId="35" xfId="0" applyFont="1" applyFill="1" applyBorder="1" applyAlignment="1">
      <alignment horizontal="center" vertical="center"/>
    </xf>
    <xf numFmtId="9" fontId="24" fillId="0" borderId="35" xfId="0" applyNumberFormat="1" applyFont="1" applyFill="1" applyBorder="1" applyAlignment="1">
      <alignment horizontal="center" vertical="center" wrapText="1"/>
    </xf>
    <xf numFmtId="0" fontId="0" fillId="0" borderId="35" xfId="0" applyFill="1" applyBorder="1"/>
    <xf numFmtId="0" fontId="18" fillId="0" borderId="35" xfId="0" applyFont="1" applyFill="1" applyBorder="1" applyAlignment="1">
      <alignment vertical="center"/>
    </xf>
    <xf numFmtId="0" fontId="3" fillId="0" borderId="35" xfId="0" applyFont="1" applyFill="1" applyBorder="1" applyAlignment="1">
      <alignment horizontal="center" vertical="center" wrapText="1"/>
    </xf>
    <xf numFmtId="0" fontId="35" fillId="0" borderId="35" xfId="0" applyFont="1" applyFill="1" applyBorder="1" applyAlignment="1">
      <alignment horizontal="center" vertical="center" wrapText="1"/>
    </xf>
    <xf numFmtId="0" fontId="0" fillId="0" borderId="36" xfId="0" applyFill="1" applyBorder="1"/>
    <xf numFmtId="0" fontId="18" fillId="0" borderId="36" xfId="0" applyFont="1" applyFill="1" applyBorder="1"/>
    <xf numFmtId="0" fontId="5" fillId="0" borderId="36" xfId="0" applyFont="1" applyFill="1" applyBorder="1" applyAlignment="1">
      <alignment horizontal="left" vertical="center" wrapText="1"/>
    </xf>
    <xf numFmtId="0" fontId="3" fillId="0" borderId="36" xfId="0" applyFont="1" applyFill="1" applyBorder="1" applyAlignment="1">
      <alignment horizontal="center" vertical="center"/>
    </xf>
    <xf numFmtId="0" fontId="35" fillId="0" borderId="36" xfId="0" applyFont="1" applyFill="1" applyBorder="1" applyAlignment="1">
      <alignment horizontal="center" vertical="center" wrapText="1"/>
    </xf>
    <xf numFmtId="0" fontId="52" fillId="15" borderId="36" xfId="0" applyFont="1" applyFill="1" applyBorder="1" applyAlignment="1">
      <alignment vertical="center"/>
    </xf>
    <xf numFmtId="0" fontId="18" fillId="0" borderId="35" xfId="0" applyFont="1" applyFill="1" applyBorder="1"/>
    <xf numFmtId="0" fontId="5" fillId="0" borderId="35" xfId="0" applyFont="1" applyFill="1" applyBorder="1"/>
    <xf numFmtId="0" fontId="23" fillId="0" borderId="35" xfId="0" applyFont="1" applyFill="1" applyBorder="1"/>
    <xf numFmtId="0" fontId="37" fillId="12" borderId="3" xfId="0" applyFont="1" applyFill="1" applyBorder="1" applyAlignment="1">
      <alignment vertical="center"/>
    </xf>
    <xf numFmtId="0" fontId="0" fillId="0" borderId="0" xfId="0" applyAlignment="1">
      <alignment horizontal="center"/>
    </xf>
    <xf numFmtId="0" fontId="53" fillId="0" borderId="0" xfId="0" applyFont="1" applyBorder="1"/>
    <xf numFmtId="0" fontId="54" fillId="9" borderId="38" xfId="0" applyFont="1" applyFill="1" applyBorder="1" applyAlignment="1"/>
    <xf numFmtId="0" fontId="54" fillId="9" borderId="39" xfId="0" applyFont="1" applyFill="1" applyBorder="1" applyAlignment="1"/>
    <xf numFmtId="0" fontId="54" fillId="9" borderId="39" xfId="0" applyFont="1" applyFill="1" applyBorder="1" applyAlignment="1">
      <alignment horizontal="center"/>
    </xf>
    <xf numFmtId="0" fontId="55" fillId="9" borderId="39" xfId="0" applyFont="1" applyFill="1" applyBorder="1" applyAlignment="1">
      <alignment horizontal="center"/>
    </xf>
    <xf numFmtId="0" fontId="54" fillId="9" borderId="40" xfId="0" applyFont="1" applyFill="1" applyBorder="1" applyAlignment="1">
      <alignment horizontal="center"/>
    </xf>
    <xf numFmtId="0" fontId="54" fillId="9" borderId="40" xfId="0" applyFont="1" applyFill="1" applyBorder="1" applyAlignment="1"/>
    <xf numFmtId="0" fontId="55" fillId="9" borderId="39" xfId="0" applyFont="1" applyFill="1" applyBorder="1" applyAlignment="1"/>
    <xf numFmtId="0" fontId="43" fillId="0" borderId="0" xfId="0" applyFont="1" applyBorder="1" applyAlignment="1">
      <alignment horizontal="center"/>
    </xf>
    <xf numFmtId="0" fontId="43" fillId="0" borderId="0" xfId="0" applyFont="1" applyBorder="1"/>
    <xf numFmtId="0" fontId="56" fillId="0" borderId="23" xfId="0" applyFont="1" applyBorder="1" applyAlignment="1">
      <alignment horizontal="center"/>
    </xf>
    <xf numFmtId="0" fontId="56" fillId="0" borderId="32" xfId="0" applyFont="1" applyBorder="1" applyAlignment="1">
      <alignment horizontal="center"/>
    </xf>
    <xf numFmtId="0" fontId="56" fillId="0" borderId="0" xfId="0" applyFont="1" applyBorder="1" applyAlignment="1">
      <alignment horizontal="center"/>
    </xf>
    <xf numFmtId="0" fontId="56" fillId="0" borderId="17" xfId="0" applyFont="1" applyBorder="1" applyAlignment="1">
      <alignment horizontal="center"/>
    </xf>
    <xf numFmtId="0" fontId="56" fillId="0" borderId="19" xfId="0" applyFont="1" applyBorder="1" applyAlignment="1">
      <alignment horizontal="center"/>
    </xf>
    <xf numFmtId="0" fontId="57" fillId="13" borderId="0" xfId="0" applyFont="1" applyFill="1" applyBorder="1" applyAlignment="1">
      <alignment horizontal="center"/>
    </xf>
    <xf numFmtId="0" fontId="57" fillId="13" borderId="0" xfId="0" applyFont="1" applyFill="1" applyBorder="1"/>
    <xf numFmtId="0" fontId="44" fillId="13" borderId="0" xfId="0" applyFont="1" applyFill="1" applyBorder="1"/>
    <xf numFmtId="0" fontId="58" fillId="13" borderId="23" xfId="0" applyFont="1" applyFill="1" applyBorder="1"/>
    <xf numFmtId="0" fontId="58" fillId="13" borderId="0" xfId="0" applyFont="1" applyFill="1" applyBorder="1"/>
    <xf numFmtId="0" fontId="58" fillId="13" borderId="0" xfId="0" applyFont="1" applyFill="1" applyBorder="1" applyAlignment="1">
      <alignment horizontal="center"/>
    </xf>
    <xf numFmtId="0" fontId="58" fillId="13" borderId="19" xfId="0" applyFont="1" applyFill="1" applyBorder="1"/>
    <xf numFmtId="0" fontId="59" fillId="3" borderId="0" xfId="0" applyFont="1" applyFill="1" applyAlignment="1">
      <alignment horizontal="center"/>
    </xf>
    <xf numFmtId="0" fontId="59" fillId="3" borderId="0" xfId="0" applyFont="1" applyFill="1"/>
    <xf numFmtId="0" fontId="59" fillId="3" borderId="23" xfId="0" applyFont="1" applyFill="1" applyBorder="1"/>
    <xf numFmtId="0" fontId="59" fillId="3" borderId="0" xfId="0" applyFont="1" applyFill="1" applyBorder="1"/>
    <xf numFmtId="0" fontId="59" fillId="3" borderId="0" xfId="0" applyFont="1" applyFill="1" applyBorder="1" applyAlignment="1">
      <alignment horizontal="center"/>
    </xf>
    <xf numFmtId="0" fontId="59" fillId="3" borderId="19" xfId="0" applyFont="1" applyFill="1" applyBorder="1"/>
    <xf numFmtId="167" fontId="0" fillId="0" borderId="0" xfId="0" applyNumberFormat="1"/>
    <xf numFmtId="0" fontId="60" fillId="0" borderId="0" xfId="0" applyFont="1" applyAlignment="1">
      <alignment horizontal="center" wrapText="1"/>
    </xf>
    <xf numFmtId="0" fontId="60" fillId="0" borderId="0" xfId="0" applyFont="1" applyAlignment="1">
      <alignment horizontal="left" wrapText="1" indent="2"/>
    </xf>
    <xf numFmtId="3" fontId="60" fillId="0" borderId="0" xfId="0" applyNumberFormat="1" applyFont="1" applyBorder="1"/>
    <xf numFmtId="3" fontId="0" fillId="0" borderId="0" xfId="0" applyNumberFormat="1" applyAlignment="1">
      <alignment horizontal="center"/>
    </xf>
    <xf numFmtId="3" fontId="60" fillId="0" borderId="0" xfId="0" applyNumberFormat="1" applyFont="1" applyBorder="1" applyAlignment="1">
      <alignment horizontal="center"/>
    </xf>
    <xf numFmtId="167" fontId="60" fillId="0" borderId="0" xfId="2" applyNumberFormat="1" applyFont="1" applyBorder="1"/>
    <xf numFmtId="3" fontId="60" fillId="0" borderId="19" xfId="0" applyNumberFormat="1" applyFont="1" applyBorder="1" applyAlignment="1">
      <alignment horizontal="center"/>
    </xf>
    <xf numFmtId="167" fontId="60" fillId="0" borderId="0" xfId="2" applyNumberFormat="1" applyFont="1" applyBorder="1" applyAlignment="1">
      <alignment horizontal="right"/>
    </xf>
    <xf numFmtId="9" fontId="60" fillId="0" borderId="23" xfId="0" applyNumberFormat="1" applyFont="1" applyBorder="1"/>
    <xf numFmtId="9" fontId="60" fillId="0" borderId="0" xfId="1" applyNumberFormat="1" applyFont="1" applyBorder="1" applyAlignment="1">
      <alignment horizontal="center"/>
    </xf>
    <xf numFmtId="9" fontId="60" fillId="0" borderId="0" xfId="2" applyNumberFormat="1" applyFont="1" applyBorder="1"/>
    <xf numFmtId="9" fontId="60" fillId="0" borderId="19" xfId="1" applyFont="1" applyBorder="1"/>
    <xf numFmtId="9" fontId="0" fillId="0" borderId="0" xfId="1" applyFont="1"/>
    <xf numFmtId="9" fontId="60" fillId="0" borderId="0" xfId="1" applyFont="1" applyBorder="1"/>
    <xf numFmtId="9" fontId="60" fillId="0" borderId="0" xfId="1" applyFont="1" applyBorder="1" applyAlignment="1">
      <alignment horizontal="center"/>
    </xf>
    <xf numFmtId="9" fontId="60" fillId="0" borderId="19" xfId="1" applyFont="1" applyBorder="1" applyAlignment="1">
      <alignment horizontal="center"/>
    </xf>
    <xf numFmtId="9" fontId="60" fillId="0" borderId="0" xfId="1" applyFont="1" applyBorder="1" applyAlignment="1">
      <alignment horizontal="right"/>
    </xf>
    <xf numFmtId="1" fontId="60" fillId="0" borderId="23" xfId="0" applyNumberFormat="1" applyFont="1" applyBorder="1"/>
    <xf numFmtId="1" fontId="60" fillId="0" borderId="0" xfId="1" applyNumberFormat="1" applyFont="1" applyBorder="1" applyAlignment="1">
      <alignment horizontal="center"/>
    </xf>
    <xf numFmtId="1" fontId="60" fillId="0" borderId="0" xfId="1" applyNumberFormat="1" applyFont="1" applyBorder="1"/>
    <xf numFmtId="1" fontId="60" fillId="0" borderId="19" xfId="1" applyNumberFormat="1" applyFont="1" applyBorder="1"/>
    <xf numFmtId="1" fontId="60" fillId="0" borderId="19" xfId="1" applyNumberFormat="1" applyFont="1" applyBorder="1" applyAlignment="1">
      <alignment horizontal="center"/>
    </xf>
    <xf numFmtId="167" fontId="60" fillId="0" borderId="0" xfId="2" applyNumberFormat="1" applyFont="1" applyBorder="1" applyAlignment="1">
      <alignment horizontal="center"/>
    </xf>
    <xf numFmtId="167" fontId="60" fillId="0" borderId="19" xfId="2" applyNumberFormat="1" applyFont="1" applyBorder="1" applyAlignment="1">
      <alignment horizontal="center"/>
    </xf>
    <xf numFmtId="1" fontId="60" fillId="0" borderId="0" xfId="1" applyNumberFormat="1" applyFont="1" applyBorder="1" applyAlignment="1">
      <alignment horizontal="right"/>
    </xf>
    <xf numFmtId="9" fontId="0" fillId="0" borderId="0" xfId="0" applyNumberFormat="1"/>
    <xf numFmtId="165" fontId="60" fillId="0" borderId="0" xfId="1" applyNumberFormat="1" applyFont="1" applyBorder="1" applyAlignment="1">
      <alignment horizontal="center"/>
    </xf>
    <xf numFmtId="165" fontId="60" fillId="0" borderId="0" xfId="1" applyNumberFormat="1" applyFont="1" applyBorder="1"/>
    <xf numFmtId="165" fontId="60" fillId="0" borderId="19" xfId="1" applyNumberFormat="1" applyFont="1" applyBorder="1"/>
    <xf numFmtId="165" fontId="60" fillId="0" borderId="19" xfId="1" applyNumberFormat="1" applyFont="1" applyBorder="1" applyAlignment="1">
      <alignment horizontal="center"/>
    </xf>
    <xf numFmtId="167" fontId="60" fillId="0" borderId="19" xfId="2" applyNumberFormat="1" applyFont="1" applyBorder="1"/>
    <xf numFmtId="0" fontId="59" fillId="3" borderId="0" xfId="0" applyFont="1" applyFill="1" applyAlignment="1">
      <alignment horizontal="center" wrapText="1"/>
    </xf>
    <xf numFmtId="0" fontId="59" fillId="3" borderId="0" xfId="0" applyFont="1" applyFill="1" applyAlignment="1">
      <alignment wrapText="1"/>
    </xf>
    <xf numFmtId="168" fontId="60" fillId="0" borderId="0" xfId="1" applyNumberFormat="1" applyFont="1" applyBorder="1" applyAlignment="1">
      <alignment horizontal="center"/>
    </xf>
    <xf numFmtId="166" fontId="60" fillId="0" borderId="0" xfId="1" applyNumberFormat="1" applyFont="1" applyBorder="1" applyAlignment="1">
      <alignment horizontal="center"/>
    </xf>
    <xf numFmtId="166" fontId="60" fillId="0" borderId="0" xfId="1" applyNumberFormat="1" applyFont="1" applyBorder="1"/>
    <xf numFmtId="166" fontId="60" fillId="0" borderId="19" xfId="1" applyNumberFormat="1" applyFont="1" applyBorder="1"/>
    <xf numFmtId="166" fontId="60" fillId="0" borderId="19" xfId="1" applyNumberFormat="1" applyFont="1" applyBorder="1" applyAlignment="1">
      <alignment horizontal="center"/>
    </xf>
    <xf numFmtId="0" fontId="61" fillId="0" borderId="0" xfId="0" applyFont="1"/>
    <xf numFmtId="164" fontId="8" fillId="0" borderId="0" xfId="0" applyNumberFormat="1" applyFont="1" applyFill="1" applyBorder="1" applyAlignment="1">
      <alignment horizontal="center" vertical="center" wrapText="1"/>
    </xf>
    <xf numFmtId="0" fontId="0" fillId="0" borderId="0" xfId="0" applyFill="1" applyAlignment="1">
      <alignment horizontal="center"/>
    </xf>
    <xf numFmtId="3" fontId="0" fillId="0" borderId="20" xfId="0" applyNumberFormat="1" applyFill="1" applyBorder="1"/>
    <xf numFmtId="0" fontId="0" fillId="0" borderId="20" xfId="0" applyFill="1" applyBorder="1"/>
    <xf numFmtId="9" fontId="0" fillId="0" borderId="20" xfId="0" applyNumberFormat="1" applyFill="1" applyBorder="1"/>
    <xf numFmtId="0" fontId="0" fillId="0" borderId="20" xfId="0" applyFill="1" applyBorder="1" applyAlignment="1">
      <alignment horizontal="center" vertical="center"/>
    </xf>
    <xf numFmtId="0" fontId="0" fillId="0" borderId="20" xfId="0" applyFill="1" applyBorder="1" applyAlignment="1">
      <alignment horizontal="center" vertical="center" wrapText="1"/>
    </xf>
    <xf numFmtId="167" fontId="0" fillId="0" borderId="20" xfId="2" applyNumberFormat="1" applyFont="1" applyFill="1" applyBorder="1"/>
    <xf numFmtId="9" fontId="0" fillId="0" borderId="20" xfId="1" applyFont="1" applyFill="1" applyBorder="1"/>
    <xf numFmtId="9" fontId="0" fillId="0" borderId="0" xfId="1" applyFont="1" applyFill="1"/>
    <xf numFmtId="3" fontId="0" fillId="0" borderId="20" xfId="0" applyNumberFormat="1" applyFill="1" applyBorder="1" applyAlignment="1">
      <alignment horizontal="center"/>
    </xf>
    <xf numFmtId="3" fontId="0" fillId="0" borderId="20" xfId="0" applyNumberFormat="1" applyFill="1" applyBorder="1" applyAlignment="1">
      <alignment wrapText="1"/>
    </xf>
    <xf numFmtId="3" fontId="0" fillId="0" borderId="0" xfId="0" applyNumberFormat="1" applyFill="1" applyBorder="1" applyAlignment="1">
      <alignment horizontal="center"/>
    </xf>
    <xf numFmtId="9" fontId="24" fillId="0" borderId="4" xfId="1" applyFont="1" applyFill="1" applyBorder="1" applyAlignment="1">
      <alignment horizontal="center" vertical="center" wrapText="1"/>
    </xf>
    <xf numFmtId="165" fontId="24" fillId="0" borderId="0" xfId="1" applyNumberFormat="1" applyFont="1" applyFill="1" applyBorder="1" applyAlignment="1">
      <alignment horizontal="center" vertical="center" wrapText="1"/>
    </xf>
    <xf numFmtId="9" fontId="24" fillId="0" borderId="3" xfId="1" applyFont="1" applyFill="1" applyBorder="1" applyAlignment="1">
      <alignment horizontal="center" vertical="center" wrapText="1"/>
    </xf>
    <xf numFmtId="0" fontId="18" fillId="0" borderId="4" xfId="0" applyFont="1" applyFill="1" applyBorder="1"/>
    <xf numFmtId="164"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vertical="center" wrapText="1"/>
    </xf>
    <xf numFmtId="2" fontId="0" fillId="0" borderId="0" xfId="0" applyNumberFormat="1"/>
    <xf numFmtId="0" fontId="56" fillId="0" borderId="0" xfId="0" applyFont="1" applyFill="1" applyBorder="1" applyAlignment="1">
      <alignment horizontal="center"/>
    </xf>
    <xf numFmtId="0" fontId="56" fillId="0" borderId="17" xfId="0" applyFont="1" applyFill="1" applyBorder="1" applyAlignment="1">
      <alignment horizontal="center"/>
    </xf>
    <xf numFmtId="0" fontId="0" fillId="0" borderId="19" xfId="0" applyBorder="1"/>
    <xf numFmtId="0" fontId="63" fillId="0" borderId="0" xfId="0" applyFont="1" applyAlignment="1">
      <alignment horizontal="left" vertical="center"/>
    </xf>
    <xf numFmtId="0" fontId="63" fillId="0" borderId="0" xfId="0" applyFont="1"/>
    <xf numFmtId="0" fontId="64" fillId="13" borderId="0" xfId="0" applyFont="1" applyFill="1" applyBorder="1"/>
    <xf numFmtId="3" fontId="0" fillId="0" borderId="0" xfId="0" applyNumberFormat="1" applyBorder="1" applyAlignment="1">
      <alignment horizontal="center"/>
    </xf>
    <xf numFmtId="9" fontId="0" fillId="0" borderId="23" xfId="0" applyNumberFormat="1" applyBorder="1"/>
    <xf numFmtId="0" fontId="59" fillId="3" borderId="0" xfId="0" applyFont="1" applyFill="1" applyAlignment="1">
      <alignment horizontal="center" vertical="center"/>
    </xf>
    <xf numFmtId="0" fontId="44" fillId="13" borderId="0" xfId="0" applyFont="1" applyFill="1" applyBorder="1" applyAlignment="1">
      <alignment horizontal="center" vertical="center"/>
    </xf>
    <xf numFmtId="0" fontId="44" fillId="13" borderId="0" xfId="0" applyFont="1" applyFill="1" applyBorder="1" applyAlignment="1">
      <alignment horizontal="center"/>
    </xf>
    <xf numFmtId="0" fontId="44" fillId="13" borderId="23" xfId="0" applyFont="1" applyFill="1" applyBorder="1"/>
    <xf numFmtId="0" fontId="44" fillId="13" borderId="19" xfId="0" applyFont="1" applyFill="1" applyBorder="1"/>
    <xf numFmtId="0" fontId="0" fillId="0" borderId="23" xfId="0" applyBorder="1"/>
    <xf numFmtId="0" fontId="9" fillId="17" borderId="0" xfId="0" applyFont="1" applyFill="1" applyBorder="1" applyAlignment="1">
      <alignment vertical="center"/>
    </xf>
    <xf numFmtId="0" fontId="9" fillId="18" borderId="0" xfId="0" applyFont="1" applyFill="1" applyBorder="1" applyAlignment="1">
      <alignment vertical="center"/>
    </xf>
    <xf numFmtId="0" fontId="66" fillId="18" borderId="0" xfId="0" applyFont="1" applyFill="1" applyBorder="1" applyAlignment="1">
      <alignment vertical="center"/>
    </xf>
    <xf numFmtId="0" fontId="65" fillId="19" borderId="0" xfId="0" applyFont="1" applyFill="1" applyBorder="1" applyAlignment="1">
      <alignment vertical="center"/>
    </xf>
    <xf numFmtId="0" fontId="18" fillId="0" borderId="41" xfId="0" applyFont="1" applyFill="1" applyBorder="1" applyAlignment="1">
      <alignment vertical="center" wrapText="1"/>
    </xf>
    <xf numFmtId="0" fontId="0" fillId="0" borderId="41" xfId="0" applyBorder="1"/>
    <xf numFmtId="0" fontId="0" fillId="0" borderId="41" xfId="0" applyFill="1" applyBorder="1"/>
    <xf numFmtId="0" fontId="5" fillId="0" borderId="41" xfId="0" applyFont="1" applyFill="1" applyBorder="1" applyAlignment="1">
      <alignment vertical="center"/>
    </xf>
    <xf numFmtId="0" fontId="5" fillId="0" borderId="41" xfId="0" applyFont="1" applyFill="1" applyBorder="1" applyAlignment="1">
      <alignment vertical="center" wrapText="1"/>
    </xf>
    <xf numFmtId="0" fontId="3" fillId="0" borderId="41" xfId="0" applyFont="1" applyFill="1" applyBorder="1" applyAlignment="1">
      <alignment horizontal="center" vertical="center" wrapText="1"/>
    </xf>
    <xf numFmtId="0" fontId="35" fillId="0" borderId="41" xfId="0" applyFont="1" applyFill="1" applyBorder="1" applyAlignment="1">
      <alignment horizontal="center" vertical="center" wrapText="1"/>
    </xf>
    <xf numFmtId="0" fontId="65" fillId="19" borderId="42" xfId="0" applyFont="1" applyFill="1" applyBorder="1" applyAlignment="1">
      <alignment vertical="center"/>
    </xf>
    <xf numFmtId="0" fontId="18" fillId="0" borderId="43" xfId="0" applyFont="1" applyFill="1" applyBorder="1" applyAlignment="1">
      <alignment vertical="center" wrapText="1"/>
    </xf>
    <xf numFmtId="0" fontId="40" fillId="19" borderId="42" xfId="0" applyFont="1" applyFill="1" applyBorder="1" applyAlignment="1">
      <alignment horizontal="center" vertical="center"/>
    </xf>
    <xf numFmtId="0" fontId="41" fillId="19" borderId="42" xfId="0" applyFont="1" applyFill="1" applyBorder="1" applyAlignment="1">
      <alignment horizontal="center" vertical="center" wrapText="1"/>
    </xf>
    <xf numFmtId="0" fontId="40" fillId="19" borderId="42" xfId="0" applyFont="1" applyFill="1" applyBorder="1"/>
    <xf numFmtId="0" fontId="18" fillId="0" borderId="42" xfId="0" applyFont="1" applyFill="1" applyBorder="1" applyAlignment="1">
      <alignment vertical="center" wrapText="1"/>
    </xf>
    <xf numFmtId="1" fontId="0" fillId="0" borderId="20" xfId="1" applyNumberFormat="1" applyFont="1" applyFill="1" applyBorder="1"/>
    <xf numFmtId="1" fontId="0" fillId="0" borderId="20" xfId="0" applyNumberFormat="1" applyFill="1" applyBorder="1" applyAlignment="1">
      <alignment horizontal="center"/>
    </xf>
    <xf numFmtId="1" fontId="0" fillId="0" borderId="20" xfId="0" applyNumberFormat="1" applyFill="1" applyBorder="1"/>
    <xf numFmtId="1" fontId="0" fillId="0" borderId="20" xfId="0" applyNumberFormat="1" applyFill="1" applyBorder="1" applyAlignment="1">
      <alignment horizontal="center" vertical="center"/>
    </xf>
    <xf numFmtId="1" fontId="0" fillId="0" borderId="20" xfId="0" applyNumberFormat="1" applyFill="1" applyBorder="1" applyAlignment="1">
      <alignment horizontal="center" vertical="center" wrapText="1"/>
    </xf>
    <xf numFmtId="0" fontId="0" fillId="0" borderId="20" xfId="1" applyNumberFormat="1" applyFont="1" applyFill="1" applyBorder="1"/>
    <xf numFmtId="0" fontId="0" fillId="0" borderId="20" xfId="0" applyNumberFormat="1" applyFill="1" applyBorder="1" applyAlignment="1">
      <alignment horizontal="center"/>
    </xf>
    <xf numFmtId="0" fontId="0" fillId="0" borderId="20" xfId="0" applyNumberFormat="1" applyFill="1" applyBorder="1"/>
    <xf numFmtId="0" fontId="0" fillId="0" borderId="20" xfId="0" applyNumberFormat="1" applyFill="1" applyBorder="1" applyAlignment="1">
      <alignment horizontal="center" vertical="center"/>
    </xf>
    <xf numFmtId="0" fontId="0" fillId="0" borderId="20" xfId="0" applyNumberFormat="1" applyFill="1" applyBorder="1" applyAlignment="1">
      <alignment horizontal="center" vertical="center" wrapText="1"/>
    </xf>
    <xf numFmtId="9" fontId="0" fillId="0" borderId="0" xfId="0" applyNumberFormat="1" applyFill="1"/>
    <xf numFmtId="1" fontId="0" fillId="0" borderId="0" xfId="0" applyNumberFormat="1" applyFill="1"/>
    <xf numFmtId="0" fontId="0" fillId="0" borderId="0" xfId="0" quotePrefix="1" applyFill="1" applyAlignment="1">
      <alignment horizontal="center" vertical="center"/>
    </xf>
    <xf numFmtId="0" fontId="0" fillId="0" borderId="0" xfId="0" quotePrefix="1" applyFill="1" applyAlignment="1">
      <alignment horizontal="center" vertical="center" wrapText="1"/>
    </xf>
    <xf numFmtId="0" fontId="0" fillId="0" borderId="0" xfId="0" quotePrefix="1" applyFill="1"/>
    <xf numFmtId="3" fontId="0" fillId="0" borderId="20" xfId="0" quotePrefix="1" applyNumberFormat="1" applyFill="1" applyBorder="1" applyAlignment="1">
      <alignment horizontal="center" vertical="center"/>
    </xf>
    <xf numFmtId="3" fontId="0" fillId="0" borderId="20" xfId="0" quotePrefix="1" applyNumberFormat="1" applyFill="1" applyBorder="1" applyAlignment="1">
      <alignment horizontal="center" vertical="center" wrapText="1"/>
    </xf>
    <xf numFmtId="2" fontId="0" fillId="0" borderId="20" xfId="0" quotePrefix="1" applyNumberFormat="1" applyFill="1" applyBorder="1" applyAlignment="1">
      <alignment horizontal="center"/>
    </xf>
    <xf numFmtId="0" fontId="0" fillId="0" borderId="0" xfId="0" quotePrefix="1"/>
    <xf numFmtId="3" fontId="0" fillId="0" borderId="0" xfId="0" applyNumberFormat="1" applyFill="1" applyAlignment="1">
      <alignment vertical="center"/>
    </xf>
    <xf numFmtId="0" fontId="3" fillId="0" borderId="5" xfId="0" applyFont="1" applyFill="1" applyBorder="1" applyAlignment="1">
      <alignment horizontal="center" vertical="center"/>
    </xf>
    <xf numFmtId="0" fontId="0" fillId="0" borderId="6" xfId="0" applyFill="1" applyBorder="1" applyAlignment="1">
      <alignment horizontal="center" vertical="center"/>
    </xf>
    <xf numFmtId="0" fontId="0" fillId="0" borderId="0" xfId="0" applyAlignment="1">
      <alignment vertical="center"/>
    </xf>
    <xf numFmtId="0" fontId="28" fillId="0" borderId="0" xfId="0" applyFont="1" applyAlignment="1">
      <alignment vertical="center"/>
    </xf>
    <xf numFmtId="0" fontId="28" fillId="0" borderId="0" xfId="0" applyFont="1" applyAlignment="1">
      <alignment horizontal="center" vertical="center"/>
    </xf>
    <xf numFmtId="0" fontId="0" fillId="26" borderId="0" xfId="0" applyFill="1"/>
    <xf numFmtId="0" fontId="0" fillId="27" borderId="0" xfId="0" applyFill="1"/>
    <xf numFmtId="0" fontId="28" fillId="28" borderId="0" xfId="0" applyFont="1" applyFill="1" applyAlignment="1">
      <alignment horizontal="center" vertical="center"/>
    </xf>
    <xf numFmtId="0" fontId="71" fillId="0" borderId="0" xfId="0" applyFont="1" applyAlignment="1">
      <alignment vertical="center"/>
    </xf>
    <xf numFmtId="0" fontId="0" fillId="30" borderId="0" xfId="0" applyFill="1" applyAlignment="1">
      <alignment horizontal="center"/>
    </xf>
    <xf numFmtId="0" fontId="68" fillId="21" borderId="0" xfId="9" applyAlignment="1">
      <alignment horizontal="center" vertical="center"/>
    </xf>
    <xf numFmtId="0" fontId="69" fillId="22" borderId="0" xfId="10" applyAlignment="1">
      <alignment horizontal="center" vertical="center"/>
    </xf>
    <xf numFmtId="0" fontId="67" fillId="20" borderId="0" xfId="8" applyAlignment="1">
      <alignment horizontal="center" vertical="center"/>
    </xf>
    <xf numFmtId="0" fontId="0" fillId="31" borderId="0" xfId="0" applyFill="1" applyAlignment="1">
      <alignment horizontal="right"/>
    </xf>
    <xf numFmtId="9" fontId="0" fillId="0" borderId="32" xfId="1" applyFont="1" applyBorder="1"/>
    <xf numFmtId="9" fontId="0" fillId="0" borderId="23" xfId="1" applyFont="1" applyBorder="1"/>
    <xf numFmtId="9" fontId="0" fillId="0" borderId="0" xfId="1" applyFont="1" applyBorder="1"/>
    <xf numFmtId="0" fontId="0" fillId="26" borderId="23" xfId="0" applyFill="1" applyBorder="1"/>
    <xf numFmtId="0" fontId="0" fillId="26" borderId="0" xfId="0" applyFill="1" applyBorder="1"/>
    <xf numFmtId="0" fontId="0" fillId="27" borderId="23" xfId="0" applyFill="1" applyBorder="1"/>
    <xf numFmtId="0" fontId="0" fillId="27" borderId="0" xfId="0" applyFill="1" applyBorder="1"/>
    <xf numFmtId="0" fontId="0" fillId="31" borderId="25" xfId="0" applyFill="1" applyBorder="1"/>
    <xf numFmtId="0" fontId="0" fillId="31" borderId="32" xfId="0" applyFill="1" applyBorder="1"/>
    <xf numFmtId="0" fontId="0" fillId="31" borderId="17" xfId="0" applyFill="1" applyBorder="1" applyAlignment="1">
      <alignment horizontal="right"/>
    </xf>
    <xf numFmtId="0" fontId="0" fillId="0" borderId="19" xfId="0" applyBorder="1" applyAlignment="1">
      <alignment horizontal="right"/>
    </xf>
    <xf numFmtId="0" fontId="0" fillId="31" borderId="0" xfId="0" applyFill="1" applyBorder="1" applyAlignment="1">
      <alignment horizontal="right"/>
    </xf>
    <xf numFmtId="0" fontId="0" fillId="31" borderId="19" xfId="0" applyFill="1" applyBorder="1" applyAlignment="1">
      <alignment horizontal="right"/>
    </xf>
    <xf numFmtId="0" fontId="0" fillId="27" borderId="19" xfId="0" applyFill="1" applyBorder="1" applyAlignment="1">
      <alignment horizontal="right"/>
    </xf>
    <xf numFmtId="9" fontId="0" fillId="0" borderId="19" xfId="1" applyFont="1" applyBorder="1"/>
    <xf numFmtId="0" fontId="0" fillId="26" borderId="19" xfId="0" applyFill="1" applyBorder="1"/>
    <xf numFmtId="0" fontId="0" fillId="27" borderId="19" xfId="0" applyFill="1" applyBorder="1"/>
    <xf numFmtId="0" fontId="0" fillId="0" borderId="33" xfId="0" applyBorder="1"/>
    <xf numFmtId="9" fontId="0" fillId="26" borderId="0" xfId="1" applyFont="1" applyFill="1" applyBorder="1"/>
    <xf numFmtId="0" fontId="0" fillId="0" borderId="18" xfId="0" applyBorder="1" applyAlignment="1">
      <alignment horizontal="right"/>
    </xf>
    <xf numFmtId="0" fontId="0" fillId="0" borderId="0" xfId="0" applyBorder="1" applyAlignment="1">
      <alignment horizontal="right"/>
    </xf>
    <xf numFmtId="0" fontId="0" fillId="0" borderId="23" xfId="0" applyBorder="1" applyAlignment="1">
      <alignment horizontal="right"/>
    </xf>
    <xf numFmtId="9" fontId="0" fillId="0" borderId="0" xfId="1" applyFont="1" applyBorder="1" applyAlignment="1">
      <alignment horizontal="right"/>
    </xf>
    <xf numFmtId="0" fontId="0" fillId="26" borderId="23" xfId="0" applyFill="1" applyBorder="1" applyAlignment="1">
      <alignment horizontal="right"/>
    </xf>
    <xf numFmtId="0" fontId="0" fillId="26" borderId="0" xfId="0" applyFill="1" applyBorder="1" applyAlignment="1">
      <alignment horizontal="right"/>
    </xf>
    <xf numFmtId="0" fontId="0" fillId="26" borderId="19" xfId="0" applyFill="1" applyBorder="1" applyAlignment="1">
      <alignment horizontal="right"/>
    </xf>
    <xf numFmtId="0" fontId="0" fillId="26" borderId="0" xfId="0" applyFill="1" applyAlignment="1">
      <alignment horizontal="right"/>
    </xf>
    <xf numFmtId="0" fontId="0" fillId="27" borderId="23" xfId="0" applyFill="1" applyBorder="1" applyAlignment="1">
      <alignment horizontal="right"/>
    </xf>
    <xf numFmtId="0" fontId="0" fillId="27" borderId="0" xfId="0" applyFill="1" applyBorder="1" applyAlignment="1">
      <alignment horizontal="right"/>
    </xf>
    <xf numFmtId="0" fontId="0" fillId="27" borderId="0" xfId="0" applyFill="1" applyAlignment="1">
      <alignment horizontal="right"/>
    </xf>
    <xf numFmtId="9" fontId="0" fillId="0" borderId="33" xfId="1" applyFont="1" applyBorder="1" applyAlignment="1">
      <alignment horizontal="right"/>
    </xf>
    <xf numFmtId="0" fontId="0" fillId="0" borderId="0" xfId="1" applyNumberFormat="1" applyFont="1" applyBorder="1"/>
    <xf numFmtId="0" fontId="0" fillId="0" borderId="19" xfId="1" applyNumberFormat="1" applyFont="1" applyBorder="1"/>
    <xf numFmtId="9" fontId="0" fillId="29" borderId="0" xfId="1" applyFont="1" applyFill="1" applyBorder="1"/>
    <xf numFmtId="0" fontId="0" fillId="29" borderId="0" xfId="0" applyFill="1" applyBorder="1"/>
    <xf numFmtId="167" fontId="0" fillId="29" borderId="0" xfId="2" applyNumberFormat="1" applyFont="1" applyFill="1" applyBorder="1"/>
    <xf numFmtId="0" fontId="0" fillId="31" borderId="0" xfId="0" applyFill="1" applyBorder="1"/>
    <xf numFmtId="167" fontId="0" fillId="29" borderId="19" xfId="2" applyNumberFormat="1" applyFont="1" applyFill="1" applyBorder="1"/>
    <xf numFmtId="9" fontId="0" fillId="29" borderId="19" xfId="1" applyFont="1" applyFill="1" applyBorder="1"/>
    <xf numFmtId="0" fontId="0" fillId="29" borderId="19" xfId="0" applyFill="1" applyBorder="1"/>
    <xf numFmtId="9" fontId="0" fillId="0" borderId="23" xfId="1" applyFont="1" applyBorder="1" applyAlignment="1">
      <alignment horizontal="right"/>
    </xf>
    <xf numFmtId="9" fontId="0" fillId="29" borderId="0" xfId="1" applyFont="1" applyFill="1" applyBorder="1" applyAlignment="1">
      <alignment horizontal="right"/>
    </xf>
    <xf numFmtId="9" fontId="0" fillId="0" borderId="24" xfId="1" applyFont="1" applyBorder="1" applyAlignment="1">
      <alignment horizontal="right"/>
    </xf>
    <xf numFmtId="9" fontId="0" fillId="29" borderId="33" xfId="1" applyFont="1" applyFill="1" applyBorder="1" applyAlignment="1">
      <alignment horizontal="right"/>
    </xf>
    <xf numFmtId="9" fontId="0" fillId="29" borderId="0" xfId="0" applyNumberFormat="1" applyFill="1" applyBorder="1" applyAlignment="1">
      <alignment horizontal="right"/>
    </xf>
    <xf numFmtId="167" fontId="0" fillId="29" borderId="0" xfId="2" applyNumberFormat="1" applyFont="1" applyFill="1" applyBorder="1" applyAlignment="1">
      <alignment horizontal="right"/>
    </xf>
    <xf numFmtId="9" fontId="0" fillId="26" borderId="0" xfId="1" applyFont="1" applyFill="1" applyBorder="1" applyAlignment="1">
      <alignment horizontal="right"/>
    </xf>
    <xf numFmtId="9" fontId="0" fillId="0" borderId="33" xfId="1" applyFont="1" applyBorder="1"/>
    <xf numFmtId="9" fontId="0" fillId="29" borderId="33" xfId="1" applyFont="1" applyFill="1" applyBorder="1"/>
    <xf numFmtId="9" fontId="0" fillId="29" borderId="18" xfId="1" applyFont="1" applyFill="1" applyBorder="1"/>
    <xf numFmtId="0" fontId="51" fillId="0" borderId="0" xfId="0" applyFont="1" applyFill="1" applyAlignment="1">
      <alignment horizontal="left" indent="1"/>
    </xf>
    <xf numFmtId="0" fontId="51" fillId="0" borderId="0" xfId="0" applyFont="1" applyBorder="1" applyAlignment="1">
      <alignment horizontal="left" indent="1"/>
    </xf>
    <xf numFmtId="164" fontId="8" fillId="29" borderId="0" xfId="0" applyNumberFormat="1" applyFont="1" applyFill="1" applyBorder="1" applyAlignment="1">
      <alignment horizontal="left"/>
    </xf>
    <xf numFmtId="0" fontId="70" fillId="2" borderId="0" xfId="0" applyFont="1" applyFill="1" applyBorder="1"/>
    <xf numFmtId="9" fontId="60" fillId="0" borderId="23" xfId="1" applyFont="1" applyBorder="1"/>
    <xf numFmtId="0" fontId="60" fillId="0" borderId="0" xfId="1" applyNumberFormat="1" applyFont="1" applyBorder="1"/>
    <xf numFmtId="0" fontId="60" fillId="0" borderId="0" xfId="1" applyNumberFormat="1" applyFont="1" applyBorder="1" applyAlignment="1">
      <alignment horizontal="center"/>
    </xf>
    <xf numFmtId="0" fontId="60" fillId="0" borderId="19" xfId="1" applyNumberFormat="1" applyFont="1" applyBorder="1"/>
    <xf numFmtId="0" fontId="60" fillId="0" borderId="19" xfId="1" applyNumberFormat="1" applyFont="1" applyBorder="1" applyAlignment="1">
      <alignment horizontal="center"/>
    </xf>
    <xf numFmtId="0" fontId="60" fillId="0" borderId="0" xfId="1" applyNumberFormat="1" applyFont="1" applyBorder="1" applyAlignment="1">
      <alignment horizontal="right"/>
    </xf>
    <xf numFmtId="0" fontId="65" fillId="19" borderId="0" xfId="0" applyFont="1" applyFill="1" applyBorder="1" applyAlignment="1">
      <alignment horizontal="center" vertical="center"/>
    </xf>
    <xf numFmtId="0" fontId="65" fillId="19" borderId="42" xfId="0" applyFont="1" applyFill="1" applyBorder="1" applyAlignment="1">
      <alignment horizontal="center" vertical="center"/>
    </xf>
    <xf numFmtId="0" fontId="9" fillId="18" borderId="0" xfId="0" applyFont="1" applyFill="1" applyBorder="1" applyAlignment="1">
      <alignment horizontal="center" vertical="center"/>
    </xf>
    <xf numFmtId="0" fontId="35" fillId="0" borderId="43" xfId="0" applyFont="1" applyFill="1" applyBorder="1" applyAlignment="1">
      <alignment horizontal="center" vertical="center" wrapText="1"/>
    </xf>
    <xf numFmtId="0" fontId="5" fillId="0" borderId="37" xfId="0" applyFont="1" applyFill="1" applyBorder="1" applyAlignment="1">
      <alignment horizontal="left" vertical="center" wrapText="1"/>
    </xf>
    <xf numFmtId="0" fontId="18" fillId="0" borderId="37" xfId="0" applyFont="1" applyFill="1" applyBorder="1" applyAlignment="1">
      <alignment vertical="center"/>
    </xf>
    <xf numFmtId="0" fontId="18" fillId="0" borderId="37" xfId="0" applyFont="1" applyFill="1" applyBorder="1"/>
    <xf numFmtId="0" fontId="28" fillId="0" borderId="0" xfId="0" applyFont="1" applyBorder="1" applyAlignment="1">
      <alignment horizontal="center" vertical="center"/>
    </xf>
    <xf numFmtId="0" fontId="0" fillId="0" borderId="0" xfId="0" applyBorder="1" applyAlignment="1">
      <alignment horizontal="center" vertical="center"/>
    </xf>
    <xf numFmtId="0" fontId="0" fillId="0" borderId="0" xfId="0" quotePrefix="1" applyBorder="1" applyAlignment="1">
      <alignment vertical="center" wrapText="1"/>
    </xf>
    <xf numFmtId="0" fontId="0" fillId="0" borderId="0" xfId="0" applyBorder="1" applyAlignment="1">
      <alignment horizontal="center" vertical="center" wrapText="1"/>
    </xf>
    <xf numFmtId="0" fontId="0" fillId="32" borderId="0" xfId="0" applyFill="1" applyBorder="1"/>
    <xf numFmtId="0" fontId="3" fillId="0" borderId="45" xfId="0" applyFont="1" applyBorder="1" applyAlignment="1">
      <alignment horizontal="left" vertical="center" wrapText="1"/>
    </xf>
    <xf numFmtId="0" fontId="3" fillId="0" borderId="45" xfId="0" applyFont="1" applyBorder="1" applyAlignment="1">
      <alignment horizontal="center" vertical="center" wrapText="1"/>
    </xf>
    <xf numFmtId="0" fontId="3" fillId="0" borderId="45" xfId="0" applyFont="1" applyBorder="1" applyAlignment="1">
      <alignment horizontal="center" vertical="center"/>
    </xf>
    <xf numFmtId="0" fontId="25" fillId="0" borderId="0" xfId="0" applyFont="1"/>
    <xf numFmtId="0" fontId="46" fillId="0" borderId="0" xfId="0" applyFont="1" applyAlignment="1">
      <alignment wrapText="1"/>
    </xf>
    <xf numFmtId="0" fontId="46" fillId="0" borderId="0" xfId="0" applyFont="1"/>
    <xf numFmtId="0" fontId="13"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164" fontId="14" fillId="0" borderId="44" xfId="0" applyNumberFormat="1" applyFont="1" applyFill="1" applyBorder="1" applyAlignment="1">
      <alignment horizontal="center" vertical="center" wrapText="1"/>
    </xf>
    <xf numFmtId="0" fontId="0" fillId="0" borderId="45"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vertical="center"/>
    </xf>
    <xf numFmtId="0" fontId="0" fillId="0" borderId="48" xfId="0" applyBorder="1" applyAlignment="1">
      <alignment horizontal="center" vertical="center"/>
    </xf>
    <xf numFmtId="0" fontId="0" fillId="0" borderId="46" xfId="0" applyBorder="1" applyAlignment="1">
      <alignment horizontal="center" vertical="center"/>
    </xf>
    <xf numFmtId="0" fontId="3" fillId="0" borderId="48" xfId="0" applyFont="1" applyBorder="1" applyAlignment="1">
      <alignment horizontal="left" vertical="center" wrapText="1"/>
    </xf>
    <xf numFmtId="169" fontId="3" fillId="0" borderId="45" xfId="0" applyNumberFormat="1" applyFont="1" applyBorder="1" applyAlignment="1">
      <alignment horizontal="center" vertical="center"/>
    </xf>
    <xf numFmtId="169" fontId="3" fillId="0" borderId="47" xfId="0" applyNumberFormat="1" applyFont="1" applyBorder="1" applyAlignment="1">
      <alignment horizontal="center" vertical="center"/>
    </xf>
    <xf numFmtId="169" fontId="3" fillId="0" borderId="48" xfId="0" applyNumberFormat="1" applyFont="1" applyBorder="1" applyAlignment="1">
      <alignment horizontal="center" vertical="center"/>
    </xf>
    <xf numFmtId="169" fontId="3" fillId="0" borderId="45" xfId="0" applyNumberFormat="1" applyFont="1" applyBorder="1" applyAlignment="1">
      <alignment horizontal="left" vertical="center" wrapText="1"/>
    </xf>
    <xf numFmtId="169" fontId="3" fillId="0" borderId="45" xfId="0" applyNumberFormat="1" applyFont="1" applyBorder="1" applyAlignment="1">
      <alignment horizontal="center" vertical="center" wrapText="1"/>
    </xf>
    <xf numFmtId="14" fontId="3" fillId="0" borderId="45" xfId="0" applyNumberFormat="1" applyFont="1" applyBorder="1" applyAlignment="1">
      <alignment horizontal="center" vertical="center" wrapText="1"/>
    </xf>
    <xf numFmtId="164" fontId="3" fillId="0" borderId="45" xfId="0" applyNumberFormat="1" applyFont="1" applyBorder="1" applyAlignment="1">
      <alignment horizontal="center" vertical="center" wrapText="1"/>
    </xf>
    <xf numFmtId="169" fontId="3" fillId="0" borderId="47" xfId="0" applyNumberFormat="1" applyFont="1" applyBorder="1" applyAlignment="1">
      <alignment horizontal="left" vertical="center" wrapText="1"/>
    </xf>
    <xf numFmtId="169" fontId="3" fillId="0" borderId="47" xfId="0" applyNumberFormat="1" applyFont="1" applyBorder="1" applyAlignment="1">
      <alignment horizontal="center" vertical="center" wrapText="1"/>
    </xf>
    <xf numFmtId="169" fontId="3" fillId="0" borderId="48" xfId="0" applyNumberFormat="1" applyFont="1" applyBorder="1" applyAlignment="1">
      <alignment horizontal="left" vertical="center" wrapText="1"/>
    </xf>
    <xf numFmtId="169" fontId="3" fillId="0" borderId="48" xfId="0" applyNumberFormat="1" applyFont="1" applyBorder="1" applyAlignment="1">
      <alignment horizontal="center" vertical="center" wrapText="1"/>
    </xf>
    <xf numFmtId="0" fontId="74" fillId="32" borderId="0" xfId="0" applyFont="1" applyFill="1" applyBorder="1"/>
    <xf numFmtId="0" fontId="0" fillId="0" borderId="49" xfId="0" applyBorder="1"/>
    <xf numFmtId="0" fontId="60" fillId="0" borderId="7" xfId="0" applyFont="1" applyBorder="1" applyAlignment="1"/>
    <xf numFmtId="0" fontId="70" fillId="2" borderId="7" xfId="0" applyFont="1" applyFill="1" applyBorder="1"/>
    <xf numFmtId="0" fontId="70" fillId="0" borderId="7" xfId="0" applyFont="1" applyBorder="1"/>
    <xf numFmtId="2" fontId="70" fillId="0" borderId="7" xfId="0" applyNumberFormat="1" applyFont="1" applyBorder="1"/>
    <xf numFmtId="0" fontId="0" fillId="0" borderId="7" xfId="0" applyBorder="1"/>
    <xf numFmtId="0" fontId="60" fillId="0" borderId="50" xfId="0" applyFont="1" applyFill="1" applyBorder="1" applyAlignment="1"/>
    <xf numFmtId="0" fontId="0" fillId="0" borderId="7" xfId="0" applyBorder="1" applyAlignment="1"/>
    <xf numFmtId="0" fontId="0" fillId="0" borderId="49" xfId="0" applyFill="1" applyBorder="1" applyAlignment="1">
      <alignment horizontal="center" vertical="center"/>
    </xf>
    <xf numFmtId="0" fontId="0" fillId="0" borderId="49" xfId="0" applyBorder="1" applyAlignment="1">
      <alignment horizontal="center"/>
    </xf>
    <xf numFmtId="0" fontId="0" fillId="0" borderId="49" xfId="0" applyFill="1" applyBorder="1" applyAlignment="1">
      <alignment horizontal="center"/>
    </xf>
    <xf numFmtId="0" fontId="70" fillId="2" borderId="49" xfId="0" applyFont="1" applyFill="1" applyBorder="1"/>
    <xf numFmtId="0" fontId="0" fillId="0" borderId="51" xfId="0" applyBorder="1"/>
    <xf numFmtId="0" fontId="70" fillId="2" borderId="51" xfId="0" applyFont="1" applyFill="1" applyBorder="1"/>
    <xf numFmtId="2" fontId="70" fillId="0" borderId="49" xfId="0" applyNumberFormat="1" applyFont="1" applyBorder="1"/>
    <xf numFmtId="0" fontId="70" fillId="0" borderId="49" xfId="0" applyFont="1" applyBorder="1"/>
    <xf numFmtId="0" fontId="0" fillId="0" borderId="10" xfId="0" applyBorder="1" applyAlignment="1"/>
    <xf numFmtId="0" fontId="28" fillId="0" borderId="52" xfId="0" applyFont="1" applyBorder="1"/>
    <xf numFmtId="0" fontId="0" fillId="0" borderId="32" xfId="0" applyBorder="1"/>
    <xf numFmtId="0" fontId="0" fillId="0" borderId="17" xfId="0" applyBorder="1"/>
    <xf numFmtId="0" fontId="0" fillId="0" borderId="53" xfId="0" applyBorder="1"/>
    <xf numFmtId="2" fontId="70" fillId="0" borderId="54" xfId="0" applyNumberFormat="1" applyFont="1" applyBorder="1"/>
    <xf numFmtId="0" fontId="0" fillId="0" borderId="24" xfId="0" applyBorder="1"/>
    <xf numFmtId="0" fontId="0" fillId="0" borderId="55" xfId="0" applyBorder="1"/>
    <xf numFmtId="0" fontId="70" fillId="2" borderId="55" xfId="0" applyFont="1" applyFill="1" applyBorder="1"/>
    <xf numFmtId="0" fontId="70" fillId="2" borderId="56" xfId="0" applyFont="1" applyFill="1" applyBorder="1"/>
    <xf numFmtId="0" fontId="0" fillId="0" borderId="56" xfId="0" applyBorder="1" applyAlignment="1"/>
    <xf numFmtId="0" fontId="0" fillId="0" borderId="56" xfId="0" applyBorder="1"/>
    <xf numFmtId="0" fontId="0" fillId="0" borderId="18" xfId="0" applyBorder="1"/>
    <xf numFmtId="0" fontId="0" fillId="0" borderId="57" xfId="0" applyBorder="1"/>
    <xf numFmtId="0" fontId="0" fillId="0" borderId="58" xfId="0" applyBorder="1"/>
    <xf numFmtId="0" fontId="0" fillId="3" borderId="59" xfId="0" applyFill="1" applyBorder="1" applyAlignment="1">
      <alignment horizontal="right"/>
    </xf>
    <xf numFmtId="2" fontId="70" fillId="0" borderId="0" xfId="0" applyNumberFormat="1" applyFont="1" applyBorder="1"/>
    <xf numFmtId="0" fontId="70" fillId="2" borderId="16" xfId="0" applyFont="1" applyFill="1" applyBorder="1"/>
    <xf numFmtId="2" fontId="70" fillId="0" borderId="16" xfId="0" applyNumberFormat="1" applyFont="1" applyBorder="1"/>
    <xf numFmtId="0" fontId="14" fillId="0" borderId="62" xfId="0" applyFont="1" applyBorder="1" applyAlignment="1">
      <alignment vertical="center"/>
    </xf>
    <xf numFmtId="0" fontId="0" fillId="0" borderId="63" xfId="0" applyBorder="1"/>
    <xf numFmtId="0" fontId="0" fillId="0" borderId="65" xfId="0" applyBorder="1"/>
    <xf numFmtId="0" fontId="0" fillId="0" borderId="64" xfId="0" applyBorder="1"/>
    <xf numFmtId="0" fontId="0" fillId="0" borderId="61" xfId="0" applyBorder="1" applyAlignment="1">
      <alignment horizontal="center"/>
    </xf>
    <xf numFmtId="0" fontId="0" fillId="0" borderId="66" xfId="0" applyBorder="1"/>
    <xf numFmtId="170" fontId="0" fillId="0" borderId="25" xfId="2" applyNumberFormat="1" applyFont="1" applyBorder="1"/>
    <xf numFmtId="170" fontId="0" fillId="0" borderId="32" xfId="2" applyNumberFormat="1" applyFont="1" applyBorder="1"/>
    <xf numFmtId="170" fontId="0" fillId="0" borderId="17" xfId="2" applyNumberFormat="1" applyFont="1" applyBorder="1"/>
    <xf numFmtId="170" fontId="0" fillId="29" borderId="0" xfId="2" applyNumberFormat="1" applyFont="1" applyFill="1" applyBorder="1"/>
    <xf numFmtId="170" fontId="0" fillId="29" borderId="32" xfId="2" applyNumberFormat="1" applyFont="1" applyFill="1" applyBorder="1"/>
    <xf numFmtId="170" fontId="0" fillId="29" borderId="17" xfId="2" applyNumberFormat="1" applyFont="1" applyFill="1" applyBorder="1"/>
    <xf numFmtId="170" fontId="0" fillId="0" borderId="23" xfId="2" applyNumberFormat="1" applyFont="1" applyBorder="1"/>
    <xf numFmtId="170" fontId="0" fillId="0" borderId="0" xfId="2" applyNumberFormat="1" applyFont="1" applyBorder="1"/>
    <xf numFmtId="170" fontId="0" fillId="0" borderId="19" xfId="2" applyNumberFormat="1" applyFont="1" applyBorder="1"/>
    <xf numFmtId="170" fontId="0" fillId="29" borderId="19" xfId="2" applyNumberFormat="1" applyFont="1" applyFill="1" applyBorder="1"/>
    <xf numFmtId="170" fontId="0" fillId="0" borderId="23" xfId="2" applyNumberFormat="1" applyFont="1" applyBorder="1" applyAlignment="1">
      <alignment horizontal="right"/>
    </xf>
    <xf numFmtId="170" fontId="0" fillId="0" borderId="0" xfId="2" applyNumberFormat="1" applyFont="1" applyBorder="1" applyAlignment="1">
      <alignment horizontal="right"/>
    </xf>
    <xf numFmtId="170" fontId="0" fillId="29" borderId="0" xfId="2" applyNumberFormat="1" applyFont="1" applyFill="1" applyBorder="1" applyAlignment="1">
      <alignment horizontal="right"/>
    </xf>
    <xf numFmtId="170" fontId="0" fillId="0" borderId="0" xfId="0" applyNumberFormat="1" applyBorder="1" applyAlignment="1">
      <alignment horizontal="right"/>
    </xf>
    <xf numFmtId="2" fontId="0" fillId="0" borderId="0" xfId="0" applyNumberFormat="1" applyBorder="1" applyAlignment="1">
      <alignment horizontal="right"/>
    </xf>
    <xf numFmtId="2" fontId="0" fillId="0" borderId="0" xfId="0" quotePrefix="1" applyNumberFormat="1" applyBorder="1" applyAlignment="1">
      <alignment horizontal="right"/>
    </xf>
    <xf numFmtId="9" fontId="0" fillId="0" borderId="0" xfId="1" applyFont="1" applyFill="1" applyBorder="1" applyAlignment="1">
      <alignment horizontal="right"/>
    </xf>
    <xf numFmtId="2" fontId="0" fillId="0" borderId="23" xfId="0" applyNumberFormat="1" applyBorder="1" applyAlignment="1">
      <alignment horizontal="right"/>
    </xf>
    <xf numFmtId="2" fontId="0" fillId="29" borderId="0" xfId="2" applyNumberFormat="1" applyFont="1" applyFill="1" applyBorder="1" applyAlignment="1">
      <alignment horizontal="right"/>
    </xf>
    <xf numFmtId="2" fontId="0" fillId="29" borderId="0" xfId="2" applyNumberFormat="1" applyFont="1" applyFill="1" applyBorder="1"/>
    <xf numFmtId="2" fontId="0" fillId="29" borderId="19" xfId="2" applyNumberFormat="1" applyFont="1" applyFill="1" applyBorder="1"/>
    <xf numFmtId="43" fontId="0" fillId="0" borderId="23" xfId="2" applyNumberFormat="1" applyFont="1" applyBorder="1" applyAlignment="1">
      <alignment horizontal="right"/>
    </xf>
    <xf numFmtId="43" fontId="0" fillId="0" borderId="0" xfId="2" applyNumberFormat="1" applyFont="1" applyBorder="1" applyAlignment="1">
      <alignment horizontal="right"/>
    </xf>
    <xf numFmtId="2" fontId="0" fillId="0" borderId="0" xfId="2" applyNumberFormat="1" applyFont="1" applyBorder="1" applyAlignment="1">
      <alignment horizontal="right"/>
    </xf>
    <xf numFmtId="2" fontId="0" fillId="0" borderId="23" xfId="2" applyNumberFormat="1" applyFont="1" applyBorder="1" applyAlignment="1">
      <alignment horizontal="right"/>
    </xf>
    <xf numFmtId="2" fontId="0" fillId="0" borderId="0" xfId="2" quotePrefix="1" applyNumberFormat="1" applyFont="1" applyBorder="1" applyAlignment="1">
      <alignment horizontal="right"/>
    </xf>
    <xf numFmtId="43" fontId="0" fillId="29" borderId="0" xfId="2" applyNumberFormat="1" applyFont="1" applyFill="1" applyBorder="1" applyAlignment="1">
      <alignment horizontal="right"/>
    </xf>
    <xf numFmtId="43" fontId="0" fillId="29" borderId="0" xfId="2" applyNumberFormat="1" applyFont="1" applyFill="1" applyBorder="1"/>
    <xf numFmtId="43" fontId="0" fillId="29" borderId="19" xfId="2" applyNumberFormat="1" applyFont="1" applyFill="1" applyBorder="1"/>
    <xf numFmtId="0" fontId="18" fillId="0" borderId="67" xfId="0" applyFont="1" applyFill="1" applyBorder="1" applyAlignment="1">
      <alignment vertical="center" wrapText="1"/>
    </xf>
    <xf numFmtId="0" fontId="18" fillId="0" borderId="68" xfId="0" applyFont="1" applyFill="1" applyBorder="1" applyAlignment="1">
      <alignment vertical="center" wrapText="1"/>
    </xf>
    <xf numFmtId="0" fontId="18" fillId="0" borderId="69" xfId="0" applyFont="1" applyFill="1" applyBorder="1" applyAlignment="1">
      <alignment vertical="center" wrapText="1"/>
    </xf>
    <xf numFmtId="171" fontId="60" fillId="0" borderId="23" xfId="2" applyNumberFormat="1" applyFont="1" applyBorder="1"/>
    <xf numFmtId="171" fontId="60" fillId="0" borderId="0" xfId="0" applyNumberFormat="1" applyFont="1" applyBorder="1"/>
    <xf numFmtId="171" fontId="60" fillId="0" borderId="0" xfId="0" applyNumberFormat="1" applyFont="1" applyBorder="1" applyAlignment="1">
      <alignment horizontal="center"/>
    </xf>
    <xf numFmtId="171" fontId="60" fillId="0" borderId="0" xfId="2" applyNumberFormat="1" applyFont="1" applyBorder="1"/>
    <xf numFmtId="171" fontId="60" fillId="0" borderId="19" xfId="0" applyNumberFormat="1" applyFont="1" applyBorder="1"/>
    <xf numFmtId="171" fontId="60" fillId="0" borderId="19" xfId="0" applyNumberFormat="1" applyFont="1" applyBorder="1" applyAlignment="1">
      <alignment horizontal="center"/>
    </xf>
    <xf numFmtId="171" fontId="60" fillId="0" borderId="0" xfId="2" applyNumberFormat="1" applyFont="1" applyBorder="1" applyAlignment="1">
      <alignment horizontal="right"/>
    </xf>
    <xf numFmtId="2" fontId="60" fillId="0" borderId="0" xfId="0" applyNumberFormat="1" applyFont="1" applyBorder="1"/>
    <xf numFmtId="2" fontId="60" fillId="0" borderId="0" xfId="2" applyNumberFormat="1" applyFont="1" applyBorder="1" applyAlignment="1">
      <alignment horizontal="center"/>
    </xf>
    <xf numFmtId="2" fontId="60" fillId="0" borderId="0" xfId="2" applyNumberFormat="1" applyFont="1" applyBorder="1"/>
    <xf numFmtId="2" fontId="60" fillId="0" borderId="19" xfId="2" applyNumberFormat="1" applyFont="1" applyBorder="1"/>
    <xf numFmtId="2" fontId="60" fillId="0" borderId="19" xfId="2" applyNumberFormat="1" applyFont="1" applyBorder="1" applyAlignment="1">
      <alignment horizontal="center"/>
    </xf>
    <xf numFmtId="2" fontId="60" fillId="0" borderId="0" xfId="0" applyNumberFormat="1" applyFont="1" applyBorder="1" applyAlignment="1">
      <alignment horizontal="center"/>
    </xf>
    <xf numFmtId="2" fontId="60" fillId="0" borderId="19" xfId="0" applyNumberFormat="1" applyFont="1" applyBorder="1" applyAlignment="1">
      <alignment horizontal="center"/>
    </xf>
    <xf numFmtId="165" fontId="60" fillId="0" borderId="23" xfId="2" applyNumberFormat="1" applyFont="1" applyBorder="1"/>
    <xf numFmtId="165" fontId="60" fillId="0" borderId="0" xfId="0" applyNumberFormat="1" applyFont="1" applyBorder="1"/>
    <xf numFmtId="165" fontId="60" fillId="0" borderId="0" xfId="2" applyNumberFormat="1" applyFont="1" applyBorder="1" applyAlignment="1">
      <alignment horizontal="center"/>
    </xf>
    <xf numFmtId="165" fontId="60" fillId="0" borderId="0" xfId="2" applyNumberFormat="1" applyFont="1" applyBorder="1"/>
    <xf numFmtId="165" fontId="60" fillId="0" borderId="19" xfId="2" applyNumberFormat="1" applyFont="1" applyBorder="1"/>
    <xf numFmtId="165" fontId="60" fillId="0" borderId="19" xfId="2" applyNumberFormat="1" applyFont="1" applyBorder="1" applyAlignment="1">
      <alignment horizontal="center"/>
    </xf>
    <xf numFmtId="165" fontId="60" fillId="0" borderId="0" xfId="1" applyNumberFormat="1" applyFont="1" applyBorder="1" applyAlignment="1">
      <alignment horizontal="right"/>
    </xf>
    <xf numFmtId="165" fontId="60" fillId="0" borderId="0" xfId="0" applyNumberFormat="1" applyFont="1" applyBorder="1" applyAlignment="1">
      <alignment horizontal="center"/>
    </xf>
    <xf numFmtId="165" fontId="60" fillId="0" borderId="19" xfId="0" applyNumberFormat="1" applyFont="1" applyBorder="1" applyAlignment="1">
      <alignment horizontal="center"/>
    </xf>
    <xf numFmtId="2" fontId="60" fillId="0" borderId="0" xfId="2" applyNumberFormat="1" applyFont="1" applyBorder="1" applyAlignment="1">
      <alignment horizontal="right"/>
    </xf>
    <xf numFmtId="165" fontId="60" fillId="0" borderId="0" xfId="2" applyNumberFormat="1" applyFont="1" applyBorder="1" applyAlignment="1">
      <alignment horizontal="right"/>
    </xf>
    <xf numFmtId="165" fontId="0" fillId="0" borderId="20" xfId="0" applyNumberFormat="1" applyFill="1" applyBorder="1"/>
    <xf numFmtId="165" fontId="0" fillId="0" borderId="20" xfId="2" applyNumberFormat="1" applyFont="1" applyFill="1" applyBorder="1"/>
    <xf numFmtId="2" fontId="0" fillId="0" borderId="20" xfId="0" applyNumberFormat="1" applyFill="1" applyBorder="1"/>
    <xf numFmtId="2" fontId="0" fillId="0" borderId="20" xfId="2" applyNumberFormat="1" applyFont="1" applyFill="1" applyBorder="1"/>
    <xf numFmtId="2" fontId="0" fillId="0" borderId="0" xfId="0" applyNumberFormat="1" applyFill="1"/>
    <xf numFmtId="165" fontId="0" fillId="0" borderId="0" xfId="0" applyNumberFormat="1" applyFill="1"/>
    <xf numFmtId="165" fontId="0" fillId="0" borderId="0" xfId="0" applyNumberFormat="1" applyFill="1" applyAlignment="1">
      <alignment horizontal="center" vertical="center"/>
    </xf>
    <xf numFmtId="165" fontId="0" fillId="0" borderId="0" xfId="0" applyNumberFormat="1" applyFill="1" applyAlignment="1">
      <alignment horizontal="center" vertical="center" wrapText="1"/>
    </xf>
    <xf numFmtId="9" fontId="0" fillId="0" borderId="0" xfId="1" applyNumberFormat="1" applyFont="1" applyBorder="1"/>
    <xf numFmtId="9" fontId="0" fillId="0" borderId="19" xfId="1" applyFont="1" applyBorder="1" applyAlignment="1">
      <alignment horizontal="right"/>
    </xf>
    <xf numFmtId="0" fontId="0" fillId="30" borderId="19" xfId="0" applyFill="1" applyBorder="1" applyAlignment="1">
      <alignment horizontal="center"/>
    </xf>
    <xf numFmtId="0" fontId="70" fillId="30" borderId="19" xfId="0" applyFont="1" applyFill="1" applyBorder="1" applyAlignment="1">
      <alignment horizontal="center"/>
    </xf>
    <xf numFmtId="0" fontId="0" fillId="3" borderId="0" xfId="0" applyFill="1"/>
    <xf numFmtId="0" fontId="0" fillId="3" borderId="0" xfId="0" applyFill="1" applyBorder="1"/>
    <xf numFmtId="0" fontId="0" fillId="3" borderId="19" xfId="0" applyFill="1" applyBorder="1"/>
    <xf numFmtId="0" fontId="0" fillId="3" borderId="23" xfId="0" applyFill="1" applyBorder="1"/>
    <xf numFmtId="9" fontId="0" fillId="3" borderId="0" xfId="1" applyFont="1" applyFill="1" applyBorder="1"/>
    <xf numFmtId="9" fontId="0" fillId="3" borderId="19" xfId="1" applyFont="1" applyFill="1" applyBorder="1"/>
    <xf numFmtId="9" fontId="0" fillId="3" borderId="23" xfId="1" applyFont="1" applyFill="1" applyBorder="1"/>
    <xf numFmtId="164"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vertical="center" wrapText="1"/>
    </xf>
    <xf numFmtId="0" fontId="47" fillId="17" borderId="0" xfId="0" applyFont="1" applyFill="1" applyBorder="1"/>
    <xf numFmtId="0" fontId="75" fillId="17" borderId="0" xfId="0" applyFont="1" applyFill="1" applyBorder="1"/>
    <xf numFmtId="0" fontId="24" fillId="0" borderId="0" xfId="0" applyFont="1" applyBorder="1" applyAlignment="1">
      <alignment vertical="center" wrapText="1"/>
    </xf>
    <xf numFmtId="0" fontId="76" fillId="17" borderId="0" xfId="0" applyFont="1" applyFill="1" applyBorder="1"/>
    <xf numFmtId="0" fontId="8" fillId="0" borderId="0" xfId="0" applyFont="1" applyFill="1" applyBorder="1" applyAlignment="1">
      <alignment horizontal="center" vertical="center"/>
    </xf>
    <xf numFmtId="165" fontId="60" fillId="0" borderId="23" xfId="0" applyNumberFormat="1" applyFont="1" applyBorder="1"/>
    <xf numFmtId="2" fontId="60" fillId="0" borderId="23" xfId="1" applyNumberFormat="1" applyFont="1" applyBorder="1"/>
    <xf numFmtId="165" fontId="60" fillId="0" borderId="23" xfId="1" applyNumberFormat="1" applyFont="1" applyBorder="1"/>
    <xf numFmtId="1" fontId="60" fillId="0" borderId="23" xfId="1" applyNumberFormat="1" applyFont="1" applyBorder="1"/>
    <xf numFmtId="0" fontId="60" fillId="9" borderId="0" xfId="0" applyFont="1" applyFill="1" applyAlignment="1">
      <alignment horizontal="left" wrapText="1" indent="2"/>
    </xf>
    <xf numFmtId="0" fontId="0" fillId="29" borderId="0" xfId="1" applyNumberFormat="1" applyFont="1" applyFill="1" applyBorder="1"/>
    <xf numFmtId="0" fontId="24" fillId="0" borderId="41" xfId="0" applyFont="1" applyBorder="1" applyAlignment="1">
      <alignment horizontal="center" vertical="center"/>
    </xf>
    <xf numFmtId="0" fontId="24" fillId="0" borderId="0" xfId="0" applyFont="1" applyAlignment="1">
      <alignment horizontal="center" vertical="center"/>
    </xf>
    <xf numFmtId="0" fontId="0" fillId="0" borderId="43" xfId="0" applyFont="1" applyFill="1" applyBorder="1" applyAlignment="1">
      <alignment horizontal="center" vertical="center" wrapText="1"/>
    </xf>
    <xf numFmtId="3" fontId="0" fillId="0" borderId="43" xfId="0" applyNumberFormat="1" applyFont="1" applyFill="1" applyBorder="1" applyAlignment="1">
      <alignment horizontal="center" vertical="center" wrapText="1"/>
    </xf>
    <xf numFmtId="0" fontId="24" fillId="0" borderId="43" xfId="0" applyFont="1" applyBorder="1" applyAlignment="1">
      <alignment horizontal="center" vertical="center"/>
    </xf>
    <xf numFmtId="0" fontId="0" fillId="0" borderId="0"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42" xfId="0" applyFont="1" applyFill="1" applyBorder="1" applyAlignment="1">
      <alignment horizontal="center" vertical="center" wrapText="1"/>
    </xf>
    <xf numFmtId="172" fontId="24" fillId="0" borderId="1" xfId="0" applyNumberFormat="1" applyFont="1" applyFill="1" applyBorder="1" applyAlignment="1">
      <alignment horizontal="center" vertical="center" wrapText="1"/>
    </xf>
    <xf numFmtId="173" fontId="24" fillId="0" borderId="1" xfId="1" applyNumberFormat="1" applyFont="1" applyFill="1" applyBorder="1" applyAlignment="1">
      <alignment horizontal="center" vertical="center" wrapText="1"/>
    </xf>
    <xf numFmtId="3" fontId="0" fillId="0" borderId="20" xfId="0" quotePrefix="1" applyNumberFormat="1" applyFill="1" applyBorder="1" applyAlignment="1">
      <alignment horizontal="center"/>
    </xf>
    <xf numFmtId="0" fontId="0" fillId="0" borderId="0" xfId="0" applyFill="1" applyBorder="1" applyAlignment="1">
      <alignment wrapText="1"/>
    </xf>
    <xf numFmtId="3" fontId="0" fillId="0" borderId="0" xfId="0" applyNumberFormat="1" applyFill="1" applyBorder="1" applyAlignment="1">
      <alignment wrapText="1"/>
    </xf>
    <xf numFmtId="0" fontId="0" fillId="0" borderId="22" xfId="0" applyBorder="1" applyAlignment="1">
      <alignment horizontal="center"/>
    </xf>
    <xf numFmtId="171" fontId="0" fillId="0" borderId="20" xfId="0" applyNumberFormat="1" applyFill="1" applyBorder="1"/>
    <xf numFmtId="0" fontId="60" fillId="0" borderId="0" xfId="0" applyFont="1" applyAlignment="1">
      <alignment horizontal="left" indent="2"/>
    </xf>
    <xf numFmtId="0" fontId="59" fillId="3" borderId="0" xfId="0" applyFont="1" applyFill="1" applyAlignment="1"/>
    <xf numFmtId="0" fontId="60" fillId="0" borderId="0" xfId="0" applyFont="1" applyAlignment="1">
      <alignment horizontal="left"/>
    </xf>
    <xf numFmtId="0" fontId="60" fillId="9" borderId="0" xfId="0" applyFont="1" applyFill="1" applyAlignment="1">
      <alignment horizontal="left"/>
    </xf>
    <xf numFmtId="169" fontId="24" fillId="0" borderId="1" xfId="0" applyNumberFormat="1" applyFont="1" applyFill="1" applyBorder="1" applyAlignment="1">
      <alignment horizontal="center" vertical="center" wrapText="1"/>
    </xf>
    <xf numFmtId="172" fontId="24" fillId="0" borderId="6" xfId="0" applyNumberFormat="1" applyFont="1" applyFill="1" applyBorder="1" applyAlignment="1">
      <alignment horizontal="center" vertical="center" wrapText="1"/>
    </xf>
    <xf numFmtId="172" fontId="24" fillId="0" borderId="67" xfId="0" applyNumberFormat="1" applyFont="1" applyFill="1" applyBorder="1" applyAlignment="1">
      <alignment horizontal="center" vertical="center" wrapText="1"/>
    </xf>
    <xf numFmtId="173" fontId="24" fillId="0" borderId="4" xfId="1" applyNumberFormat="1" applyFont="1" applyFill="1" applyBorder="1" applyAlignment="1">
      <alignment horizontal="center" vertical="center" wrapText="1"/>
    </xf>
    <xf numFmtId="169" fontId="24" fillId="0" borderId="4" xfId="0" applyNumberFormat="1" applyFont="1" applyFill="1" applyBorder="1" applyAlignment="1">
      <alignment horizontal="center" vertical="center" wrapText="1"/>
    </xf>
    <xf numFmtId="172" fontId="24" fillId="0" borderId="4" xfId="0" applyNumberFormat="1" applyFont="1" applyFill="1" applyBorder="1" applyAlignment="1">
      <alignment horizontal="center" vertical="center" wrapText="1"/>
    </xf>
    <xf numFmtId="173" fontId="24" fillId="0" borderId="43" xfId="1" applyNumberFormat="1" applyFont="1" applyFill="1" applyBorder="1" applyAlignment="1">
      <alignment horizontal="center" vertical="center" wrapText="1"/>
    </xf>
    <xf numFmtId="173" fontId="24" fillId="0" borderId="41" xfId="1" applyNumberFormat="1" applyFont="1" applyFill="1" applyBorder="1" applyAlignment="1">
      <alignment horizontal="center" vertical="center" wrapText="1"/>
    </xf>
    <xf numFmtId="172" fontId="24" fillId="0" borderId="41" xfId="0" applyNumberFormat="1" applyFont="1" applyFill="1" applyBorder="1" applyAlignment="1">
      <alignment horizontal="center" vertical="center" wrapText="1"/>
    </xf>
    <xf numFmtId="174" fontId="24" fillId="0" borderId="41" xfId="0" applyNumberFormat="1" applyFont="1" applyFill="1" applyBorder="1" applyAlignment="1">
      <alignment horizontal="center" vertical="center" wrapText="1"/>
    </xf>
    <xf numFmtId="169" fontId="24" fillId="0" borderId="41" xfId="0" applyNumberFormat="1" applyFont="1" applyFill="1" applyBorder="1" applyAlignment="1">
      <alignment horizontal="center" vertical="center" wrapText="1"/>
    </xf>
    <xf numFmtId="169" fontId="24" fillId="0" borderId="43" xfId="0" applyNumberFormat="1" applyFont="1" applyFill="1" applyBorder="1" applyAlignment="1">
      <alignment horizontal="center" vertical="center" wrapText="1"/>
    </xf>
    <xf numFmtId="3" fontId="0" fillId="0" borderId="21" xfId="0" applyNumberFormat="1" applyFill="1" applyBorder="1" applyAlignment="1">
      <alignment horizontal="center"/>
    </xf>
    <xf numFmtId="0" fontId="28" fillId="3" borderId="23" xfId="0" applyFont="1" applyFill="1" applyBorder="1"/>
    <xf numFmtId="0" fontId="0" fillId="0" borderId="23" xfId="0" applyFill="1" applyBorder="1"/>
    <xf numFmtId="0" fontId="0" fillId="0" borderId="24" xfId="0" applyFill="1" applyBorder="1"/>
    <xf numFmtId="0" fontId="0" fillId="0" borderId="23" xfId="0" applyFont="1" applyFill="1" applyBorder="1"/>
    <xf numFmtId="0" fontId="28" fillId="3" borderId="23" xfId="0" applyFont="1" applyFill="1" applyBorder="1" applyAlignment="1">
      <alignment horizontal="left"/>
    </xf>
    <xf numFmtId="0" fontId="3" fillId="0" borderId="68" xfId="0" applyFont="1" applyFill="1" applyBorder="1" applyAlignment="1">
      <alignment horizontal="center" vertical="center"/>
    </xf>
    <xf numFmtId="173" fontId="24" fillId="0" borderId="68" xfId="1" applyNumberFormat="1" applyFont="1" applyFill="1" applyBorder="1" applyAlignment="1">
      <alignment horizontal="center" vertical="center" wrapText="1"/>
    </xf>
    <xf numFmtId="9" fontId="24" fillId="0" borderId="68" xfId="0" applyNumberFormat="1" applyFont="1" applyFill="1" applyBorder="1" applyAlignment="1">
      <alignment horizontal="center" vertical="center" wrapText="1"/>
    </xf>
    <xf numFmtId="0" fontId="0" fillId="0" borderId="33" xfId="0" applyFill="1" applyBorder="1"/>
    <xf numFmtId="9" fontId="0" fillId="0" borderId="20" xfId="1" applyFont="1" applyBorder="1"/>
    <xf numFmtId="9" fontId="0" fillId="0" borderId="20" xfId="0" applyNumberFormat="1" applyFill="1" applyBorder="1" applyAlignment="1">
      <alignment horizontal="center"/>
    </xf>
    <xf numFmtId="0" fontId="77" fillId="0" borderId="0" xfId="0" applyFont="1" applyAlignment="1">
      <alignment horizontal="center" vertical="center"/>
    </xf>
    <xf numFmtId="0" fontId="9" fillId="17" borderId="0" xfId="0" quotePrefix="1" applyFont="1" applyFill="1" applyAlignment="1">
      <alignment vertical="center"/>
    </xf>
    <xf numFmtId="0" fontId="9" fillId="17" borderId="0" xfId="0" quotePrefix="1" applyFont="1" applyFill="1" applyAlignment="1">
      <alignment horizontal="right" vertical="center"/>
    </xf>
    <xf numFmtId="0" fontId="0" fillId="0" borderId="74" xfId="0" applyBorder="1"/>
    <xf numFmtId="0" fontId="48" fillId="0" borderId="0" xfId="0" applyFont="1" applyAlignment="1">
      <alignment horizontal="left" vertical="center" indent="5"/>
    </xf>
    <xf numFmtId="0" fontId="13" fillId="0" borderId="76" xfId="0" applyFont="1" applyBorder="1" applyAlignment="1">
      <alignment horizontal="center" vertical="center"/>
    </xf>
    <xf numFmtId="0" fontId="4" fillId="2" borderId="77" xfId="5" applyFont="1" applyFill="1" applyBorder="1" applyAlignment="1">
      <alignment horizontal="left" vertical="center" wrapText="1"/>
    </xf>
    <xf numFmtId="0" fontId="5" fillId="2" borderId="77" xfId="5" applyFont="1" applyFill="1" applyBorder="1" applyAlignment="1">
      <alignment horizontal="left" vertical="center" wrapText="1"/>
    </xf>
    <xf numFmtId="0" fontId="5" fillId="0" borderId="77" xfId="5" applyFont="1" applyBorder="1" applyAlignment="1">
      <alignment horizontal="left" vertical="center" wrapText="1"/>
    </xf>
    <xf numFmtId="17" fontId="5" fillId="0" borderId="77" xfId="5" applyNumberFormat="1" applyFont="1" applyFill="1" applyBorder="1" applyAlignment="1">
      <alignment horizontal="left" vertical="center" wrapText="1"/>
    </xf>
    <xf numFmtId="0" fontId="5" fillId="0" borderId="77" xfId="5" applyFont="1" applyBorder="1" applyAlignment="1">
      <alignment horizontal="center" vertical="center" wrapText="1"/>
    </xf>
    <xf numFmtId="0" fontId="5" fillId="0" borderId="77" xfId="5" applyFont="1" applyBorder="1" applyAlignment="1">
      <alignment horizontal="left" vertical="center"/>
    </xf>
    <xf numFmtId="0" fontId="4" fillId="2" borderId="75" xfId="5" applyFont="1" applyFill="1" applyBorder="1" applyAlignment="1">
      <alignment horizontal="left" vertical="center" wrapText="1"/>
    </xf>
    <xf numFmtId="0" fontId="5" fillId="2" borderId="75" xfId="5" applyFont="1" applyFill="1" applyBorder="1" applyAlignment="1">
      <alignment horizontal="left" vertical="center" wrapText="1"/>
    </xf>
    <xf numFmtId="17" fontId="5" fillId="0" borderId="75" xfId="5" applyNumberFormat="1" applyFont="1" applyFill="1" applyBorder="1" applyAlignment="1">
      <alignment horizontal="left" vertical="center" wrapText="1"/>
    </xf>
    <xf numFmtId="0" fontId="5" fillId="2" borderId="75" xfId="5" applyFont="1" applyFill="1" applyBorder="1" applyAlignment="1">
      <alignment horizontal="center" vertical="center" wrapText="1"/>
    </xf>
    <xf numFmtId="0" fontId="5" fillId="0" borderId="75" xfId="5" applyFont="1" applyBorder="1" applyAlignment="1">
      <alignment horizontal="left" vertical="center"/>
    </xf>
    <xf numFmtId="0" fontId="5" fillId="0" borderId="75" xfId="5" applyFont="1" applyBorder="1" applyAlignment="1">
      <alignment horizontal="left" vertical="center" wrapText="1"/>
    </xf>
    <xf numFmtId="0" fontId="5" fillId="0" borderId="75" xfId="5" applyFont="1" applyBorder="1" applyAlignment="1">
      <alignment horizontal="center" vertical="center" wrapText="1"/>
    </xf>
    <xf numFmtId="0" fontId="5" fillId="0" borderId="75" xfId="5" applyFont="1" applyFill="1" applyBorder="1" applyAlignment="1">
      <alignment horizontal="left" vertical="center" wrapText="1"/>
    </xf>
    <xf numFmtId="0" fontId="5" fillId="0" borderId="75" xfId="5" applyFont="1" applyFill="1" applyBorder="1" applyAlignment="1">
      <alignment horizontal="center" vertical="center" wrapText="1"/>
    </xf>
    <xf numFmtId="6" fontId="5" fillId="0" borderId="75" xfId="5" applyNumberFormat="1" applyFont="1" applyBorder="1" applyAlignment="1">
      <alignment horizontal="left" vertical="center"/>
    </xf>
    <xf numFmtId="0" fontId="0" fillId="0" borderId="45" xfId="0" applyBorder="1"/>
    <xf numFmtId="169" fontId="11" fillId="0" borderId="45" xfId="0" applyNumberFormat="1" applyFont="1" applyBorder="1" applyAlignment="1">
      <alignment horizontal="center" vertical="center"/>
    </xf>
    <xf numFmtId="0" fontId="0" fillId="0" borderId="78" xfId="0" applyBorder="1"/>
    <xf numFmtId="0" fontId="13" fillId="0" borderId="0" xfId="0" applyFont="1" applyBorder="1"/>
    <xf numFmtId="0" fontId="13" fillId="0" borderId="78" xfId="0" applyFont="1" applyBorder="1"/>
    <xf numFmtId="0" fontId="13" fillId="0" borderId="81" xfId="0" applyFont="1" applyBorder="1"/>
    <xf numFmtId="0" fontId="13" fillId="0" borderId="82" xfId="0" applyFont="1" applyBorder="1"/>
    <xf numFmtId="0" fontId="13" fillId="0" borderId="0" xfId="0" applyFont="1" applyBorder="1" applyAlignment="1">
      <alignment horizontal="center" vertical="center"/>
    </xf>
    <xf numFmtId="0" fontId="13" fillId="0" borderId="0" xfId="0" applyFont="1" applyBorder="1" applyAlignment="1">
      <alignment horizontal="center"/>
    </xf>
    <xf numFmtId="0" fontId="13" fillId="0" borderId="0" xfId="0" applyFont="1" applyBorder="1" applyAlignment="1"/>
    <xf numFmtId="0" fontId="13" fillId="0" borderId="88" xfId="0" applyFont="1" applyBorder="1"/>
    <xf numFmtId="0" fontId="13" fillId="0" borderId="0" xfId="0" applyFont="1" applyBorder="1" applyAlignment="1">
      <alignment horizontal="left"/>
    </xf>
    <xf numFmtId="0" fontId="13" fillId="0" borderId="99" xfId="0" applyFont="1" applyBorder="1"/>
    <xf numFmtId="164"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vertical="center" wrapText="1"/>
    </xf>
    <xf numFmtId="17" fontId="7" fillId="0" borderId="101" xfId="0" applyNumberFormat="1" applyFont="1" applyFill="1" applyBorder="1" applyAlignment="1">
      <alignment horizontal="left" vertical="center"/>
    </xf>
    <xf numFmtId="0" fontId="0" fillId="0" borderId="102" xfId="0" applyBorder="1"/>
    <xf numFmtId="0" fontId="0" fillId="0" borderId="105" xfId="0" applyBorder="1"/>
    <xf numFmtId="0" fontId="0" fillId="0" borderId="106" xfId="0" applyBorder="1"/>
    <xf numFmtId="0" fontId="0" fillId="0" borderId="107" xfId="0" applyBorder="1"/>
    <xf numFmtId="0" fontId="0" fillId="0" borderId="108" xfId="0" applyBorder="1"/>
    <xf numFmtId="9" fontId="0" fillId="0" borderId="20" xfId="0" applyNumberFormat="1" applyBorder="1"/>
    <xf numFmtId="0" fontId="0" fillId="0" borderId="20" xfId="0" applyBorder="1" applyAlignment="1"/>
    <xf numFmtId="0" fontId="0" fillId="0" borderId="26" xfId="0" applyBorder="1" applyAlignment="1">
      <alignment horizontal="center" vertical="center"/>
    </xf>
    <xf numFmtId="0" fontId="0" fillId="0" borderId="109" xfId="0" applyBorder="1" applyAlignment="1">
      <alignment horizontal="center"/>
    </xf>
    <xf numFmtId="0" fontId="18" fillId="0" borderId="110" xfId="0" applyFont="1" applyFill="1" applyBorder="1" applyAlignment="1">
      <alignment vertical="center" wrapText="1"/>
    </xf>
    <xf numFmtId="0" fontId="3" fillId="0" borderId="110" xfId="0" applyFont="1" applyFill="1" applyBorder="1" applyAlignment="1">
      <alignment horizontal="center" vertical="center"/>
    </xf>
    <xf numFmtId="9" fontId="24" fillId="0" borderId="36" xfId="0" applyNumberFormat="1" applyFont="1" applyFill="1" applyBorder="1" applyAlignment="1">
      <alignment horizontal="center" vertical="center" wrapText="1"/>
    </xf>
    <xf numFmtId="0" fontId="20" fillId="0" borderId="36" xfId="0" applyFont="1" applyFill="1" applyBorder="1"/>
    <xf numFmtId="0" fontId="18" fillId="0" borderId="36" xfId="0" applyFont="1" applyFill="1" applyBorder="1" applyAlignment="1">
      <alignment vertical="center"/>
    </xf>
    <xf numFmtId="0" fontId="60" fillId="0" borderId="0" xfId="0" applyFont="1" applyAlignment="1">
      <alignment horizontal="left" vertical="top" wrapText="1" indent="2"/>
    </xf>
    <xf numFmtId="0" fontId="18" fillId="0" borderId="111" xfId="0" applyFont="1" applyFill="1" applyBorder="1" applyAlignment="1">
      <alignment vertical="center" wrapText="1"/>
    </xf>
    <xf numFmtId="0" fontId="3" fillId="0" borderId="111" xfId="0" applyFont="1" applyFill="1" applyBorder="1" applyAlignment="1">
      <alignment horizontal="center" vertical="center"/>
    </xf>
    <xf numFmtId="9" fontId="24" fillId="0" borderId="111" xfId="0" applyNumberFormat="1" applyFont="1" applyFill="1" applyBorder="1" applyAlignment="1">
      <alignment horizontal="center" vertical="center" wrapText="1"/>
    </xf>
    <xf numFmtId="0" fontId="0" fillId="0" borderId="111" xfId="0" applyFill="1" applyBorder="1"/>
    <xf numFmtId="0" fontId="18" fillId="0" borderId="111" xfId="0" applyFont="1" applyFill="1" applyBorder="1"/>
    <xf numFmtId="0" fontId="35" fillId="0" borderId="111" xfId="0" applyFont="1" applyFill="1" applyBorder="1" applyAlignment="1">
      <alignment horizontal="center" vertical="center" wrapText="1"/>
    </xf>
    <xf numFmtId="0" fontId="3" fillId="0" borderId="112" xfId="0" applyFont="1" applyFill="1" applyBorder="1" applyAlignment="1">
      <alignment horizontal="center" vertical="center"/>
    </xf>
    <xf numFmtId="9" fontId="24" fillId="0" borderId="112" xfId="0" applyNumberFormat="1" applyFont="1" applyFill="1" applyBorder="1" applyAlignment="1">
      <alignment horizontal="center" vertical="center" wrapText="1"/>
    </xf>
    <xf numFmtId="173" fontId="24" fillId="0" borderId="0" xfId="1" applyNumberFormat="1" applyFont="1" applyFill="1" applyBorder="1" applyAlignment="1">
      <alignment horizontal="center" vertical="center" wrapText="1"/>
    </xf>
    <xf numFmtId="0" fontId="10" fillId="8" borderId="113" xfId="0" applyFont="1" applyFill="1" applyBorder="1" applyAlignment="1">
      <alignment horizontal="center" vertical="center"/>
    </xf>
    <xf numFmtId="0" fontId="18" fillId="0" borderId="113" xfId="0" applyFont="1" applyFill="1" applyBorder="1" applyAlignment="1">
      <alignment vertical="center" wrapText="1"/>
    </xf>
    <xf numFmtId="0" fontId="80" fillId="5" borderId="1" xfId="0" applyFont="1" applyFill="1" applyBorder="1" applyAlignment="1">
      <alignment vertical="center"/>
    </xf>
    <xf numFmtId="0" fontId="81" fillId="15" borderId="34" xfId="0" applyFont="1" applyFill="1" applyBorder="1" applyAlignment="1">
      <alignment vertical="center"/>
    </xf>
    <xf numFmtId="0" fontId="18" fillId="0" borderId="114" xfId="0" applyFont="1" applyFill="1" applyBorder="1" applyAlignment="1">
      <alignment vertical="center" wrapText="1"/>
    </xf>
    <xf numFmtId="0" fontId="81" fillId="15" borderId="115" xfId="0" applyFont="1" applyFill="1" applyBorder="1" applyAlignment="1">
      <alignment vertical="center"/>
    </xf>
    <xf numFmtId="0" fontId="81" fillId="15" borderId="116" xfId="0" applyFont="1" applyFill="1" applyBorder="1" applyAlignment="1">
      <alignment vertical="center"/>
    </xf>
    <xf numFmtId="0" fontId="80" fillId="5" borderId="117" xfId="0" applyFont="1" applyFill="1" applyBorder="1" applyAlignment="1">
      <alignment vertical="center"/>
    </xf>
    <xf numFmtId="0" fontId="80" fillId="5" borderId="118" xfId="0" applyFont="1" applyFill="1" applyBorder="1" applyAlignment="1">
      <alignment vertical="center"/>
    </xf>
    <xf numFmtId="0" fontId="34" fillId="5" borderId="118" xfId="0" applyFont="1" applyFill="1" applyBorder="1" applyAlignment="1">
      <alignment vertical="center"/>
    </xf>
    <xf numFmtId="0" fontId="82" fillId="10" borderId="5" xfId="0" applyFont="1" applyFill="1" applyBorder="1" applyAlignment="1">
      <alignment vertical="center"/>
    </xf>
    <xf numFmtId="0" fontId="18" fillId="0" borderId="119" xfId="0" applyFont="1" applyFill="1" applyBorder="1" applyAlignment="1">
      <alignment vertical="center" wrapText="1"/>
    </xf>
    <xf numFmtId="0" fontId="82" fillId="10" borderId="120" xfId="0" applyFont="1" applyFill="1" applyBorder="1" applyAlignment="1">
      <alignment vertical="center"/>
    </xf>
    <xf numFmtId="0" fontId="82" fillId="10" borderId="121" xfId="0" applyFont="1" applyFill="1" applyBorder="1" applyAlignment="1">
      <alignment vertical="center"/>
    </xf>
    <xf numFmtId="0" fontId="10" fillId="11" borderId="0" xfId="0" applyFont="1" applyFill="1" applyBorder="1" applyAlignment="1">
      <alignment vertical="center"/>
    </xf>
    <xf numFmtId="0" fontId="83" fillId="12" borderId="3" xfId="0" applyFont="1" applyFill="1" applyBorder="1" applyAlignment="1">
      <alignment vertical="center"/>
    </xf>
    <xf numFmtId="0" fontId="18" fillId="0" borderId="122" xfId="0" applyFont="1" applyFill="1" applyBorder="1" applyAlignment="1">
      <alignment vertical="center" wrapText="1"/>
    </xf>
    <xf numFmtId="0" fontId="83" fillId="12" borderId="123" xfId="0" applyFont="1" applyFill="1" applyBorder="1" applyAlignment="1">
      <alignment vertical="center"/>
    </xf>
    <xf numFmtId="0" fontId="83" fillId="12" borderId="124" xfId="0" applyFont="1" applyFill="1" applyBorder="1" applyAlignment="1">
      <alignment vertical="center"/>
    </xf>
    <xf numFmtId="0" fontId="10" fillId="17" borderId="0" xfId="0" applyFont="1" applyFill="1" applyBorder="1" applyAlignment="1">
      <alignment vertical="center"/>
    </xf>
    <xf numFmtId="0" fontId="84" fillId="18" borderId="0" xfId="0" applyFont="1" applyFill="1" applyBorder="1" applyAlignment="1">
      <alignment vertical="center"/>
    </xf>
    <xf numFmtId="0" fontId="85" fillId="19" borderId="42" xfId="0" applyFont="1" applyFill="1" applyBorder="1" applyAlignment="1">
      <alignment vertical="center"/>
    </xf>
    <xf numFmtId="0" fontId="10" fillId="17" borderId="0" xfId="0" applyFont="1" applyFill="1" applyBorder="1" applyAlignment="1">
      <alignment horizontal="center" vertical="center"/>
    </xf>
    <xf numFmtId="0" fontId="18" fillId="0" borderId="49" xfId="0" applyFont="1" applyFill="1" applyBorder="1" applyAlignment="1">
      <alignment vertical="center" wrapText="1"/>
    </xf>
    <xf numFmtId="0" fontId="85" fillId="19" borderId="125" xfId="0" applyFont="1" applyFill="1" applyBorder="1" applyAlignment="1">
      <alignment vertical="center"/>
    </xf>
    <xf numFmtId="0" fontId="85" fillId="19" borderId="126" xfId="0" applyFont="1" applyFill="1" applyBorder="1" applyAlignment="1">
      <alignment vertical="center"/>
    </xf>
    <xf numFmtId="0" fontId="65" fillId="19" borderId="126" xfId="0" applyFont="1" applyFill="1" applyBorder="1" applyAlignment="1">
      <alignment vertical="center"/>
    </xf>
    <xf numFmtId="0" fontId="79" fillId="0" borderId="0" xfId="0" applyFont="1" applyFill="1"/>
    <xf numFmtId="0" fontId="0" fillId="0" borderId="113" xfId="0" applyBorder="1" applyAlignment="1">
      <alignment horizontal="center" vertical="center"/>
    </xf>
    <xf numFmtId="9" fontId="0" fillId="0" borderId="113" xfId="0" applyNumberFormat="1" applyBorder="1" applyAlignment="1">
      <alignment horizontal="center" vertical="center"/>
    </xf>
    <xf numFmtId="3" fontId="0" fillId="0" borderId="122" xfId="0" applyNumberFormat="1" applyBorder="1" applyAlignment="1">
      <alignment horizontal="center" vertical="center"/>
    </xf>
    <xf numFmtId="0" fontId="0" fillId="0" borderId="122" xfId="0" applyBorder="1" applyAlignment="1">
      <alignment horizontal="center" vertical="center"/>
    </xf>
    <xf numFmtId="166" fontId="0" fillId="0" borderId="122" xfId="0" applyNumberFormat="1" applyBorder="1" applyAlignment="1">
      <alignment horizontal="center" vertical="center"/>
    </xf>
    <xf numFmtId="0" fontId="0" fillId="0" borderId="49" xfId="0" applyBorder="1" applyAlignment="1">
      <alignment horizontal="center" vertical="center"/>
    </xf>
    <xf numFmtId="165" fontId="0" fillId="0" borderId="49" xfId="0" applyNumberFormat="1" applyBorder="1" applyAlignment="1">
      <alignment horizontal="center" vertical="center"/>
    </xf>
    <xf numFmtId="0" fontId="0" fillId="0" borderId="119" xfId="0" applyBorder="1" applyAlignment="1">
      <alignment horizontal="center" vertical="center"/>
    </xf>
    <xf numFmtId="0" fontId="0" fillId="0" borderId="114" xfId="0" applyBorder="1" applyAlignment="1">
      <alignment horizontal="center" vertical="center"/>
    </xf>
    <xf numFmtId="9" fontId="0" fillId="0" borderId="49" xfId="0" applyNumberFormat="1" applyBorder="1" applyAlignment="1">
      <alignment horizontal="center" vertical="center"/>
    </xf>
    <xf numFmtId="9" fontId="3" fillId="0" borderId="35" xfId="0" applyNumberFormat="1" applyFont="1" applyFill="1" applyBorder="1" applyAlignment="1">
      <alignment horizontal="center" vertical="center"/>
    </xf>
    <xf numFmtId="3" fontId="0" fillId="0" borderId="49" xfId="0" applyNumberFormat="1" applyBorder="1" applyAlignment="1">
      <alignment horizontal="center" vertical="center"/>
    </xf>
    <xf numFmtId="6" fontId="5" fillId="0" borderId="75" xfId="5" applyNumberFormat="1" applyFont="1" applyBorder="1" applyAlignment="1">
      <alignment horizontal="left" vertical="center" wrapText="1"/>
    </xf>
    <xf numFmtId="9" fontId="0" fillId="0" borderId="122" xfId="0" applyNumberFormat="1" applyBorder="1" applyAlignment="1">
      <alignment horizontal="center" vertical="center"/>
    </xf>
    <xf numFmtId="9" fontId="0" fillId="0" borderId="114" xfId="0" applyNumberFormat="1" applyBorder="1" applyAlignment="1">
      <alignment horizontal="center" vertical="center"/>
    </xf>
    <xf numFmtId="166" fontId="0" fillId="0" borderId="49" xfId="0" applyNumberFormat="1" applyBorder="1" applyAlignment="1">
      <alignment horizontal="center" vertical="center"/>
    </xf>
    <xf numFmtId="0" fontId="0" fillId="0" borderId="49" xfId="0" applyBorder="1" applyAlignment="1">
      <alignment horizontal="center" vertical="center" wrapText="1"/>
    </xf>
    <xf numFmtId="0" fontId="78" fillId="0" borderId="119" xfId="0" applyFont="1" applyBorder="1" applyAlignment="1">
      <alignment horizontal="center" vertical="center"/>
    </xf>
    <xf numFmtId="169" fontId="1" fillId="0" borderId="45" xfId="0" applyNumberFormat="1" applyFont="1" applyBorder="1" applyAlignment="1">
      <alignment horizontal="left" vertical="center" wrapText="1"/>
    </xf>
    <xf numFmtId="4" fontId="0" fillId="0" borderId="20" xfId="0" applyNumberFormat="1" applyFill="1" applyBorder="1"/>
    <xf numFmtId="0" fontId="25" fillId="0" borderId="0" xfId="0" applyFont="1" applyAlignment="1">
      <alignment horizontal="left" vertical="center" wrapText="1"/>
    </xf>
    <xf numFmtId="0" fontId="48" fillId="0" borderId="0" xfId="0" applyFont="1" applyAlignment="1">
      <alignment horizontal="left" vertical="center" wrapText="1"/>
    </xf>
    <xf numFmtId="0" fontId="17" fillId="0" borderId="0" xfId="0" applyFont="1" applyAlignment="1">
      <alignment vertical="center" wrapText="1"/>
    </xf>
    <xf numFmtId="14" fontId="16" fillId="0" borderId="0" xfId="11" applyNumberFormat="1" applyFont="1" applyFill="1" applyBorder="1" applyAlignment="1" applyProtection="1">
      <alignment horizontal="center" vertical="center" wrapText="1"/>
      <protection locked="0"/>
    </xf>
    <xf numFmtId="181" fontId="5" fillId="0" borderId="141" xfId="12" applyNumberFormat="1" applyFont="1" applyFill="1" applyBorder="1" applyAlignment="1"/>
    <xf numFmtId="181" fontId="21" fillId="0" borderId="0" xfId="12" applyNumberFormat="1" applyFont="1" applyFill="1" applyBorder="1" applyAlignment="1"/>
    <xf numFmtId="181" fontId="21" fillId="0" borderId="142" xfId="12" applyNumberFormat="1" applyFont="1" applyFill="1" applyBorder="1" applyAlignment="1"/>
    <xf numFmtId="181" fontId="4" fillId="0" borderId="141" xfId="12" applyNumberFormat="1" applyFont="1" applyFill="1" applyBorder="1" applyAlignment="1"/>
    <xf numFmtId="181" fontId="15" fillId="0" borderId="0" xfId="12" applyNumberFormat="1" applyFont="1" applyFill="1" applyBorder="1" applyAlignment="1"/>
    <xf numFmtId="181" fontId="4" fillId="0" borderId="141" xfId="12" applyNumberFormat="1" applyFont="1" applyFill="1" applyBorder="1" applyAlignment="1">
      <alignment horizontal="right"/>
    </xf>
    <xf numFmtId="181" fontId="15" fillId="0" borderId="0" xfId="12" applyNumberFormat="1" applyFont="1" applyFill="1" applyBorder="1" applyAlignment="1">
      <alignment horizontal="right"/>
    </xf>
    <xf numFmtId="176" fontId="95" fillId="0" borderId="0" xfId="7" applyNumberFormat="1" applyFont="1" applyFill="1" applyBorder="1" applyAlignment="1" applyProtection="1">
      <protection locked="0"/>
    </xf>
    <xf numFmtId="166" fontId="95" fillId="0" borderId="137" xfId="7" applyNumberFormat="1" applyFont="1" applyFill="1" applyBorder="1" applyAlignment="1" applyProtection="1">
      <alignment vertical="center"/>
      <protection locked="0"/>
    </xf>
    <xf numFmtId="166" fontId="95" fillId="0" borderId="0" xfId="7" applyNumberFormat="1" applyFont="1" applyFill="1" applyBorder="1" applyAlignment="1" applyProtection="1">
      <alignment vertical="center"/>
      <protection locked="0"/>
    </xf>
    <xf numFmtId="166" fontId="95" fillId="0" borderId="142" xfId="7" applyNumberFormat="1" applyFont="1" applyFill="1" applyBorder="1" applyAlignment="1" applyProtection="1">
      <alignment vertical="center"/>
      <protection locked="0"/>
    </xf>
    <xf numFmtId="166" fontId="95" fillId="0" borderId="141" xfId="7" applyNumberFormat="1" applyFont="1" applyFill="1" applyBorder="1" applyProtection="1">
      <protection locked="0"/>
    </xf>
    <xf numFmtId="176" fontId="95" fillId="0" borderId="0" xfId="7" applyNumberFormat="1" applyFont="1" applyFill="1" applyBorder="1" applyProtection="1">
      <protection locked="0"/>
    </xf>
    <xf numFmtId="166" fontId="95" fillId="0" borderId="0" xfId="7" applyNumberFormat="1" applyFont="1" applyFill="1" applyBorder="1" applyProtection="1">
      <protection locked="0"/>
    </xf>
    <xf numFmtId="166" fontId="95" fillId="0" borderId="26" xfId="7" applyNumberFormat="1" applyFont="1" applyFill="1" applyBorder="1" applyAlignment="1" applyProtection="1">
      <alignment vertical="center"/>
      <protection locked="0"/>
    </xf>
    <xf numFmtId="166" fontId="95" fillId="0" borderId="28" xfId="7" applyNumberFormat="1" applyFont="1" applyFill="1" applyBorder="1" applyAlignment="1" applyProtection="1">
      <alignment vertical="center"/>
      <protection locked="0"/>
    </xf>
    <xf numFmtId="0" fontId="49" fillId="0" borderId="0" xfId="0" applyFont="1" applyAlignment="1">
      <alignment horizontal="left" vertical="center" indent="8"/>
    </xf>
    <xf numFmtId="0" fontId="49" fillId="0" borderId="0" xfId="0" applyFont="1" applyAlignment="1">
      <alignment horizontal="left" vertical="center" wrapText="1" indent="8"/>
    </xf>
    <xf numFmtId="165" fontId="0" fillId="0" borderId="20" xfId="1" applyNumberFormat="1" applyFont="1" applyFill="1" applyBorder="1"/>
    <xf numFmtId="165" fontId="0" fillId="0" borderId="20" xfId="0" applyNumberFormat="1" applyFill="1" applyBorder="1" applyAlignment="1">
      <alignment horizontal="center" vertical="center"/>
    </xf>
    <xf numFmtId="165" fontId="0" fillId="0" borderId="20" xfId="0" applyNumberFormat="1" applyFill="1" applyBorder="1" applyAlignment="1">
      <alignment horizontal="center" vertical="center" wrapText="1"/>
    </xf>
    <xf numFmtId="0" fontId="0" fillId="0" borderId="113" xfId="0" applyBorder="1" applyAlignment="1">
      <alignment horizontal="center" vertical="center" wrapText="1"/>
    </xf>
    <xf numFmtId="169" fontId="3" fillId="0" borderId="150" xfId="0" applyNumberFormat="1" applyFont="1" applyBorder="1" applyAlignment="1">
      <alignment horizontal="center" vertical="center"/>
    </xf>
    <xf numFmtId="169" fontId="3" fillId="0" borderId="150" xfId="0" applyNumberFormat="1" applyFont="1" applyBorder="1" applyAlignment="1">
      <alignment horizontal="left" vertical="center" wrapText="1"/>
    </xf>
    <xf numFmtId="169" fontId="3" fillId="0" borderId="150" xfId="0" applyNumberFormat="1" applyFont="1" applyBorder="1" applyAlignment="1">
      <alignment horizontal="center" vertical="center" wrapText="1"/>
    </xf>
    <xf numFmtId="0" fontId="0" fillId="0" borderId="150" xfId="0" applyBorder="1" applyAlignment="1">
      <alignment horizontal="center" vertical="center"/>
    </xf>
    <xf numFmtId="169" fontId="3" fillId="0" borderId="46" xfId="0" applyNumberFormat="1" applyFont="1" applyBorder="1" applyAlignment="1">
      <alignment horizontal="center" vertical="center"/>
    </xf>
    <xf numFmtId="169" fontId="3" fillId="0" borderId="46" xfId="0" applyNumberFormat="1" applyFont="1" applyBorder="1" applyAlignment="1">
      <alignment horizontal="left" vertical="center" wrapText="1"/>
    </xf>
    <xf numFmtId="169" fontId="3" fillId="0" borderId="46" xfId="0" applyNumberFormat="1" applyFont="1" applyBorder="1" applyAlignment="1">
      <alignment horizontal="center" vertical="center" wrapText="1"/>
    </xf>
    <xf numFmtId="169" fontId="3" fillId="0" borderId="152" xfId="0" applyNumberFormat="1" applyFont="1" applyBorder="1" applyAlignment="1">
      <alignment horizontal="center" vertical="center"/>
    </xf>
    <xf numFmtId="169" fontId="3" fillId="0" borderId="152" xfId="0" applyNumberFormat="1" applyFont="1" applyBorder="1" applyAlignment="1">
      <alignment horizontal="left" vertical="center" wrapText="1"/>
    </xf>
    <xf numFmtId="169" fontId="3" fillId="0" borderId="152" xfId="0" applyNumberFormat="1" applyFont="1" applyBorder="1" applyAlignment="1">
      <alignment horizontal="center" vertical="center" wrapText="1"/>
    </xf>
    <xf numFmtId="0" fontId="0" fillId="0" borderId="152" xfId="0" applyBorder="1" applyAlignment="1">
      <alignment horizontal="center" vertical="center"/>
    </xf>
    <xf numFmtId="0" fontId="74" fillId="32" borderId="154" xfId="0" applyFont="1" applyFill="1" applyBorder="1"/>
    <xf numFmtId="0" fontId="0" fillId="32" borderId="154" xfId="0" applyFill="1" applyBorder="1"/>
    <xf numFmtId="0" fontId="0" fillId="0" borderId="46" xfId="0" applyBorder="1" applyAlignment="1">
      <alignment vertical="center"/>
    </xf>
    <xf numFmtId="0" fontId="0" fillId="0" borderId="150" xfId="0" applyBorder="1" applyAlignment="1">
      <alignment vertical="center"/>
    </xf>
    <xf numFmtId="0" fontId="0" fillId="0" borderId="0" xfId="0" applyAlignment="1">
      <alignment horizontal="center"/>
    </xf>
    <xf numFmtId="0" fontId="5" fillId="0" borderId="41" xfId="0" applyFont="1" applyFill="1" applyBorder="1" applyAlignment="1">
      <alignment horizontal="left" vertical="center" wrapText="1"/>
    </xf>
    <xf numFmtId="165" fontId="0" fillId="0" borderId="23" xfId="2" applyNumberFormat="1" applyFont="1" applyBorder="1" applyAlignment="1">
      <alignment horizontal="right"/>
    </xf>
    <xf numFmtId="165" fontId="0" fillId="0" borderId="0" xfId="2" applyNumberFormat="1" applyFont="1" applyBorder="1" applyAlignment="1">
      <alignment horizontal="right"/>
    </xf>
    <xf numFmtId="165" fontId="0" fillId="29" borderId="0" xfId="2" applyNumberFormat="1" applyFont="1" applyFill="1" applyBorder="1" applyAlignment="1">
      <alignment horizontal="right"/>
    </xf>
    <xf numFmtId="165" fontId="0" fillId="0" borderId="0" xfId="2" quotePrefix="1" applyNumberFormat="1" applyFont="1" applyBorder="1" applyAlignment="1">
      <alignment horizontal="right"/>
    </xf>
    <xf numFmtId="165" fontId="0" fillId="29" borderId="0" xfId="2" applyNumberFormat="1" applyFont="1" applyFill="1" applyBorder="1"/>
    <xf numFmtId="165" fontId="0" fillId="29" borderId="19" xfId="2" applyNumberFormat="1" applyFont="1" applyFill="1" applyBorder="1"/>
    <xf numFmtId="0" fontId="65" fillId="19" borderId="41" xfId="0" applyFont="1" applyFill="1" applyBorder="1" applyAlignment="1">
      <alignment vertical="center"/>
    </xf>
    <xf numFmtId="0" fontId="65" fillId="19" borderId="41" xfId="0" applyFont="1" applyFill="1" applyBorder="1" applyAlignment="1">
      <alignment horizontal="center" vertical="center"/>
    </xf>
    <xf numFmtId="171" fontId="0" fillId="0" borderId="49" xfId="0" quotePrefix="1" applyNumberFormat="1" applyBorder="1" applyAlignment="1">
      <alignment horizontal="center" vertical="center"/>
    </xf>
    <xf numFmtId="0" fontId="0" fillId="0" borderId="49" xfId="0" quotePrefix="1" applyBorder="1" applyAlignment="1">
      <alignment horizontal="center" vertical="center"/>
    </xf>
    <xf numFmtId="9" fontId="24" fillId="0" borderId="41" xfId="1" applyFont="1" applyFill="1" applyBorder="1" applyAlignment="1">
      <alignment horizontal="center" vertical="center" wrapText="1"/>
    </xf>
    <xf numFmtId="0" fontId="99" fillId="0" borderId="0" xfId="0" applyFont="1" applyAlignment="1">
      <alignment horizontal="left" vertical="center" indent="5"/>
    </xf>
    <xf numFmtId="0" fontId="101" fillId="0" borderId="0" xfId="0" applyFont="1" applyAlignment="1">
      <alignment horizontal="left" vertical="center" indent="5"/>
    </xf>
    <xf numFmtId="0" fontId="105" fillId="0" borderId="0" xfId="0" applyFont="1" applyAlignment="1">
      <alignment horizontal="left" vertical="center" indent="10"/>
    </xf>
    <xf numFmtId="0" fontId="23" fillId="0" borderId="0" xfId="0" applyFont="1" applyAlignment="1">
      <alignment horizontal="left" vertical="center" indent="1"/>
    </xf>
    <xf numFmtId="0" fontId="106" fillId="0" borderId="0" xfId="0" applyFont="1" applyAlignment="1">
      <alignment horizontal="left" vertical="center" indent="10"/>
    </xf>
    <xf numFmtId="0" fontId="23" fillId="0" borderId="0" xfId="0" applyFont="1" applyAlignment="1">
      <alignment vertical="center"/>
    </xf>
    <xf numFmtId="17" fontId="7" fillId="0" borderId="103" xfId="0" applyNumberFormat="1" applyFont="1" applyFill="1" applyBorder="1" applyAlignment="1">
      <alignment horizontal="right" vertical="center"/>
    </xf>
    <xf numFmtId="0" fontId="5" fillId="0" borderId="2" xfId="0" applyFont="1" applyFill="1" applyBorder="1" applyAlignment="1">
      <alignment horizontal="left" vertical="center" wrapText="1"/>
    </xf>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0" fontId="5" fillId="0" borderId="35" xfId="0" applyFont="1" applyFill="1" applyBorder="1" applyAlignment="1">
      <alignment horizontal="left" vertical="center" wrapText="1"/>
    </xf>
    <xf numFmtId="0" fontId="5" fillId="0" borderId="111" xfId="0" applyFont="1" applyFill="1" applyBorder="1" applyAlignment="1">
      <alignment horizontal="left" vertical="center" wrapText="1"/>
    </xf>
    <xf numFmtId="0" fontId="5" fillId="0" borderId="5" xfId="0" applyFont="1" applyFill="1" applyBorder="1" applyAlignment="1">
      <alignment vertical="center" wrapText="1"/>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43" xfId="0" applyFont="1" applyFill="1" applyBorder="1" applyAlignment="1">
      <alignment vertical="center" wrapText="1"/>
    </xf>
    <xf numFmtId="0" fontId="23" fillId="0" borderId="0" xfId="0" applyFont="1" applyFill="1" applyBorder="1" applyAlignment="1">
      <alignment horizontal="center" vertical="center" wrapText="1"/>
    </xf>
    <xf numFmtId="0" fontId="4" fillId="19" borderId="42" xfId="0" applyFont="1" applyFill="1" applyBorder="1"/>
    <xf numFmtId="0" fontId="23" fillId="0" borderId="0" xfId="0" applyFont="1" applyFill="1" applyAlignment="1">
      <alignment horizontal="center" vertical="center" wrapText="1"/>
    </xf>
    <xf numFmtId="0" fontId="22" fillId="19" borderId="42" xfId="0" applyFont="1" applyFill="1" applyBorder="1" applyAlignment="1">
      <alignment vertical="center"/>
    </xf>
    <xf numFmtId="0" fontId="108" fillId="18" borderId="0" xfId="0" applyFont="1" applyFill="1" applyBorder="1" applyAlignment="1">
      <alignment vertical="center"/>
    </xf>
    <xf numFmtId="0" fontId="22" fillId="19" borderId="41" xfId="0" applyFont="1" applyFill="1" applyBorder="1" applyAlignment="1">
      <alignment vertical="center"/>
    </xf>
    <xf numFmtId="0" fontId="23" fillId="0" borderId="41" xfId="0" applyFont="1" applyFill="1" applyBorder="1" applyAlignment="1">
      <alignment horizontal="center" vertical="center" wrapText="1"/>
    </xf>
    <xf numFmtId="0" fontId="22" fillId="19" borderId="0" xfId="0" applyFont="1" applyFill="1" applyBorder="1" applyAlignment="1">
      <alignment vertical="center"/>
    </xf>
    <xf numFmtId="0" fontId="5" fillId="0" borderId="41" xfId="0" applyFont="1" applyFill="1" applyBorder="1" applyAlignment="1">
      <alignment horizontal="center" vertical="center" wrapText="1"/>
    </xf>
    <xf numFmtId="0" fontId="5" fillId="0" borderId="43" xfId="0" applyFont="1" applyFill="1" applyBorder="1" applyAlignment="1">
      <alignment horizontal="center" vertical="center" wrapText="1"/>
    </xf>
    <xf numFmtId="0" fontId="21" fillId="2" borderId="75" xfId="5" applyFont="1" applyFill="1" applyBorder="1" applyAlignment="1">
      <alignment horizontal="left" vertical="center" wrapText="1"/>
    </xf>
    <xf numFmtId="0" fontId="21" fillId="2" borderId="77" xfId="5" applyFont="1" applyFill="1" applyBorder="1" applyAlignment="1">
      <alignment horizontal="left" vertical="center" wrapText="1"/>
    </xf>
    <xf numFmtId="0" fontId="21" fillId="0" borderId="77" xfId="0" applyFont="1" applyBorder="1" applyAlignment="1">
      <alignment horizontal="left" vertical="center" wrapText="1"/>
    </xf>
    <xf numFmtId="0" fontId="21" fillId="0" borderId="75" xfId="0" applyFont="1" applyBorder="1" applyAlignment="1">
      <alignment vertical="center" wrapText="1"/>
    </xf>
    <xf numFmtId="0" fontId="5" fillId="0" borderId="75" xfId="0" applyFont="1" applyBorder="1" applyAlignment="1">
      <alignment vertical="center" wrapText="1"/>
    </xf>
    <xf numFmtId="0" fontId="47" fillId="17" borderId="11" xfId="0" applyFont="1" applyFill="1" applyBorder="1"/>
    <xf numFmtId="0" fontId="5" fillId="0" borderId="0" xfId="13" applyFont="1" applyBorder="1"/>
    <xf numFmtId="175" fontId="5" fillId="0" borderId="0" xfId="13" applyNumberFormat="1" applyFont="1" applyBorder="1"/>
    <xf numFmtId="0" fontId="5" fillId="0" borderId="0" xfId="13" applyFont="1" applyFill="1" applyBorder="1"/>
    <xf numFmtId="176" fontId="5" fillId="0" borderId="0" xfId="13" applyNumberFormat="1" applyFont="1" applyBorder="1" applyAlignment="1"/>
    <xf numFmtId="176" fontId="5" fillId="0" borderId="0" xfId="13" applyNumberFormat="1" applyFont="1" applyBorder="1"/>
    <xf numFmtId="0" fontId="5" fillId="0" borderId="0" xfId="13" applyFont="1" applyBorder="1" applyAlignment="1">
      <alignment horizontal="right"/>
    </xf>
    <xf numFmtId="0" fontId="86" fillId="0" borderId="0" xfId="13" applyFont="1" applyFill="1" applyBorder="1"/>
    <xf numFmtId="175" fontId="86" fillId="0" borderId="0" xfId="13" applyNumberFormat="1" applyFont="1" applyFill="1" applyBorder="1"/>
    <xf numFmtId="177" fontId="86" fillId="35" borderId="20" xfId="14" applyNumberFormat="1" applyFont="1" applyFill="1" applyBorder="1" applyProtection="1"/>
    <xf numFmtId="176" fontId="86" fillId="35" borderId="22" xfId="14" applyNumberFormat="1" applyFont="1" applyFill="1" applyBorder="1" applyAlignment="1" applyProtection="1"/>
    <xf numFmtId="177" fontId="86" fillId="35" borderId="22" xfId="14" applyNumberFormat="1" applyFont="1" applyFill="1" applyBorder="1" applyProtection="1"/>
    <xf numFmtId="177" fontId="86" fillId="35" borderId="137" xfId="14" applyNumberFormat="1" applyFont="1" applyFill="1" applyBorder="1" applyProtection="1"/>
    <xf numFmtId="178" fontId="86" fillId="35" borderId="0" xfId="14" applyNumberFormat="1" applyFont="1" applyFill="1" applyBorder="1" applyProtection="1">
      <protection locked="0"/>
    </xf>
    <xf numFmtId="177" fontId="86" fillId="35" borderId="138" xfId="14" applyNumberFormat="1" applyFont="1" applyFill="1" applyBorder="1" applyProtection="1"/>
    <xf numFmtId="176" fontId="86" fillId="35" borderId="139" xfId="14" applyNumberFormat="1" applyFont="1" applyFill="1" applyBorder="1" applyProtection="1"/>
    <xf numFmtId="177" fontId="86" fillId="35" borderId="140" xfId="14" applyNumberFormat="1" applyFont="1" applyFill="1" applyBorder="1" applyProtection="1"/>
    <xf numFmtId="177" fontId="86" fillId="35" borderId="26" xfId="14" applyNumberFormat="1" applyFont="1" applyFill="1" applyBorder="1" applyAlignment="1" applyProtection="1">
      <alignment horizontal="right"/>
    </xf>
    <xf numFmtId="178" fontId="86" fillId="35" borderId="28" xfId="14" applyNumberFormat="1" applyFont="1" applyFill="1" applyBorder="1" applyProtection="1">
      <protection locked="0"/>
    </xf>
    <xf numFmtId="176" fontId="86" fillId="35" borderId="22" xfId="14" applyNumberFormat="1" applyFont="1" applyFill="1" applyBorder="1" applyProtection="1"/>
    <xf numFmtId="176" fontId="86" fillId="35" borderId="138" xfId="14" applyNumberFormat="1" applyFont="1" applyFill="1" applyBorder="1" applyAlignment="1" applyProtection="1"/>
    <xf numFmtId="176" fontId="86" fillId="35" borderId="141" xfId="14" applyNumberFormat="1" applyFont="1" applyFill="1" applyBorder="1" applyProtection="1"/>
    <xf numFmtId="177" fontId="86" fillId="35" borderId="0" xfId="14" applyNumberFormat="1" applyFont="1" applyFill="1" applyBorder="1" applyProtection="1"/>
    <xf numFmtId="177" fontId="86" fillId="35" borderId="142" xfId="14" applyNumberFormat="1" applyFont="1" applyFill="1" applyBorder="1" applyAlignment="1" applyProtection="1">
      <alignment horizontal="right"/>
    </xf>
    <xf numFmtId="178" fontId="86" fillId="35" borderId="138" xfId="14" applyNumberFormat="1" applyFont="1" applyFill="1" applyBorder="1" applyProtection="1">
      <protection locked="0"/>
    </xf>
    <xf numFmtId="0" fontId="86" fillId="35" borderId="138" xfId="13" applyFont="1" applyFill="1" applyBorder="1"/>
    <xf numFmtId="176" fontId="86" fillId="35" borderId="22" xfId="13" applyNumberFormat="1" applyFont="1" applyFill="1" applyBorder="1"/>
    <xf numFmtId="0" fontId="86" fillId="35" borderId="137" xfId="13" applyFont="1" applyFill="1" applyBorder="1"/>
    <xf numFmtId="177" fontId="86" fillId="35" borderId="141" xfId="14" applyNumberFormat="1" applyFont="1" applyFill="1" applyBorder="1" applyProtection="1"/>
    <xf numFmtId="176" fontId="86" fillId="35" borderId="141" xfId="14" applyNumberFormat="1" applyFont="1" applyFill="1" applyBorder="1" applyAlignment="1" applyProtection="1"/>
    <xf numFmtId="177" fontId="86" fillId="35" borderId="142" xfId="14" applyNumberFormat="1" applyFont="1" applyFill="1" applyBorder="1" applyProtection="1"/>
    <xf numFmtId="178" fontId="86" fillId="35" borderId="141" xfId="14" applyNumberFormat="1" applyFont="1" applyFill="1" applyBorder="1" applyProtection="1">
      <protection locked="0"/>
    </xf>
    <xf numFmtId="177" fontId="86" fillId="0" borderId="0" xfId="13" applyNumberFormat="1" applyFont="1" applyFill="1" applyBorder="1"/>
    <xf numFmtId="175" fontId="87" fillId="0" borderId="0" xfId="13" applyNumberFormat="1" applyFont="1" applyFill="1" applyBorder="1"/>
    <xf numFmtId="178" fontId="86" fillId="35" borderId="143" xfId="14" applyNumberFormat="1" applyFont="1" applyFill="1" applyBorder="1" applyProtection="1">
      <protection locked="0"/>
    </xf>
    <xf numFmtId="176" fontId="86" fillId="35" borderId="143" xfId="14" applyNumberFormat="1" applyFont="1" applyFill="1" applyBorder="1" applyAlignment="1" applyProtection="1">
      <protection locked="0"/>
    </xf>
    <xf numFmtId="178" fontId="86" fillId="35" borderId="144" xfId="14" applyNumberFormat="1" applyFont="1" applyFill="1" applyBorder="1" applyProtection="1">
      <protection locked="0"/>
    </xf>
    <xf numFmtId="178" fontId="86" fillId="35" borderId="145" xfId="14" applyNumberFormat="1" applyFont="1" applyFill="1" applyBorder="1" applyProtection="1">
      <protection locked="0"/>
    </xf>
    <xf numFmtId="176" fontId="86" fillId="35" borderId="143" xfId="14" applyNumberFormat="1" applyFont="1" applyFill="1" applyBorder="1" applyProtection="1">
      <protection locked="0"/>
    </xf>
    <xf numFmtId="178" fontId="86" fillId="35" borderId="145" xfId="14" applyNumberFormat="1" applyFont="1" applyFill="1" applyBorder="1" applyAlignment="1" applyProtection="1">
      <alignment horizontal="right"/>
      <protection locked="0"/>
    </xf>
    <xf numFmtId="178" fontId="88" fillId="35" borderId="0" xfId="14" applyNumberFormat="1" applyFont="1" applyFill="1" applyBorder="1" applyProtection="1">
      <protection locked="0"/>
    </xf>
    <xf numFmtId="178" fontId="88" fillId="35" borderId="143" xfId="14" applyNumberFormat="1" applyFont="1" applyFill="1" applyBorder="1" applyAlignment="1" applyProtection="1">
      <alignment wrapText="1"/>
      <protection locked="0"/>
    </xf>
    <xf numFmtId="0" fontId="86" fillId="35" borderId="143" xfId="13" applyFont="1" applyFill="1" applyBorder="1"/>
    <xf numFmtId="176" fontId="86" fillId="35" borderId="144" xfId="13" applyNumberFormat="1" applyFont="1" applyFill="1" applyBorder="1"/>
    <xf numFmtId="0" fontId="86" fillId="35" borderId="145" xfId="13" applyFont="1" applyFill="1" applyBorder="1"/>
    <xf numFmtId="0" fontId="18" fillId="0" borderId="0" xfId="13" applyFont="1" applyFill="1" applyBorder="1"/>
    <xf numFmtId="175" fontId="18" fillId="0" borderId="0" xfId="13" applyNumberFormat="1" applyFont="1" applyFill="1" applyBorder="1"/>
    <xf numFmtId="177" fontId="16" fillId="0" borderId="0" xfId="14" applyNumberFormat="1" applyFont="1" applyFill="1" applyBorder="1" applyAlignment="1" applyProtection="1">
      <alignment horizontal="right"/>
      <protection locked="0"/>
    </xf>
    <xf numFmtId="176" fontId="16" fillId="0" borderId="0" xfId="14" applyNumberFormat="1" applyFont="1" applyFill="1" applyBorder="1" applyAlignment="1" applyProtection="1">
      <protection locked="0"/>
    </xf>
    <xf numFmtId="178" fontId="16" fillId="0" borderId="0" xfId="14" applyNumberFormat="1" applyFont="1" applyFill="1" applyBorder="1" applyProtection="1">
      <protection locked="0"/>
    </xf>
    <xf numFmtId="176" fontId="16" fillId="0" borderId="0" xfId="14" applyNumberFormat="1" applyFont="1" applyFill="1" applyBorder="1" applyAlignment="1" applyProtection="1">
      <alignment horizontal="right"/>
      <protection locked="0"/>
    </xf>
    <xf numFmtId="179" fontId="16" fillId="0" borderId="0" xfId="13" applyNumberFormat="1" applyFont="1" applyFill="1" applyBorder="1"/>
    <xf numFmtId="176" fontId="16" fillId="0" borderId="0" xfId="13" applyNumberFormat="1" applyFont="1" applyFill="1" applyBorder="1"/>
    <xf numFmtId="177" fontId="5" fillId="0" borderId="138" xfId="14" applyNumberFormat="1" applyFont="1" applyFill="1" applyBorder="1" applyAlignment="1" applyProtection="1">
      <alignment horizontal="right"/>
    </xf>
    <xf numFmtId="176" fontId="5" fillId="0" borderId="138" xfId="14" applyNumberFormat="1" applyFont="1" applyFill="1" applyBorder="1" applyAlignment="1" applyProtection="1"/>
    <xf numFmtId="177" fontId="5" fillId="0" borderId="22" xfId="14" applyNumberFormat="1" applyFont="1" applyFill="1" applyBorder="1" applyAlignment="1" applyProtection="1">
      <alignment horizontal="right"/>
    </xf>
    <xf numFmtId="178" fontId="5" fillId="0" borderId="27" xfId="14" applyNumberFormat="1" applyFont="1" applyFill="1" applyBorder="1" applyProtection="1">
      <protection locked="0"/>
    </xf>
    <xf numFmtId="176" fontId="5" fillId="0" borderId="138" xfId="14" applyNumberFormat="1" applyFont="1" applyFill="1" applyBorder="1" applyAlignment="1" applyProtection="1">
      <alignment horizontal="right"/>
    </xf>
    <xf numFmtId="177" fontId="5" fillId="0" borderId="137" xfId="14" applyNumberFormat="1" applyFont="1" applyFill="1" applyBorder="1" applyAlignment="1" applyProtection="1">
      <alignment horizontal="right"/>
    </xf>
    <xf numFmtId="178" fontId="5" fillId="0" borderId="0" xfId="14" applyNumberFormat="1" applyFont="1" applyFill="1" applyBorder="1" applyProtection="1">
      <protection locked="0"/>
    </xf>
    <xf numFmtId="178" fontId="5" fillId="0" borderId="28" xfId="14" applyNumberFormat="1" applyFont="1" applyFill="1" applyBorder="1" applyProtection="1">
      <protection locked="0"/>
    </xf>
    <xf numFmtId="177" fontId="5" fillId="0" borderId="141" xfId="14" applyNumberFormat="1" applyFont="1" applyFill="1" applyBorder="1" applyAlignment="1" applyProtection="1">
      <alignment horizontal="right"/>
    </xf>
    <xf numFmtId="176" fontId="5" fillId="0" borderId="141" xfId="14" applyNumberFormat="1" applyFont="1" applyFill="1" applyBorder="1" applyAlignment="1" applyProtection="1"/>
    <xf numFmtId="177" fontId="5" fillId="0" borderId="0" xfId="14" applyNumberFormat="1" applyFont="1" applyFill="1" applyBorder="1" applyAlignment="1" applyProtection="1">
      <alignment horizontal="right"/>
    </xf>
    <xf numFmtId="176" fontId="5" fillId="0" borderId="141" xfId="14" applyNumberFormat="1" applyFont="1" applyFill="1" applyBorder="1" applyAlignment="1" applyProtection="1">
      <alignment horizontal="right"/>
    </xf>
    <xf numFmtId="177" fontId="5" fillId="0" borderId="142" xfId="14" applyNumberFormat="1" applyFont="1" applyFill="1" applyBorder="1" applyAlignment="1" applyProtection="1">
      <alignment horizontal="right"/>
    </xf>
    <xf numFmtId="176" fontId="5" fillId="0" borderId="0" xfId="14" applyNumberFormat="1" applyFont="1" applyFill="1" applyBorder="1" applyAlignment="1" applyProtection="1">
      <alignment horizontal="right"/>
    </xf>
    <xf numFmtId="176" fontId="5" fillId="0" borderId="142" xfId="14" applyNumberFormat="1" applyFont="1" applyFill="1" applyBorder="1" applyAlignment="1" applyProtection="1">
      <alignment horizontal="right"/>
    </xf>
    <xf numFmtId="175" fontId="21" fillId="0" borderId="0" xfId="13" applyNumberFormat="1" applyFont="1" applyFill="1" applyBorder="1"/>
    <xf numFmtId="0" fontId="5" fillId="0" borderId="141" xfId="13" applyFont="1" applyFill="1" applyBorder="1"/>
    <xf numFmtId="176" fontId="5" fillId="0" borderId="0" xfId="13" applyNumberFormat="1" applyFont="1" applyFill="1" applyBorder="1"/>
    <xf numFmtId="176" fontId="5" fillId="0" borderId="142" xfId="13" applyNumberFormat="1" applyFont="1" applyFill="1" applyBorder="1"/>
    <xf numFmtId="178" fontId="5" fillId="0" borderId="141" xfId="13" applyNumberFormat="1" applyFont="1" applyFill="1" applyBorder="1" applyProtection="1">
      <protection locked="0"/>
    </xf>
    <xf numFmtId="176" fontId="5" fillId="0" borderId="141" xfId="14" applyNumberFormat="1" applyFont="1" applyFill="1" applyBorder="1" applyAlignment="1" applyProtection="1">
      <protection locked="0"/>
    </xf>
    <xf numFmtId="177" fontId="5" fillId="0" borderId="0" xfId="14" applyNumberFormat="1" applyFont="1" applyFill="1" applyBorder="1" applyAlignment="1" applyProtection="1">
      <alignment horizontal="right"/>
      <protection locked="0"/>
    </xf>
    <xf numFmtId="176" fontId="5" fillId="0" borderId="141" xfId="14" applyNumberFormat="1" applyFont="1" applyFill="1" applyBorder="1" applyProtection="1">
      <protection locked="0"/>
    </xf>
    <xf numFmtId="178" fontId="5" fillId="0" borderId="142" xfId="14" applyNumberFormat="1" applyFont="1" applyFill="1" applyBorder="1" applyAlignment="1" applyProtection="1">
      <alignment horizontal="right"/>
      <protection locked="0"/>
    </xf>
    <xf numFmtId="178" fontId="5" fillId="0" borderId="0" xfId="14" applyNumberFormat="1" applyFont="1" applyFill="1" applyBorder="1" applyAlignment="1" applyProtection="1">
      <alignment horizontal="left"/>
      <protection locked="0"/>
    </xf>
    <xf numFmtId="178" fontId="5" fillId="0" borderId="27" xfId="14" applyNumberFormat="1" applyFont="1" applyFill="1" applyBorder="1" applyAlignment="1" applyProtection="1">
      <alignment horizontal="left"/>
      <protection locked="0"/>
    </xf>
    <xf numFmtId="177" fontId="5" fillId="0" borderId="141" xfId="14" applyNumberFormat="1" applyFont="1" applyFill="1" applyBorder="1" applyAlignment="1" applyProtection="1">
      <alignment horizontal="right"/>
      <protection locked="0"/>
    </xf>
    <xf numFmtId="176" fontId="5" fillId="0" borderId="0" xfId="14" applyNumberFormat="1" applyFont="1" applyFill="1" applyBorder="1" applyAlignment="1" applyProtection="1">
      <alignment horizontal="right"/>
      <protection locked="0"/>
    </xf>
    <xf numFmtId="177" fontId="5" fillId="0" borderId="142" xfId="14" applyNumberFormat="1" applyFont="1" applyFill="1" applyBorder="1" applyAlignment="1" applyProtection="1">
      <alignment horizontal="right"/>
      <protection locked="0"/>
    </xf>
    <xf numFmtId="178" fontId="5" fillId="0" borderId="0" xfId="13" applyNumberFormat="1" applyFont="1" applyFill="1" applyBorder="1" applyProtection="1">
      <protection locked="0"/>
    </xf>
    <xf numFmtId="178" fontId="5" fillId="0" borderId="27" xfId="13" applyNumberFormat="1" applyFont="1" applyFill="1" applyBorder="1" applyProtection="1">
      <protection locked="0"/>
    </xf>
    <xf numFmtId="178" fontId="5" fillId="0" borderId="141" xfId="14" applyNumberFormat="1" applyFont="1" applyFill="1" applyBorder="1" applyProtection="1">
      <protection locked="0"/>
    </xf>
    <xf numFmtId="0" fontId="5" fillId="0" borderId="0" xfId="13" applyFont="1" applyFill="1" applyBorder="1" applyAlignment="1">
      <alignment horizontal="right"/>
    </xf>
    <xf numFmtId="0" fontId="5" fillId="0" borderId="27" xfId="13" applyFont="1" applyFill="1" applyBorder="1"/>
    <xf numFmtId="176" fontId="5" fillId="0" borderId="141" xfId="13" applyNumberFormat="1" applyFont="1" applyFill="1" applyBorder="1"/>
    <xf numFmtId="177" fontId="5" fillId="0" borderId="141" xfId="14" applyNumberFormat="1" applyFont="1" applyFill="1" applyBorder="1" applyProtection="1">
      <protection locked="0"/>
    </xf>
    <xf numFmtId="176" fontId="5" fillId="0" borderId="0" xfId="14" applyNumberFormat="1" applyFont="1" applyFill="1" applyBorder="1" applyProtection="1">
      <protection locked="0"/>
    </xf>
    <xf numFmtId="177" fontId="5" fillId="0" borderId="142" xfId="14" applyNumberFormat="1" applyFont="1" applyFill="1" applyBorder="1" applyProtection="1">
      <protection locked="0"/>
    </xf>
    <xf numFmtId="177" fontId="5" fillId="2" borderId="142" xfId="14" applyNumberFormat="1" applyFont="1" applyFill="1" applyBorder="1" applyAlignment="1" applyProtection="1">
      <alignment horizontal="right"/>
      <protection locked="0"/>
    </xf>
    <xf numFmtId="177" fontId="16" fillId="0" borderId="143" xfId="14" applyNumberFormat="1" applyFont="1" applyFill="1" applyBorder="1" applyAlignment="1" applyProtection="1">
      <alignment horizontal="right"/>
    </xf>
    <xf numFmtId="176" fontId="16" fillId="0" borderId="143" xfId="14" applyNumberFormat="1" applyFont="1" applyFill="1" applyBorder="1" applyAlignment="1" applyProtection="1"/>
    <xf numFmtId="177" fontId="16" fillId="0" borderId="144" xfId="14" applyNumberFormat="1" applyFont="1" applyFill="1" applyBorder="1" applyAlignment="1" applyProtection="1">
      <alignment horizontal="right"/>
    </xf>
    <xf numFmtId="176" fontId="16" fillId="0" borderId="143" xfId="14" applyNumberFormat="1" applyFont="1" applyFill="1" applyBorder="1" applyAlignment="1" applyProtection="1">
      <alignment horizontal="right"/>
    </xf>
    <xf numFmtId="177" fontId="16" fillId="0" borderId="145" xfId="14" applyNumberFormat="1" applyFont="1" applyFill="1" applyBorder="1" applyAlignment="1" applyProtection="1">
      <alignment horizontal="right"/>
    </xf>
    <xf numFmtId="178" fontId="89" fillId="0" borderId="21" xfId="14" applyNumberFormat="1" applyFont="1" applyFill="1" applyBorder="1" applyProtection="1">
      <protection locked="0"/>
    </xf>
    <xf numFmtId="0" fontId="5" fillId="0" borderId="143" xfId="13" applyFont="1" applyFill="1" applyBorder="1"/>
    <xf numFmtId="176" fontId="5" fillId="0" borderId="144" xfId="13" applyNumberFormat="1" applyFont="1" applyFill="1" applyBorder="1"/>
    <xf numFmtId="176" fontId="5" fillId="0" borderId="145" xfId="13" applyNumberFormat="1" applyFont="1" applyFill="1" applyBorder="1"/>
    <xf numFmtId="177" fontId="16" fillId="0" borderId="0" xfId="14" applyNumberFormat="1" applyFont="1" applyFill="1" applyBorder="1" applyAlignment="1" applyProtection="1">
      <alignment horizontal="right"/>
    </xf>
    <xf numFmtId="176" fontId="16" fillId="0" borderId="0" xfId="14" applyNumberFormat="1" applyFont="1" applyFill="1" applyBorder="1" applyAlignment="1" applyProtection="1"/>
    <xf numFmtId="178" fontId="18" fillId="0" borderId="0" xfId="14" applyNumberFormat="1" applyFont="1" applyFill="1" applyBorder="1" applyProtection="1">
      <protection locked="0"/>
    </xf>
    <xf numFmtId="176" fontId="16" fillId="0" borderId="0" xfId="14" applyNumberFormat="1" applyFont="1" applyFill="1" applyBorder="1" applyAlignment="1" applyProtection="1">
      <alignment horizontal="right"/>
    </xf>
    <xf numFmtId="177" fontId="16" fillId="0" borderId="20" xfId="14" applyNumberFormat="1" applyFont="1" applyFill="1" applyBorder="1" applyAlignment="1" applyProtection="1">
      <alignment horizontal="right"/>
    </xf>
    <xf numFmtId="176" fontId="16" fillId="0" borderId="139" xfId="14" applyNumberFormat="1" applyFont="1" applyFill="1" applyBorder="1" applyAlignment="1" applyProtection="1">
      <alignment horizontal="right"/>
    </xf>
    <xf numFmtId="177" fontId="16" fillId="0" borderId="140" xfId="14" applyNumberFormat="1" applyFont="1" applyFill="1" applyBorder="1" applyAlignment="1" applyProtection="1">
      <alignment horizontal="right"/>
    </xf>
    <xf numFmtId="177" fontId="16" fillId="0" borderId="26" xfId="14" applyNumberFormat="1" applyFont="1" applyFill="1" applyBorder="1" applyAlignment="1" applyProtection="1">
      <alignment horizontal="right"/>
    </xf>
    <xf numFmtId="178" fontId="16" fillId="0" borderId="22" xfId="14" applyNumberFormat="1" applyFont="1" applyFill="1" applyBorder="1" applyProtection="1">
      <protection locked="0"/>
    </xf>
    <xf numFmtId="178" fontId="16" fillId="0" borderId="20" xfId="14" applyNumberFormat="1" applyFont="1" applyFill="1" applyBorder="1" applyProtection="1">
      <protection locked="0"/>
    </xf>
    <xf numFmtId="177" fontId="16" fillId="0" borderId="138" xfId="14" applyNumberFormat="1" applyFont="1" applyFill="1" applyBorder="1" applyAlignment="1" applyProtection="1">
      <alignment horizontal="right"/>
    </xf>
    <xf numFmtId="176" fontId="16" fillId="0" borderId="141" xfId="14" applyNumberFormat="1" applyFont="1" applyFill="1" applyBorder="1" applyAlignment="1" applyProtection="1"/>
    <xf numFmtId="177" fontId="16" fillId="0" borderId="142" xfId="14" applyNumberFormat="1" applyFont="1" applyFill="1" applyBorder="1" applyAlignment="1" applyProtection="1">
      <alignment horizontal="right"/>
    </xf>
    <xf numFmtId="177" fontId="16" fillId="0" borderId="27" xfId="14" applyNumberFormat="1" applyFont="1" applyFill="1" applyBorder="1" applyAlignment="1" applyProtection="1">
      <alignment horizontal="right"/>
    </xf>
    <xf numFmtId="176" fontId="16" fillId="0" borderId="141" xfId="14" applyNumberFormat="1" applyFont="1" applyFill="1" applyBorder="1" applyAlignment="1" applyProtection="1">
      <alignment horizontal="right"/>
    </xf>
    <xf numFmtId="178" fontId="16" fillId="0" borderId="27" xfId="14" applyNumberFormat="1" applyFont="1" applyFill="1" applyBorder="1" applyProtection="1">
      <protection locked="0"/>
    </xf>
    <xf numFmtId="0" fontId="5" fillId="0" borderId="142" xfId="13" applyFont="1" applyBorder="1"/>
    <xf numFmtId="175" fontId="5" fillId="0" borderId="0" xfId="13" applyNumberFormat="1" applyFont="1" applyFill="1" applyBorder="1"/>
    <xf numFmtId="177" fontId="5" fillId="0" borderId="27" xfId="14" applyNumberFormat="1" applyFont="1" applyFill="1" applyBorder="1" applyAlignment="1" applyProtection="1">
      <alignment horizontal="right"/>
    </xf>
    <xf numFmtId="177" fontId="5" fillId="0" borderId="0" xfId="13" applyNumberFormat="1" applyFont="1" applyBorder="1"/>
    <xf numFmtId="0" fontId="21" fillId="0" borderId="0" xfId="13" applyFont="1" applyFill="1" applyBorder="1"/>
    <xf numFmtId="166" fontId="5" fillId="0" borderId="0" xfId="7" applyNumberFormat="1" applyFont="1" applyBorder="1"/>
    <xf numFmtId="177" fontId="15" fillId="0" borderId="20" xfId="14" applyNumberFormat="1" applyFont="1" applyFill="1" applyBorder="1" applyAlignment="1" applyProtection="1">
      <alignment horizontal="right"/>
    </xf>
    <xf numFmtId="176" fontId="15" fillId="0" borderId="138" xfId="14" applyNumberFormat="1" applyFont="1" applyFill="1" applyBorder="1" applyAlignment="1" applyProtection="1">
      <alignment horizontal="right"/>
    </xf>
    <xf numFmtId="177" fontId="15" fillId="0" borderId="22" xfId="14" applyNumberFormat="1" applyFont="1" applyFill="1" applyBorder="1" applyAlignment="1" applyProtection="1">
      <alignment horizontal="right"/>
    </xf>
    <xf numFmtId="177" fontId="15" fillId="0" borderId="137" xfId="14" applyNumberFormat="1" applyFont="1" applyFill="1" applyBorder="1" applyAlignment="1" applyProtection="1">
      <alignment horizontal="right"/>
    </xf>
    <xf numFmtId="178" fontId="21" fillId="0" borderId="0" xfId="14" applyNumberFormat="1" applyFont="1" applyFill="1" applyBorder="1" applyProtection="1">
      <protection locked="0"/>
    </xf>
    <xf numFmtId="177" fontId="15" fillId="0" borderId="28" xfId="14" applyNumberFormat="1" applyFont="1" applyFill="1" applyBorder="1" applyAlignment="1" applyProtection="1">
      <alignment horizontal="right"/>
    </xf>
    <xf numFmtId="178" fontId="15" fillId="0" borderId="0" xfId="14" applyNumberFormat="1" applyFont="1" applyFill="1" applyBorder="1" applyProtection="1">
      <protection locked="0"/>
    </xf>
    <xf numFmtId="178" fontId="15" fillId="0" borderId="28" xfId="14" applyNumberFormat="1" applyFont="1" applyFill="1" applyBorder="1" applyProtection="1">
      <protection locked="0"/>
    </xf>
    <xf numFmtId="177" fontId="16" fillId="0" borderId="28" xfId="14" applyNumberFormat="1" applyFont="1" applyFill="1" applyBorder="1" applyAlignment="1" applyProtection="1">
      <alignment horizontal="right"/>
    </xf>
    <xf numFmtId="176" fontId="16" fillId="0" borderId="138" xfId="14" applyNumberFormat="1" applyFont="1" applyFill="1" applyBorder="1" applyAlignment="1" applyProtection="1"/>
    <xf numFmtId="177" fontId="16" fillId="0" borderId="22" xfId="14" applyNumberFormat="1" applyFont="1" applyFill="1" applyBorder="1" applyAlignment="1" applyProtection="1">
      <alignment horizontal="right"/>
    </xf>
    <xf numFmtId="177" fontId="16" fillId="0" borderId="137" xfId="14" applyNumberFormat="1" applyFont="1" applyFill="1" applyBorder="1" applyAlignment="1" applyProtection="1">
      <alignment horizontal="right"/>
    </xf>
    <xf numFmtId="178" fontId="16" fillId="0" borderId="28" xfId="14" applyNumberFormat="1" applyFont="1" applyFill="1" applyBorder="1" applyProtection="1">
      <protection locked="0"/>
    </xf>
    <xf numFmtId="0" fontId="5" fillId="0" borderId="138" xfId="13" applyFont="1" applyBorder="1"/>
    <xf numFmtId="176" fontId="5" fillId="0" borderId="22" xfId="13" applyNumberFormat="1" applyFont="1" applyBorder="1"/>
    <xf numFmtId="0" fontId="5" fillId="0" borderId="137" xfId="13" applyFont="1" applyBorder="1"/>
    <xf numFmtId="177" fontId="5" fillId="0" borderId="27" xfId="14" applyNumberFormat="1" applyFont="1" applyFill="1" applyBorder="1" applyProtection="1"/>
    <xf numFmtId="177" fontId="5" fillId="0" borderId="0" xfId="14" applyNumberFormat="1" applyFont="1" applyFill="1" applyBorder="1" applyProtection="1"/>
    <xf numFmtId="177" fontId="5" fillId="0" borderId="142" xfId="14" applyNumberFormat="1" applyFont="1" applyFill="1" applyBorder="1" applyProtection="1"/>
    <xf numFmtId="176" fontId="5" fillId="0" borderId="141" xfId="14" applyNumberFormat="1" applyFont="1" applyFill="1" applyBorder="1" applyProtection="1"/>
    <xf numFmtId="178" fontId="89" fillId="0" borderId="0" xfId="14" applyNumberFormat="1" applyFont="1" applyFill="1" applyBorder="1" applyAlignment="1" applyProtection="1">
      <alignment horizontal="left"/>
      <protection locked="0"/>
    </xf>
    <xf numFmtId="178" fontId="90" fillId="0" borderId="27" xfId="14" applyNumberFormat="1" applyFont="1" applyFill="1" applyBorder="1" applyAlignment="1" applyProtection="1">
      <alignment horizontal="left"/>
      <protection locked="0"/>
    </xf>
    <xf numFmtId="0" fontId="5" fillId="0" borderId="141" xfId="13" applyFont="1" applyBorder="1"/>
    <xf numFmtId="0" fontId="15" fillId="0" borderId="0" xfId="13" applyFont="1" applyBorder="1"/>
    <xf numFmtId="177" fontId="15" fillId="0" borderId="139" xfId="14" applyNumberFormat="1" applyFont="1" applyFill="1" applyBorder="1" applyAlignment="1" applyProtection="1">
      <alignment horizontal="right"/>
    </xf>
    <xf numFmtId="176" fontId="15" fillId="0" borderId="139" xfId="14" applyNumberFormat="1" applyFont="1" applyFill="1" applyBorder="1" applyAlignment="1" applyProtection="1">
      <alignment horizontal="right"/>
    </xf>
    <xf numFmtId="177" fontId="15" fillId="0" borderId="140" xfId="14" applyNumberFormat="1" applyFont="1" applyFill="1" applyBorder="1" applyAlignment="1" applyProtection="1">
      <alignment horizontal="right"/>
    </xf>
    <xf numFmtId="177" fontId="15" fillId="0" borderId="26" xfId="14" applyNumberFormat="1" applyFont="1" applyFill="1" applyBorder="1" applyAlignment="1" applyProtection="1">
      <alignment horizontal="right"/>
    </xf>
    <xf numFmtId="178" fontId="15" fillId="0" borderId="20" xfId="14" applyNumberFormat="1" applyFont="1" applyFill="1" applyBorder="1" applyProtection="1">
      <protection locked="0"/>
    </xf>
    <xf numFmtId="176" fontId="5" fillId="0" borderId="143" xfId="14" applyNumberFormat="1" applyFont="1" applyFill="1" applyBorder="1" applyAlignment="1" applyProtection="1">
      <alignment horizontal="right"/>
    </xf>
    <xf numFmtId="177" fontId="15" fillId="0" borderId="144" xfId="14" applyNumberFormat="1" applyFont="1" applyFill="1" applyBorder="1" applyAlignment="1" applyProtection="1">
      <alignment horizontal="right"/>
    </xf>
    <xf numFmtId="177" fontId="15" fillId="0" borderId="145" xfId="14" applyNumberFormat="1" applyFont="1" applyFill="1" applyBorder="1" applyAlignment="1" applyProtection="1">
      <alignment horizontal="right"/>
    </xf>
    <xf numFmtId="177" fontId="15" fillId="0" borderId="138" xfId="14" applyNumberFormat="1" applyFont="1" applyFill="1" applyBorder="1" applyAlignment="1" applyProtection="1">
      <alignment horizontal="right"/>
    </xf>
    <xf numFmtId="176" fontId="15" fillId="0" borderId="141" xfId="14" applyNumberFormat="1" applyFont="1" applyFill="1" applyBorder="1" applyAlignment="1" applyProtection="1">
      <alignment horizontal="right"/>
    </xf>
    <xf numFmtId="177" fontId="15" fillId="0" borderId="0" xfId="14" applyNumberFormat="1" applyFont="1" applyFill="1" applyBorder="1" applyAlignment="1" applyProtection="1">
      <alignment horizontal="right"/>
    </xf>
    <xf numFmtId="177" fontId="15" fillId="0" borderId="142" xfId="14" applyNumberFormat="1" applyFont="1" applyFill="1" applyBorder="1" applyAlignment="1" applyProtection="1">
      <alignment horizontal="right"/>
    </xf>
    <xf numFmtId="178" fontId="4" fillId="0" borderId="139" xfId="14" applyNumberFormat="1" applyFont="1" applyFill="1" applyBorder="1" applyProtection="1">
      <protection locked="0"/>
    </xf>
    <xf numFmtId="176" fontId="15" fillId="0" borderId="143" xfId="14" applyNumberFormat="1" applyFont="1" applyFill="1" applyBorder="1" applyAlignment="1" applyProtection="1">
      <alignment horizontal="right"/>
    </xf>
    <xf numFmtId="177" fontId="5" fillId="0" borderId="139" xfId="14" applyNumberFormat="1" applyFont="1" applyFill="1" applyBorder="1" applyAlignment="1" applyProtection="1">
      <alignment horizontal="right"/>
    </xf>
    <xf numFmtId="176" fontId="5" fillId="0" borderId="139" xfId="14" applyNumberFormat="1" applyFont="1" applyFill="1" applyBorder="1" applyAlignment="1" applyProtection="1">
      <alignment horizontal="right"/>
    </xf>
    <xf numFmtId="177" fontId="5" fillId="0" borderId="140" xfId="14" applyNumberFormat="1" applyFont="1" applyFill="1" applyBorder="1" applyAlignment="1" applyProtection="1">
      <alignment horizontal="right"/>
    </xf>
    <xf numFmtId="177" fontId="5" fillId="0" borderId="26" xfId="14" applyNumberFormat="1" applyFont="1" applyFill="1" applyBorder="1" applyAlignment="1" applyProtection="1">
      <alignment horizontal="right"/>
    </xf>
    <xf numFmtId="178" fontId="5" fillId="0" borderId="20" xfId="14" applyNumberFormat="1" applyFont="1" applyFill="1" applyBorder="1" applyProtection="1">
      <protection locked="0"/>
    </xf>
    <xf numFmtId="177" fontId="5" fillId="0" borderId="144" xfId="14" applyNumberFormat="1" applyFont="1" applyFill="1" applyBorder="1" applyAlignment="1" applyProtection="1">
      <alignment horizontal="right"/>
    </xf>
    <xf numFmtId="177" fontId="5" fillId="0" borderId="145" xfId="14" applyNumberFormat="1" applyFont="1" applyFill="1" applyBorder="1" applyAlignment="1" applyProtection="1">
      <alignment horizontal="right"/>
    </xf>
    <xf numFmtId="177" fontId="15" fillId="0" borderId="21" xfId="14" applyNumberFormat="1" applyFont="1" applyFill="1" applyBorder="1" applyAlignment="1" applyProtection="1">
      <alignment horizontal="right"/>
    </xf>
    <xf numFmtId="176" fontId="15" fillId="0" borderId="0" xfId="14" applyNumberFormat="1" applyFont="1" applyFill="1" applyBorder="1" applyAlignment="1" applyProtection="1"/>
    <xf numFmtId="177" fontId="15" fillId="0" borderId="143" xfId="14" applyNumberFormat="1" applyFont="1" applyFill="1" applyBorder="1" applyAlignment="1" applyProtection="1">
      <alignment horizontal="right"/>
    </xf>
    <xf numFmtId="178" fontId="90" fillId="0" borderId="27" xfId="14" applyNumberFormat="1" applyFont="1" applyFill="1" applyBorder="1" applyProtection="1">
      <protection locked="0"/>
    </xf>
    <xf numFmtId="176" fontId="15" fillId="0" borderId="0" xfId="14" applyNumberFormat="1" applyFont="1" applyFill="1" applyBorder="1" applyAlignment="1" applyProtection="1">
      <alignment horizontal="right"/>
    </xf>
    <xf numFmtId="177" fontId="5" fillId="0" borderId="143" xfId="14" applyNumberFormat="1" applyFont="1" applyFill="1" applyBorder="1" applyAlignment="1" applyProtection="1">
      <alignment horizontal="right"/>
    </xf>
    <xf numFmtId="176" fontId="5" fillId="0" borderId="139" xfId="14" applyNumberFormat="1" applyFont="1" applyFill="1" applyBorder="1" applyAlignment="1" applyProtection="1"/>
    <xf numFmtId="177" fontId="5" fillId="0" borderId="143" xfId="14" applyNumberFormat="1" applyFont="1" applyFill="1" applyBorder="1" applyProtection="1"/>
    <xf numFmtId="176" fontId="5" fillId="0" borderId="143" xfId="14" applyNumberFormat="1" applyFont="1" applyFill="1" applyBorder="1" applyAlignment="1" applyProtection="1"/>
    <xf numFmtId="177" fontId="5" fillId="0" borderId="144" xfId="14" applyNumberFormat="1" applyFont="1" applyFill="1" applyBorder="1" applyProtection="1"/>
    <xf numFmtId="177" fontId="5" fillId="0" borderId="145" xfId="14" applyNumberFormat="1" applyFont="1" applyFill="1" applyBorder="1" applyProtection="1"/>
    <xf numFmtId="177" fontId="5" fillId="0" borderId="21" xfId="14" applyNumberFormat="1" applyFont="1" applyFill="1" applyBorder="1" applyProtection="1"/>
    <xf numFmtId="176" fontId="5" fillId="0" borderId="143" xfId="14" applyNumberFormat="1" applyFont="1" applyFill="1" applyBorder="1" applyProtection="1"/>
    <xf numFmtId="178" fontId="89" fillId="0" borderId="21" xfId="14" applyNumberFormat="1" applyFont="1" applyFill="1" applyBorder="1" applyAlignment="1" applyProtection="1">
      <alignment horizontal="left"/>
      <protection locked="0"/>
    </xf>
    <xf numFmtId="0" fontId="5" fillId="0" borderId="144" xfId="13" applyFont="1" applyBorder="1"/>
    <xf numFmtId="176" fontId="5" fillId="0" borderId="144" xfId="13" applyNumberFormat="1" applyFont="1" applyBorder="1"/>
    <xf numFmtId="0" fontId="5" fillId="0" borderId="145" xfId="13" applyFont="1" applyBorder="1"/>
    <xf numFmtId="178" fontId="22" fillId="0" borderId="0" xfId="14" applyNumberFormat="1" applyFont="1" applyFill="1" applyBorder="1" applyProtection="1">
      <protection locked="0"/>
    </xf>
    <xf numFmtId="176" fontId="16" fillId="0" borderId="140" xfId="14" applyNumberFormat="1" applyFont="1" applyFill="1" applyBorder="1" applyAlignment="1" applyProtection="1"/>
    <xf numFmtId="176" fontId="16" fillId="0" borderId="140" xfId="14" applyNumberFormat="1" applyFont="1" applyFill="1" applyBorder="1" applyAlignment="1" applyProtection="1">
      <alignment horizontal="right"/>
    </xf>
    <xf numFmtId="167" fontId="5" fillId="0" borderId="28" xfId="14" applyNumberFormat="1" applyFont="1" applyFill="1" applyBorder="1" applyAlignment="1" applyProtection="1">
      <alignment horizontal="right"/>
    </xf>
    <xf numFmtId="176" fontId="5" fillId="0" borderId="22" xfId="14" applyNumberFormat="1" applyFont="1" applyFill="1" applyBorder="1" applyAlignment="1" applyProtection="1"/>
    <xf numFmtId="176" fontId="5" fillId="0" borderId="0" xfId="14" applyNumberFormat="1" applyFont="1" applyFill="1" applyBorder="1" applyAlignment="1" applyProtection="1"/>
    <xf numFmtId="184" fontId="5" fillId="0" borderId="0" xfId="13" applyNumberFormat="1" applyFont="1" applyFill="1" applyBorder="1"/>
    <xf numFmtId="177" fontId="5" fillId="0" borderId="21" xfId="14" applyNumberFormat="1" applyFont="1" applyFill="1" applyBorder="1" applyAlignment="1" applyProtection="1">
      <alignment horizontal="right"/>
    </xf>
    <xf numFmtId="176" fontId="5" fillId="0" borderId="144" xfId="14" applyNumberFormat="1" applyFont="1" applyFill="1" applyBorder="1" applyAlignment="1" applyProtection="1"/>
    <xf numFmtId="177" fontId="86" fillId="0" borderId="21" xfId="14" applyNumberFormat="1" applyFont="1" applyFill="1" applyBorder="1" applyAlignment="1" applyProtection="1">
      <alignment horizontal="right"/>
    </xf>
    <xf numFmtId="0" fontId="5" fillId="0" borderId="143" xfId="13" applyFont="1" applyBorder="1"/>
    <xf numFmtId="176" fontId="5" fillId="0" borderId="0" xfId="14" applyNumberFormat="1" applyFont="1" applyFill="1" applyBorder="1" applyProtection="1"/>
    <xf numFmtId="178" fontId="89" fillId="0" borderId="0" xfId="14" applyNumberFormat="1" applyFont="1" applyFill="1" applyBorder="1" applyProtection="1">
      <protection locked="0"/>
    </xf>
    <xf numFmtId="177" fontId="16" fillId="35" borderId="20" xfId="14" applyNumberFormat="1" applyFont="1" applyFill="1" applyBorder="1" applyProtection="1"/>
    <xf numFmtId="176" fontId="16" fillId="35" borderId="22" xfId="14" applyNumberFormat="1" applyFont="1" applyFill="1" applyBorder="1" applyAlignment="1" applyProtection="1"/>
    <xf numFmtId="177" fontId="16" fillId="35" borderId="22" xfId="14" applyNumberFormat="1" applyFont="1" applyFill="1" applyBorder="1" applyProtection="1"/>
    <xf numFmtId="177" fontId="16" fillId="35" borderId="137" xfId="14" applyNumberFormat="1" applyFont="1" applyFill="1" applyBorder="1" applyProtection="1"/>
    <xf numFmtId="178" fontId="16" fillId="35" borderId="0" xfId="14" applyNumberFormat="1" applyFont="1" applyFill="1" applyBorder="1" applyProtection="1">
      <protection locked="0"/>
    </xf>
    <xf numFmtId="177" fontId="16" fillId="35" borderId="138" xfId="14" applyNumberFormat="1" applyFont="1" applyFill="1" applyBorder="1" applyProtection="1"/>
    <xf numFmtId="176" fontId="16" fillId="35" borderId="139" xfId="14" applyNumberFormat="1" applyFont="1" applyFill="1" applyBorder="1" applyProtection="1"/>
    <xf numFmtId="177" fontId="16" fillId="35" borderId="140" xfId="14" applyNumberFormat="1" applyFont="1" applyFill="1" applyBorder="1" applyProtection="1"/>
    <xf numFmtId="177" fontId="16" fillId="35" borderId="26" xfId="14" applyNumberFormat="1" applyFont="1" applyFill="1" applyBorder="1" applyAlignment="1" applyProtection="1">
      <alignment horizontal="right"/>
    </xf>
    <xf numFmtId="178" fontId="16" fillId="35" borderId="28" xfId="14" applyNumberFormat="1" applyFont="1" applyFill="1" applyBorder="1" applyProtection="1">
      <protection locked="0"/>
    </xf>
    <xf numFmtId="176" fontId="16" fillId="35" borderId="22" xfId="14" applyNumberFormat="1" applyFont="1" applyFill="1" applyBorder="1" applyProtection="1"/>
    <xf numFmtId="176" fontId="16" fillId="35" borderId="138" xfId="14" applyNumberFormat="1" applyFont="1" applyFill="1" applyBorder="1" applyAlignment="1" applyProtection="1"/>
    <xf numFmtId="176" fontId="16" fillId="35" borderId="141" xfId="14" applyNumberFormat="1" applyFont="1" applyFill="1" applyBorder="1" applyProtection="1"/>
    <xf numFmtId="177" fontId="16" fillId="35" borderId="0" xfId="14" applyNumberFormat="1" applyFont="1" applyFill="1" applyBorder="1" applyProtection="1"/>
    <xf numFmtId="177" fontId="16" fillId="35" borderId="142" xfId="14" applyNumberFormat="1" applyFont="1" applyFill="1" applyBorder="1" applyAlignment="1" applyProtection="1">
      <alignment horizontal="right"/>
    </xf>
    <xf numFmtId="178" fontId="16" fillId="35" borderId="138" xfId="14" applyNumberFormat="1" applyFont="1" applyFill="1" applyBorder="1" applyProtection="1">
      <protection locked="0"/>
    </xf>
    <xf numFmtId="0" fontId="18" fillId="35" borderId="138" xfId="13" applyFont="1" applyFill="1" applyBorder="1"/>
    <xf numFmtId="176" fontId="18" fillId="35" borderId="22" xfId="13" applyNumberFormat="1" applyFont="1" applyFill="1" applyBorder="1"/>
    <xf numFmtId="0" fontId="18" fillId="35" borderId="137" xfId="13" applyFont="1" applyFill="1" applyBorder="1"/>
    <xf numFmtId="177" fontId="16" fillId="35" borderId="141" xfId="14" applyNumberFormat="1" applyFont="1" applyFill="1" applyBorder="1" applyProtection="1"/>
    <xf numFmtId="177" fontId="16" fillId="35" borderId="142" xfId="14" applyNumberFormat="1" applyFont="1" applyFill="1" applyBorder="1" applyProtection="1"/>
    <xf numFmtId="178" fontId="16" fillId="35" borderId="141" xfId="14" applyNumberFormat="1" applyFont="1" applyFill="1" applyBorder="1" applyProtection="1">
      <protection locked="0"/>
    </xf>
    <xf numFmtId="177" fontId="18" fillId="0" borderId="0" xfId="13" applyNumberFormat="1" applyFont="1" applyFill="1" applyBorder="1"/>
    <xf numFmtId="178" fontId="16" fillId="35" borderId="27" xfId="14" applyNumberFormat="1" applyFont="1" applyFill="1" applyBorder="1" applyProtection="1">
      <protection locked="0"/>
    </xf>
    <xf numFmtId="178" fontId="5" fillId="35" borderId="143" xfId="14" applyNumberFormat="1" applyFont="1" applyFill="1" applyBorder="1" applyProtection="1">
      <protection locked="0"/>
    </xf>
    <xf numFmtId="176" fontId="5" fillId="35" borderId="143" xfId="14" applyNumberFormat="1" applyFont="1" applyFill="1" applyBorder="1" applyAlignment="1" applyProtection="1">
      <protection locked="0"/>
    </xf>
    <xf numFmtId="178" fontId="5" fillId="35" borderId="144" xfId="14" applyNumberFormat="1" applyFont="1" applyFill="1" applyBorder="1" applyProtection="1">
      <protection locked="0"/>
    </xf>
    <xf numFmtId="178" fontId="5" fillId="35" borderId="145" xfId="14" applyNumberFormat="1" applyFont="1" applyFill="1" applyBorder="1" applyProtection="1">
      <protection locked="0"/>
    </xf>
    <xf numFmtId="178" fontId="5" fillId="35" borderId="0" xfId="14" applyNumberFormat="1" applyFont="1" applyFill="1" applyBorder="1" applyProtection="1">
      <protection locked="0"/>
    </xf>
    <xf numFmtId="176" fontId="5" fillId="35" borderId="143" xfId="14" applyNumberFormat="1" applyFont="1" applyFill="1" applyBorder="1" applyProtection="1">
      <protection locked="0"/>
    </xf>
    <xf numFmtId="178" fontId="5" fillId="35" borderId="145" xfId="14" applyNumberFormat="1" applyFont="1" applyFill="1" applyBorder="1" applyAlignment="1" applyProtection="1">
      <alignment horizontal="right"/>
      <protection locked="0"/>
    </xf>
    <xf numFmtId="178" fontId="89" fillId="35" borderId="0" xfId="14" applyNumberFormat="1" applyFont="1" applyFill="1" applyBorder="1" applyProtection="1">
      <protection locked="0"/>
    </xf>
    <xf numFmtId="178" fontId="89" fillId="35" borderId="143" xfId="14" applyNumberFormat="1" applyFont="1" applyFill="1" applyBorder="1" applyProtection="1">
      <protection locked="0"/>
    </xf>
    <xf numFmtId="0" fontId="5" fillId="35" borderId="143" xfId="13" applyFont="1" applyFill="1" applyBorder="1"/>
    <xf numFmtId="176" fontId="5" fillId="35" borderId="144" xfId="13" applyNumberFormat="1" applyFont="1" applyFill="1" applyBorder="1"/>
    <xf numFmtId="0" fontId="5" fillId="35" borderId="145" xfId="13" applyFont="1" applyFill="1" applyBorder="1"/>
    <xf numFmtId="178" fontId="5" fillId="0" borderId="138" xfId="14" applyNumberFormat="1" applyFont="1" applyFill="1" applyBorder="1" applyProtection="1">
      <protection locked="0"/>
    </xf>
    <xf numFmtId="178" fontId="5" fillId="0" borderId="142" xfId="14" applyNumberFormat="1" applyFont="1" applyFill="1" applyBorder="1" applyProtection="1">
      <protection locked="0"/>
    </xf>
    <xf numFmtId="178" fontId="89" fillId="0" borderId="27" xfId="14" applyNumberFormat="1" applyFont="1" applyFill="1" applyBorder="1" applyProtection="1">
      <protection locked="0"/>
    </xf>
    <xf numFmtId="0" fontId="15" fillId="0" borderId="141" xfId="13" applyFont="1" applyFill="1" applyBorder="1" applyAlignment="1">
      <alignment horizontal="right"/>
    </xf>
    <xf numFmtId="0" fontId="4" fillId="0" borderId="0" xfId="13" applyFont="1" applyFill="1" applyBorder="1" applyProtection="1">
      <protection locked="0"/>
    </xf>
    <xf numFmtId="0" fontId="15" fillId="0" borderId="27" xfId="13" applyFont="1" applyFill="1" applyBorder="1" applyAlignment="1">
      <alignment horizontal="right"/>
    </xf>
    <xf numFmtId="176" fontId="15" fillId="0" borderId="141" xfId="13" applyNumberFormat="1" applyFont="1" applyBorder="1" applyAlignment="1" applyProtection="1">
      <alignment horizontal="right"/>
      <protection locked="0"/>
    </xf>
    <xf numFmtId="0" fontId="15" fillId="0" borderId="0" xfId="13" applyFont="1" applyBorder="1" applyAlignment="1" applyProtection="1">
      <alignment horizontal="right"/>
      <protection locked="0"/>
    </xf>
    <xf numFmtId="0" fontId="15" fillId="0" borderId="142" xfId="13" applyFont="1" applyBorder="1" applyAlignment="1" applyProtection="1">
      <alignment horizontal="right"/>
      <protection locked="0"/>
    </xf>
    <xf numFmtId="0" fontId="15" fillId="0" borderId="0" xfId="13" applyFont="1" applyBorder="1" applyAlignment="1">
      <alignment horizontal="right"/>
    </xf>
    <xf numFmtId="176" fontId="15" fillId="0" borderId="0" xfId="13" applyNumberFormat="1" applyFont="1" applyBorder="1" applyAlignment="1">
      <alignment horizontal="right"/>
    </xf>
    <xf numFmtId="0" fontId="15" fillId="0" borderId="142" xfId="13" applyFont="1" applyBorder="1" applyAlignment="1">
      <alignment horizontal="right"/>
    </xf>
    <xf numFmtId="0" fontId="15" fillId="0" borderId="143" xfId="13" applyFont="1" applyFill="1" applyBorder="1" applyAlignment="1">
      <alignment horizontal="right"/>
    </xf>
    <xf numFmtId="0" fontId="15" fillId="0" borderId="21" xfId="13" applyFont="1" applyFill="1" applyBorder="1" applyAlignment="1">
      <alignment horizontal="right"/>
    </xf>
    <xf numFmtId="176" fontId="15" fillId="0" borderId="143" xfId="13" applyNumberFormat="1" applyFont="1" applyBorder="1" applyAlignment="1" applyProtection="1">
      <alignment horizontal="right"/>
      <protection locked="0"/>
    </xf>
    <xf numFmtId="0" fontId="15" fillId="0" borderId="144" xfId="13" applyFont="1" applyBorder="1" applyAlignment="1" applyProtection="1">
      <alignment horizontal="right"/>
      <protection locked="0"/>
    </xf>
    <xf numFmtId="0" fontId="15" fillId="0" borderId="145" xfId="13" applyFont="1" applyBorder="1" applyAlignment="1" applyProtection="1">
      <alignment horizontal="right"/>
      <protection locked="0"/>
    </xf>
    <xf numFmtId="0" fontId="15" fillId="0" borderId="139" xfId="13" applyFont="1" applyBorder="1" applyAlignment="1" applyProtection="1">
      <alignment horizontal="center"/>
      <protection locked="0"/>
    </xf>
    <xf numFmtId="0" fontId="15" fillId="0" borderId="144" xfId="13" applyFont="1" applyBorder="1" applyAlignment="1" applyProtection="1">
      <alignment horizontal="center"/>
      <protection locked="0"/>
    </xf>
    <xf numFmtId="0" fontId="15" fillId="0" borderId="145" xfId="13" applyFont="1" applyBorder="1" applyAlignment="1" applyProtection="1">
      <alignment horizontal="center"/>
      <protection locked="0"/>
    </xf>
    <xf numFmtId="167" fontId="5" fillId="0" borderId="0" xfId="14" applyNumberFormat="1" applyFont="1" applyProtection="1">
      <protection locked="0"/>
    </xf>
    <xf numFmtId="167" fontId="21" fillId="0" borderId="27" xfId="14" applyNumberFormat="1" applyFont="1" applyFill="1" applyBorder="1" applyProtection="1">
      <protection locked="0"/>
    </xf>
    <xf numFmtId="180" fontId="21" fillId="0" borderId="0" xfId="14" applyNumberFormat="1" applyFont="1" applyFill="1" applyProtection="1">
      <protection locked="0"/>
    </xf>
    <xf numFmtId="167" fontId="21" fillId="0" borderId="0" xfId="14" applyNumberFormat="1" applyFont="1" applyFill="1" applyProtection="1">
      <protection locked="0"/>
    </xf>
    <xf numFmtId="0" fontId="21" fillId="0" borderId="0" xfId="13" applyFont="1" applyFill="1" applyProtection="1">
      <protection locked="0"/>
    </xf>
    <xf numFmtId="167" fontId="21" fillId="0" borderId="0" xfId="14" applyNumberFormat="1" applyFont="1" applyBorder="1" applyProtection="1">
      <protection locked="0"/>
    </xf>
    <xf numFmtId="167" fontId="21" fillId="0" borderId="0" xfId="14" applyNumberFormat="1" applyFont="1" applyFill="1" applyBorder="1" applyProtection="1">
      <protection locked="0"/>
    </xf>
    <xf numFmtId="176" fontId="21" fillId="0" borderId="0" xfId="14" applyNumberFormat="1" applyFont="1" applyBorder="1" applyProtection="1">
      <protection locked="0"/>
    </xf>
    <xf numFmtId="167" fontId="21" fillId="0" borderId="0" xfId="14" applyNumberFormat="1" applyFont="1" applyBorder="1" applyAlignment="1" applyProtection="1">
      <alignment horizontal="right"/>
      <protection locked="0"/>
    </xf>
    <xf numFmtId="176" fontId="21" fillId="0" borderId="0" xfId="13" applyNumberFormat="1" applyFont="1"/>
    <xf numFmtId="0" fontId="21" fillId="0" borderId="0" xfId="13" applyFont="1" applyFill="1"/>
    <xf numFmtId="167" fontId="5" fillId="0" borderId="0" xfId="14" applyNumberFormat="1" applyFont="1" applyBorder="1" applyProtection="1">
      <protection locked="0"/>
    </xf>
    <xf numFmtId="180" fontId="21" fillId="0" borderId="0" xfId="14" applyNumberFormat="1" applyFont="1" applyFill="1" applyBorder="1" applyProtection="1">
      <protection locked="0"/>
    </xf>
    <xf numFmtId="0" fontId="21" fillId="0" borderId="0" xfId="13" applyFont="1" applyFill="1" applyBorder="1" applyProtection="1">
      <protection locked="0"/>
    </xf>
    <xf numFmtId="176" fontId="21" fillId="0" borderId="0" xfId="13" applyNumberFormat="1" applyFont="1" applyBorder="1"/>
    <xf numFmtId="176" fontId="21" fillId="0" borderId="0" xfId="13" applyNumberFormat="1" applyFont="1" applyFill="1" applyBorder="1"/>
    <xf numFmtId="181" fontId="5" fillId="0" borderId="138" xfId="14" applyNumberFormat="1" applyFont="1" applyFill="1" applyBorder="1" applyAlignment="1" applyProtection="1">
      <alignment horizontal="right"/>
      <protection locked="0"/>
    </xf>
    <xf numFmtId="167" fontId="21" fillId="0" borderId="22" xfId="14" applyNumberFormat="1" applyFont="1" applyFill="1" applyBorder="1" applyProtection="1">
      <protection locked="0"/>
    </xf>
    <xf numFmtId="176" fontId="21" fillId="0" borderId="22" xfId="14" applyNumberFormat="1" applyFont="1" applyFill="1" applyBorder="1" applyProtection="1">
      <protection locked="0"/>
    </xf>
    <xf numFmtId="167" fontId="21" fillId="0" borderId="22" xfId="14" applyNumberFormat="1" applyFont="1" applyFill="1" applyBorder="1" applyAlignment="1" applyProtection="1">
      <alignment horizontal="right"/>
      <protection locked="0"/>
    </xf>
    <xf numFmtId="0" fontId="21" fillId="0" borderId="137" xfId="14" applyNumberFormat="1" applyFont="1" applyFill="1" applyBorder="1" applyAlignment="1" applyProtection="1">
      <protection locked="0"/>
    </xf>
    <xf numFmtId="176" fontId="21" fillId="0" borderId="141" xfId="13" applyNumberFormat="1" applyFont="1" applyFill="1" applyBorder="1"/>
    <xf numFmtId="181" fontId="5" fillId="0" borderId="141" xfId="14" applyNumberFormat="1" applyFont="1" applyFill="1" applyBorder="1" applyAlignment="1" applyProtection="1">
      <alignment horizontal="right"/>
      <protection locked="0"/>
    </xf>
    <xf numFmtId="176" fontId="21" fillId="0" borderId="0" xfId="14" applyNumberFormat="1" applyFont="1" applyFill="1" applyBorder="1" applyProtection="1">
      <protection locked="0"/>
    </xf>
    <xf numFmtId="167" fontId="21" fillId="0" borderId="0" xfId="14" applyNumberFormat="1" applyFont="1" applyFill="1" applyBorder="1" applyAlignment="1" applyProtection="1">
      <alignment horizontal="right"/>
      <protection locked="0"/>
    </xf>
    <xf numFmtId="0" fontId="21" fillId="0" borderId="142" xfId="14" applyNumberFormat="1" applyFont="1" applyFill="1" applyBorder="1" applyAlignment="1" applyProtection="1">
      <protection locked="0"/>
    </xf>
    <xf numFmtId="167" fontId="21" fillId="0" borderId="142" xfId="14" applyNumberFormat="1" applyFont="1" applyFill="1" applyBorder="1" applyAlignment="1" applyProtection="1">
      <protection locked="0"/>
    </xf>
    <xf numFmtId="181" fontId="21" fillId="0" borderId="0" xfId="14" applyNumberFormat="1" applyFont="1" applyFill="1" applyBorder="1" applyProtection="1">
      <protection locked="0"/>
    </xf>
    <xf numFmtId="0" fontId="21" fillId="0" borderId="0" xfId="13" applyFont="1" applyFill="1" applyBorder="1" applyAlignment="1"/>
    <xf numFmtId="181" fontId="4" fillId="0" borderId="141" xfId="13" applyNumberFormat="1" applyFont="1" applyFill="1" applyBorder="1" applyAlignment="1"/>
    <xf numFmtId="181" fontId="15" fillId="0" borderId="0" xfId="13" applyNumberFormat="1" applyFont="1" applyFill="1" applyBorder="1" applyAlignment="1"/>
    <xf numFmtId="181" fontId="5" fillId="0" borderId="141" xfId="13" applyNumberFormat="1" applyFont="1" applyFill="1" applyBorder="1" applyAlignment="1"/>
    <xf numFmtId="3" fontId="21" fillId="0" borderId="0" xfId="13" applyNumberFormat="1" applyFont="1" applyFill="1" applyBorder="1" applyAlignment="1"/>
    <xf numFmtId="167" fontId="5" fillId="36" borderId="0" xfId="14" applyNumberFormat="1" applyFont="1" applyFill="1" applyBorder="1" applyProtection="1">
      <protection locked="0"/>
    </xf>
    <xf numFmtId="181" fontId="4" fillId="0" borderId="141" xfId="13" quotePrefix="1" applyNumberFormat="1" applyFont="1" applyFill="1" applyBorder="1" applyAlignment="1"/>
    <xf numFmtId="3" fontId="15" fillId="0" borderId="0" xfId="13" quotePrefix="1" applyNumberFormat="1" applyFont="1" applyFill="1" applyBorder="1" applyAlignment="1"/>
    <xf numFmtId="181" fontId="5" fillId="0" borderId="141" xfId="13" quotePrefix="1" applyNumberFormat="1" applyFont="1" applyFill="1" applyBorder="1" applyAlignment="1"/>
    <xf numFmtId="3" fontId="21" fillId="0" borderId="0" xfId="13" quotePrefix="1" applyNumberFormat="1" applyFont="1" applyFill="1" applyBorder="1" applyAlignment="1"/>
    <xf numFmtId="167" fontId="5" fillId="0" borderId="0" xfId="14" applyNumberFormat="1" applyFont="1" applyFill="1" applyBorder="1" applyProtection="1">
      <protection locked="0"/>
    </xf>
    <xf numFmtId="181" fontId="4" fillId="0" borderId="141" xfId="14" applyNumberFormat="1" applyFont="1" applyFill="1" applyBorder="1" applyAlignment="1" applyProtection="1">
      <alignment horizontal="right"/>
      <protection locked="0"/>
    </xf>
    <xf numFmtId="49" fontId="15" fillId="0" borderId="0" xfId="14" applyNumberFormat="1" applyFont="1" applyFill="1" applyBorder="1" applyAlignment="1" applyProtection="1">
      <alignment horizontal="right"/>
      <protection locked="0"/>
    </xf>
    <xf numFmtId="14" fontId="21" fillId="0" borderId="0" xfId="14" applyNumberFormat="1" applyFont="1" applyFill="1" applyBorder="1" applyProtection="1">
      <protection locked="0"/>
    </xf>
    <xf numFmtId="167" fontId="15" fillId="0" borderId="142" xfId="14" applyNumberFormat="1" applyFont="1" applyFill="1" applyBorder="1" applyAlignment="1" applyProtection="1">
      <protection locked="0"/>
    </xf>
    <xf numFmtId="176" fontId="15" fillId="0" borderId="141" xfId="13" applyNumberFormat="1" applyFont="1" applyFill="1" applyBorder="1"/>
    <xf numFmtId="0" fontId="15" fillId="0" borderId="0" xfId="13" applyFont="1" applyFill="1" applyBorder="1"/>
    <xf numFmtId="0" fontId="5" fillId="0" borderId="0" xfId="13" applyFont="1"/>
    <xf numFmtId="180" fontId="21" fillId="0" borderId="0" xfId="13" applyNumberFormat="1" applyFont="1" applyFill="1" applyBorder="1"/>
    <xf numFmtId="181" fontId="5" fillId="0" borderId="141" xfId="13" applyNumberFormat="1" applyFont="1" applyFill="1" applyBorder="1"/>
    <xf numFmtId="0" fontId="21" fillId="0" borderId="142" xfId="13" applyFont="1" applyFill="1" applyBorder="1" applyAlignment="1"/>
    <xf numFmtId="176" fontId="21" fillId="0" borderId="141" xfId="13" applyNumberFormat="1" applyFont="1" applyBorder="1"/>
    <xf numFmtId="181" fontId="5" fillId="0" borderId="143" xfId="13" applyNumberFormat="1" applyFont="1" applyFill="1" applyBorder="1"/>
    <xf numFmtId="0" fontId="21" fillId="0" borderId="144" xfId="13" applyFont="1" applyFill="1" applyBorder="1"/>
    <xf numFmtId="0" fontId="5" fillId="0" borderId="144" xfId="13" applyFont="1" applyFill="1" applyBorder="1"/>
    <xf numFmtId="0" fontId="16" fillId="0" borderId="0" xfId="13" applyFont="1" applyFill="1" applyBorder="1"/>
    <xf numFmtId="0" fontId="21" fillId="0" borderId="0" xfId="13" applyFont="1" applyBorder="1"/>
    <xf numFmtId="178" fontId="5" fillId="0" borderId="0" xfId="14" applyNumberFormat="1" applyFont="1" applyFill="1" applyProtection="1">
      <protection locked="0"/>
    </xf>
    <xf numFmtId="166" fontId="95" fillId="0" borderId="22" xfId="7" applyNumberFormat="1" applyFont="1" applyFill="1" applyBorder="1" applyAlignment="1" applyProtection="1">
      <alignment vertical="center"/>
      <protection locked="0"/>
    </xf>
    <xf numFmtId="166" fontId="95" fillId="0" borderId="0" xfId="14" applyNumberFormat="1" applyFont="1" applyFill="1" applyBorder="1" applyAlignment="1" applyProtection="1">
      <alignment vertical="center"/>
      <protection locked="0"/>
    </xf>
    <xf numFmtId="178" fontId="16" fillId="0" borderId="20" xfId="14" applyNumberFormat="1" applyFont="1" applyFill="1" applyBorder="1" applyAlignment="1" applyProtection="1">
      <alignment wrapText="1"/>
      <protection locked="0"/>
    </xf>
    <xf numFmtId="178" fontId="4" fillId="0" borderId="0" xfId="14" applyNumberFormat="1" applyFont="1" applyFill="1" applyProtection="1">
      <protection locked="0"/>
    </xf>
    <xf numFmtId="178" fontId="4" fillId="0" borderId="0" xfId="14" applyNumberFormat="1" applyFont="1" applyFill="1" applyBorder="1" applyProtection="1">
      <protection locked="0"/>
    </xf>
    <xf numFmtId="176" fontId="4" fillId="0" borderId="0" xfId="13" applyNumberFormat="1" applyFont="1" applyFill="1" applyBorder="1" applyAlignment="1" applyProtection="1">
      <protection locked="0"/>
    </xf>
    <xf numFmtId="181" fontId="4" fillId="0" borderId="139" xfId="14" applyNumberFormat="1" applyFont="1" applyFill="1" applyBorder="1" applyAlignment="1" applyProtection="1">
      <alignment horizontal="right" vertical="top"/>
    </xf>
    <xf numFmtId="181" fontId="4" fillId="0" borderId="140" xfId="14" applyNumberFormat="1" applyFont="1" applyFill="1" applyBorder="1" applyAlignment="1" applyProtection="1">
      <alignment horizontal="right" vertical="top"/>
    </xf>
    <xf numFmtId="181" fontId="4" fillId="0" borderId="26" xfId="14" applyNumberFormat="1" applyFont="1" applyFill="1" applyBorder="1" applyAlignment="1" applyProtection="1">
      <alignment horizontal="right" vertical="top"/>
    </xf>
    <xf numFmtId="178" fontId="4" fillId="0" borderId="0" xfId="14" applyNumberFormat="1" applyFont="1" applyFill="1" applyBorder="1" applyAlignment="1" applyProtection="1">
      <alignment vertical="top"/>
      <protection locked="0"/>
    </xf>
    <xf numFmtId="178" fontId="4" fillId="0" borderId="0" xfId="13" applyNumberFormat="1" applyFont="1" applyFill="1" applyBorder="1" applyAlignment="1" applyProtection="1">
      <alignment vertical="top"/>
      <protection locked="0"/>
    </xf>
    <xf numFmtId="178" fontId="16" fillId="0" borderId="26" xfId="14" applyNumberFormat="1" applyFont="1" applyFill="1" applyBorder="1" applyAlignment="1" applyProtection="1">
      <alignment vertical="top" wrapText="1"/>
      <protection locked="0"/>
    </xf>
    <xf numFmtId="177" fontId="4" fillId="0" borderId="141" xfId="14" applyNumberFormat="1" applyFont="1" applyFill="1" applyBorder="1" applyProtection="1"/>
    <xf numFmtId="176" fontId="4" fillId="0" borderId="0" xfId="14" applyNumberFormat="1" applyFont="1" applyFill="1" applyBorder="1" applyAlignment="1" applyProtection="1">
      <alignment horizontal="right"/>
      <protection locked="0"/>
    </xf>
    <xf numFmtId="177" fontId="4" fillId="0" borderId="0" xfId="14" applyNumberFormat="1" applyFont="1" applyFill="1" applyBorder="1" applyProtection="1"/>
    <xf numFmtId="181" fontId="4" fillId="0" borderId="0" xfId="14" applyNumberFormat="1" applyFont="1" applyFill="1" applyBorder="1" applyAlignment="1" applyProtection="1">
      <alignment horizontal="right"/>
    </xf>
    <xf numFmtId="178" fontId="4" fillId="0" borderId="0" xfId="14" applyNumberFormat="1" applyFont="1" applyFill="1" applyBorder="1" applyAlignment="1" applyProtection="1">
      <alignment horizontal="right"/>
    </xf>
    <xf numFmtId="178" fontId="4" fillId="0" borderId="0" xfId="13" applyNumberFormat="1" applyFont="1" applyFill="1" applyBorder="1" applyProtection="1">
      <protection locked="0"/>
    </xf>
    <xf numFmtId="181" fontId="5" fillId="0" borderId="145" xfId="14" applyNumberFormat="1" applyFont="1" applyFill="1" applyBorder="1" applyProtection="1">
      <protection locked="0"/>
    </xf>
    <xf numFmtId="166" fontId="95" fillId="0" borderId="140" xfId="7" applyNumberFormat="1" applyFont="1" applyFill="1" applyBorder="1" applyAlignment="1" applyProtection="1">
      <alignment vertical="center"/>
      <protection locked="0"/>
    </xf>
    <xf numFmtId="181" fontId="95" fillId="0" borderId="0" xfId="14" applyNumberFormat="1" applyFont="1" applyFill="1" applyBorder="1" applyAlignment="1" applyProtection="1">
      <alignment vertical="center"/>
      <protection locked="0"/>
    </xf>
    <xf numFmtId="181" fontId="95" fillId="0" borderId="0" xfId="7" applyNumberFormat="1" applyFont="1" applyFill="1" applyBorder="1" applyAlignment="1" applyProtection="1">
      <alignment vertical="center"/>
      <protection locked="0"/>
    </xf>
    <xf numFmtId="178" fontId="16" fillId="0" borderId="28" xfId="14" applyNumberFormat="1" applyFont="1" applyFill="1" applyBorder="1" applyAlignment="1" applyProtection="1">
      <alignment wrapText="1"/>
      <protection locked="0"/>
    </xf>
    <xf numFmtId="181" fontId="4" fillId="35" borderId="139" xfId="14" applyNumberFormat="1" applyFont="1" applyFill="1" applyBorder="1" applyAlignment="1" applyProtection="1">
      <alignment horizontal="right"/>
    </xf>
    <xf numFmtId="181" fontId="4" fillId="35" borderId="22" xfId="14" applyNumberFormat="1" applyFont="1" applyFill="1" applyBorder="1" applyAlignment="1" applyProtection="1">
      <alignment horizontal="right"/>
    </xf>
    <xf numFmtId="181" fontId="4" fillId="35" borderId="137" xfId="14" applyNumberFormat="1" applyFont="1" applyFill="1" applyBorder="1" applyAlignment="1" applyProtection="1">
      <alignment horizontal="right"/>
    </xf>
    <xf numFmtId="181" fontId="4" fillId="35" borderId="140" xfId="14" applyNumberFormat="1" applyFont="1" applyFill="1" applyBorder="1" applyAlignment="1" applyProtection="1">
      <alignment horizontal="right"/>
    </xf>
    <xf numFmtId="181" fontId="4" fillId="35" borderId="26" xfId="14" applyNumberFormat="1" applyFont="1" applyFill="1" applyBorder="1" applyAlignment="1" applyProtection="1">
      <alignment horizontal="right"/>
    </xf>
    <xf numFmtId="178" fontId="16" fillId="35" borderId="26" xfId="14" applyNumberFormat="1" applyFont="1" applyFill="1" applyBorder="1" applyProtection="1">
      <protection locked="0"/>
    </xf>
    <xf numFmtId="0" fontId="5" fillId="0" borderId="0" xfId="13" applyFont="1" applyAlignment="1"/>
    <xf numFmtId="0" fontId="5" fillId="0" borderId="0" xfId="13" applyFont="1" applyBorder="1" applyAlignment="1"/>
    <xf numFmtId="183" fontId="5" fillId="0" borderId="0" xfId="14" applyNumberFormat="1" applyFont="1" applyFill="1" applyBorder="1" applyAlignment="1" applyProtection="1">
      <alignment horizontal="right"/>
    </xf>
    <xf numFmtId="181" fontId="5" fillId="0" borderId="22" xfId="14" applyNumberFormat="1" applyFont="1" applyFill="1" applyBorder="1" applyAlignment="1" applyProtection="1">
      <alignment horizontal="right"/>
    </xf>
    <xf numFmtId="181" fontId="5" fillId="0" borderId="137" xfId="14" applyNumberFormat="1" applyFont="1" applyFill="1" applyBorder="1" applyAlignment="1" applyProtection="1">
      <alignment horizontal="right"/>
    </xf>
    <xf numFmtId="178" fontId="5" fillId="0" borderId="0" xfId="14" applyNumberFormat="1" applyFont="1" applyFill="1" applyBorder="1" applyAlignment="1" applyProtection="1">
      <protection locked="0"/>
    </xf>
    <xf numFmtId="181" fontId="5" fillId="0" borderId="142" xfId="14" applyNumberFormat="1" applyFont="1" applyFill="1" applyBorder="1" applyAlignment="1" applyProtection="1">
      <alignment horizontal="right"/>
    </xf>
    <xf numFmtId="178" fontId="5" fillId="0" borderId="142" xfId="14" applyNumberFormat="1" applyFont="1" applyFill="1" applyBorder="1" applyAlignment="1" applyProtection="1">
      <alignment horizontal="left" wrapText="1"/>
      <protection locked="0"/>
    </xf>
    <xf numFmtId="176" fontId="5" fillId="0" borderId="0" xfId="13" applyNumberFormat="1" applyFont="1" applyFill="1" applyBorder="1" applyAlignment="1"/>
    <xf numFmtId="178" fontId="5" fillId="0" borderId="0" xfId="14" applyNumberFormat="1" applyFont="1" applyFill="1" applyAlignment="1" applyProtection="1">
      <protection locked="0"/>
    </xf>
    <xf numFmtId="176" fontId="5" fillId="0" borderId="0" xfId="14" applyNumberFormat="1" applyFont="1" applyFill="1" applyBorder="1" applyAlignment="1" applyProtection="1">
      <protection locked="0"/>
    </xf>
    <xf numFmtId="181" fontId="5" fillId="0" borderId="0" xfId="14" applyNumberFormat="1" applyFont="1" applyFill="1" applyBorder="1" applyAlignment="1" applyProtection="1">
      <alignment horizontal="right"/>
      <protection locked="0"/>
    </xf>
    <xf numFmtId="181" fontId="5" fillId="0" borderId="142" xfId="14" applyNumberFormat="1" applyFont="1" applyFill="1" applyBorder="1" applyAlignment="1" applyProtection="1">
      <alignment horizontal="right"/>
      <protection locked="0"/>
    </xf>
    <xf numFmtId="178" fontId="5" fillId="0" borderId="0" xfId="14" applyNumberFormat="1" applyFont="1" applyFill="1" applyBorder="1" applyAlignment="1" applyProtection="1"/>
    <xf numFmtId="177" fontId="5" fillId="0" borderId="0" xfId="14" applyNumberFormat="1" applyFont="1" applyFill="1" applyBorder="1" applyAlignment="1" applyProtection="1"/>
    <xf numFmtId="178" fontId="5" fillId="0" borderId="0" xfId="14" applyNumberFormat="1" applyFont="1" applyFill="1" applyBorder="1" applyProtection="1"/>
    <xf numFmtId="178" fontId="5" fillId="0" borderId="0" xfId="14" applyNumberFormat="1" applyFont="1" applyProtection="1">
      <protection locked="0"/>
    </xf>
    <xf numFmtId="178" fontId="5" fillId="0" borderId="0" xfId="14" applyNumberFormat="1" applyFont="1" applyBorder="1" applyProtection="1">
      <protection locked="0"/>
    </xf>
    <xf numFmtId="178" fontId="4" fillId="0" borderId="0" xfId="14" applyNumberFormat="1" applyFont="1" applyProtection="1">
      <protection locked="0"/>
    </xf>
    <xf numFmtId="178" fontId="4" fillId="0" borderId="0" xfId="14" applyNumberFormat="1" applyFont="1" applyBorder="1" applyProtection="1">
      <protection locked="0"/>
    </xf>
    <xf numFmtId="181" fontId="4" fillId="0" borderId="0" xfId="14" applyNumberFormat="1" applyFont="1" applyFill="1" applyBorder="1" applyAlignment="1" applyProtection="1">
      <protection locked="0"/>
    </xf>
    <xf numFmtId="181" fontId="4" fillId="0" borderId="142" xfId="14" applyNumberFormat="1" applyFont="1" applyFill="1" applyBorder="1" applyAlignment="1" applyProtection="1">
      <protection locked="0"/>
    </xf>
    <xf numFmtId="181" fontId="5" fillId="0" borderId="143" xfId="14" applyNumberFormat="1" applyFont="1" applyFill="1" applyBorder="1" applyAlignment="1" applyProtection="1">
      <alignment horizontal="right"/>
      <protection locked="0"/>
    </xf>
    <xf numFmtId="181" fontId="4" fillId="0" borderId="142" xfId="14" applyNumberFormat="1" applyFont="1" applyFill="1" applyBorder="1" applyAlignment="1" applyProtection="1">
      <alignment horizontal="right"/>
      <protection locked="0"/>
    </xf>
    <xf numFmtId="178" fontId="4" fillId="0" borderId="142" xfId="14" applyNumberFormat="1" applyFont="1" applyBorder="1" applyProtection="1">
      <protection locked="0"/>
    </xf>
    <xf numFmtId="176" fontId="4" fillId="0" borderId="0" xfId="14" applyNumberFormat="1" applyFont="1" applyFill="1" applyBorder="1" applyProtection="1">
      <protection locked="0"/>
    </xf>
    <xf numFmtId="176" fontId="5" fillId="0" borderId="143" xfId="14" applyNumberFormat="1" applyFont="1" applyFill="1" applyBorder="1" applyProtection="1">
      <protection locked="0"/>
    </xf>
    <xf numFmtId="178" fontId="5" fillId="0" borderId="144" xfId="14" applyNumberFormat="1" applyFont="1" applyFill="1" applyBorder="1" applyProtection="1">
      <protection locked="0"/>
    </xf>
    <xf numFmtId="176" fontId="5" fillId="0" borderId="145" xfId="14" applyNumberFormat="1" applyFont="1" applyFill="1" applyBorder="1" applyAlignment="1" applyProtection="1">
      <protection locked="0"/>
    </xf>
    <xf numFmtId="176" fontId="5" fillId="0" borderId="22" xfId="14" applyNumberFormat="1" applyFont="1" applyFill="1" applyBorder="1" applyProtection="1">
      <protection locked="0"/>
    </xf>
    <xf numFmtId="178" fontId="5" fillId="0" borderId="22" xfId="14" applyNumberFormat="1" applyFont="1" applyFill="1" applyBorder="1" applyProtection="1">
      <protection locked="0"/>
    </xf>
    <xf numFmtId="178" fontId="5" fillId="0" borderId="22" xfId="14" applyNumberFormat="1" applyFont="1" applyFill="1" applyBorder="1" applyAlignment="1" applyProtection="1">
      <alignment horizontal="right"/>
      <protection locked="0"/>
    </xf>
    <xf numFmtId="178" fontId="5" fillId="0" borderId="22" xfId="14" applyNumberFormat="1" applyFont="1" applyBorder="1" applyProtection="1">
      <protection locked="0"/>
    </xf>
    <xf numFmtId="0" fontId="4" fillId="0" borderId="0" xfId="13" applyFont="1" applyFill="1" applyBorder="1"/>
    <xf numFmtId="0" fontId="4" fillId="0" borderId="0" xfId="13" applyFont="1" applyFill="1" applyAlignment="1">
      <alignment horizontal="right"/>
    </xf>
    <xf numFmtId="0" fontId="4" fillId="0" borderId="0" xfId="13" applyFont="1" applyAlignment="1">
      <alignment horizontal="right"/>
    </xf>
    <xf numFmtId="176" fontId="4" fillId="0" borderId="0" xfId="13" applyNumberFormat="1" applyFont="1" applyFill="1" applyBorder="1"/>
    <xf numFmtId="0" fontId="4" fillId="0" borderId="0" xfId="13" applyFont="1" applyBorder="1" applyAlignment="1">
      <alignment horizontal="right"/>
    </xf>
    <xf numFmtId="178" fontId="5" fillId="0" borderId="0" xfId="14" applyNumberFormat="1" applyFont="1" applyFill="1" applyBorder="1" applyAlignment="1" applyProtection="1">
      <alignment horizontal="right"/>
      <protection locked="0"/>
    </xf>
    <xf numFmtId="177" fontId="5" fillId="0" borderId="0" xfId="14" applyNumberFormat="1" applyFont="1" applyFill="1" applyBorder="1" applyProtection="1">
      <protection locked="0"/>
    </xf>
    <xf numFmtId="176" fontId="96" fillId="0" borderId="0" xfId="14" quotePrefix="1" applyNumberFormat="1" applyFont="1" applyFill="1" applyBorder="1" applyAlignment="1" applyProtection="1">
      <protection locked="0"/>
    </xf>
    <xf numFmtId="178" fontId="96" fillId="0" borderId="0" xfId="14" quotePrefix="1" applyNumberFormat="1" applyFont="1" applyFill="1" applyBorder="1" applyAlignment="1" applyProtection="1">
      <protection locked="0"/>
    </xf>
    <xf numFmtId="178" fontId="96" fillId="0" borderId="0" xfId="14" quotePrefix="1" applyNumberFormat="1" applyFont="1" applyFill="1" applyBorder="1" applyAlignment="1" applyProtection="1">
      <alignment horizontal="right"/>
      <protection locked="0"/>
    </xf>
    <xf numFmtId="178" fontId="96" fillId="0" borderId="0" xfId="14" applyNumberFormat="1" applyFont="1" applyFill="1" applyBorder="1" applyAlignment="1" applyProtection="1">
      <protection locked="0"/>
    </xf>
    <xf numFmtId="0" fontId="18" fillId="0" borderId="0" xfId="13" applyFont="1" applyFill="1"/>
    <xf numFmtId="183" fontId="18" fillId="0" borderId="0" xfId="14" applyNumberFormat="1" applyFont="1" applyFill="1" applyBorder="1" applyAlignment="1" applyProtection="1">
      <alignment horizontal="right"/>
    </xf>
    <xf numFmtId="180" fontId="18" fillId="0" borderId="0" xfId="14" applyNumberFormat="1" applyFont="1" applyFill="1" applyBorder="1" applyAlignment="1" applyProtection="1">
      <alignment horizontal="right"/>
    </xf>
    <xf numFmtId="177" fontId="18" fillId="0" borderId="0" xfId="14" applyNumberFormat="1" applyFont="1" applyFill="1" applyBorder="1" applyAlignment="1" applyProtection="1">
      <alignment horizontal="right"/>
    </xf>
    <xf numFmtId="176" fontId="18" fillId="0" borderId="0" xfId="14" applyNumberFormat="1" applyFont="1" applyFill="1" applyBorder="1" applyAlignment="1" applyProtection="1">
      <alignment horizontal="right"/>
    </xf>
    <xf numFmtId="178" fontId="18" fillId="0" borderId="0" xfId="14" applyNumberFormat="1" applyFont="1" applyFill="1" applyBorder="1" applyAlignment="1" applyProtection="1">
      <alignment horizontal="left"/>
      <protection locked="0"/>
    </xf>
    <xf numFmtId="177" fontId="18" fillId="0" borderId="0" xfId="14" applyNumberFormat="1" applyFont="1" applyFill="1" applyBorder="1" applyProtection="1"/>
    <xf numFmtId="180" fontId="15" fillId="0" borderId="0" xfId="14" applyNumberFormat="1" applyFont="1" applyFill="1" applyBorder="1" applyAlignment="1" applyProtection="1">
      <alignment horizontal="right"/>
    </xf>
    <xf numFmtId="178" fontId="15" fillId="0" borderId="0" xfId="14" quotePrefix="1" applyNumberFormat="1" applyFont="1" applyFill="1" applyBorder="1" applyAlignment="1" applyProtection="1">
      <alignment horizontal="left"/>
      <protection locked="0"/>
    </xf>
    <xf numFmtId="176" fontId="15" fillId="0" borderId="0" xfId="13" applyNumberFormat="1" applyFont="1" applyFill="1" applyBorder="1"/>
    <xf numFmtId="0" fontId="21" fillId="0" borderId="0" xfId="13" applyFont="1" applyFill="1" applyAlignment="1">
      <alignment vertical="top" wrapText="1"/>
    </xf>
    <xf numFmtId="0" fontId="21" fillId="0" borderId="0" xfId="13" applyFont="1" applyFill="1" applyBorder="1" applyAlignment="1">
      <alignment vertical="top" wrapText="1"/>
    </xf>
    <xf numFmtId="177" fontId="15" fillId="0" borderId="0" xfId="14" applyNumberFormat="1" applyFont="1" applyFill="1" applyBorder="1" applyAlignment="1" applyProtection="1">
      <alignment horizontal="right" vertical="top" wrapText="1"/>
    </xf>
    <xf numFmtId="177" fontId="15" fillId="36" borderId="31" xfId="14" applyNumberFormat="1" applyFont="1" applyFill="1" applyBorder="1" applyAlignment="1" applyProtection="1">
      <alignment horizontal="right" vertical="top" wrapText="1"/>
    </xf>
    <xf numFmtId="180" fontId="15" fillId="36" borderId="146" xfId="14" applyNumberFormat="1" applyFont="1" applyFill="1" applyBorder="1" applyAlignment="1" applyProtection="1">
      <alignment horizontal="right" vertical="top" wrapText="1"/>
    </xf>
    <xf numFmtId="177" fontId="15" fillId="36" borderId="30" xfId="14" applyNumberFormat="1" applyFont="1" applyFill="1" applyBorder="1" applyAlignment="1" applyProtection="1">
      <alignment horizontal="right" vertical="top" wrapText="1"/>
    </xf>
    <xf numFmtId="177" fontId="15" fillId="36" borderId="29" xfId="14" applyNumberFormat="1" applyFont="1" applyFill="1" applyBorder="1" applyAlignment="1" applyProtection="1">
      <alignment horizontal="right" vertical="top" wrapText="1"/>
    </xf>
    <xf numFmtId="178" fontId="15" fillId="37" borderId="0" xfId="14" applyNumberFormat="1" applyFont="1" applyFill="1" applyBorder="1" applyAlignment="1" applyProtection="1">
      <alignment vertical="top" wrapText="1"/>
      <protection locked="0"/>
    </xf>
    <xf numFmtId="177" fontId="15" fillId="36" borderId="147" xfId="14" applyNumberFormat="1" applyFont="1" applyFill="1" applyBorder="1" applyAlignment="1" applyProtection="1">
      <alignment horizontal="right" vertical="top" wrapText="1"/>
    </xf>
    <xf numFmtId="177" fontId="15" fillId="36" borderId="148" xfId="14" applyNumberFormat="1" applyFont="1" applyFill="1" applyBorder="1" applyAlignment="1" applyProtection="1">
      <alignment horizontal="right" vertical="top" wrapText="1"/>
    </xf>
    <xf numFmtId="178" fontId="15" fillId="36" borderId="149" xfId="14" quotePrefix="1" applyNumberFormat="1" applyFont="1" applyFill="1" applyBorder="1" applyAlignment="1" applyProtection="1">
      <alignment horizontal="left" vertical="top" wrapText="1"/>
      <protection locked="0"/>
    </xf>
    <xf numFmtId="180" fontId="15" fillId="36" borderId="30" xfId="14" applyNumberFormat="1" applyFont="1" applyFill="1" applyBorder="1" applyAlignment="1" applyProtection="1">
      <alignment horizontal="right" vertical="top" wrapText="1"/>
    </xf>
    <xf numFmtId="178" fontId="15" fillId="0" borderId="144" xfId="14" quotePrefix="1" applyNumberFormat="1" applyFont="1" applyFill="1" applyBorder="1" applyAlignment="1" applyProtection="1">
      <alignment horizontal="left"/>
      <protection locked="0"/>
    </xf>
    <xf numFmtId="180" fontId="15" fillId="0" borderId="139" xfId="14" applyNumberFormat="1" applyFont="1" applyFill="1" applyBorder="1" applyAlignment="1" applyProtection="1">
      <alignment horizontal="right"/>
    </xf>
    <xf numFmtId="178" fontId="15" fillId="0" borderId="142" xfId="14" quotePrefix="1" applyNumberFormat="1" applyFont="1" applyFill="1" applyBorder="1" applyAlignment="1" applyProtection="1">
      <alignment horizontal="left"/>
      <protection locked="0"/>
    </xf>
    <xf numFmtId="176" fontId="15" fillId="0" borderId="140" xfId="14" applyNumberFormat="1" applyFont="1" applyFill="1" applyBorder="1" applyAlignment="1" applyProtection="1">
      <alignment horizontal="right"/>
    </xf>
    <xf numFmtId="180" fontId="16" fillId="0" borderId="0" xfId="14" applyNumberFormat="1" applyFont="1" applyFill="1" applyBorder="1" applyAlignment="1" applyProtection="1">
      <alignment horizontal="right"/>
    </xf>
    <xf numFmtId="178" fontId="16" fillId="0" borderId="140" xfId="14" quotePrefix="1" applyNumberFormat="1" applyFont="1" applyFill="1" applyBorder="1" applyAlignment="1" applyProtection="1">
      <alignment horizontal="left"/>
      <protection locked="0"/>
    </xf>
    <xf numFmtId="177" fontId="16" fillId="35" borderId="20" xfId="14" applyNumberFormat="1" applyFont="1" applyFill="1" applyBorder="1" applyAlignment="1" applyProtection="1">
      <alignment horizontal="right"/>
    </xf>
    <xf numFmtId="180" fontId="16" fillId="35" borderId="139" xfId="14" applyNumberFormat="1" applyFont="1" applyFill="1" applyBorder="1" applyAlignment="1" applyProtection="1">
      <alignment horizontal="right"/>
    </xf>
    <xf numFmtId="177" fontId="16" fillId="35" borderId="140" xfId="14" applyNumberFormat="1" applyFont="1" applyFill="1" applyBorder="1" applyAlignment="1" applyProtection="1">
      <alignment horizontal="right"/>
    </xf>
    <xf numFmtId="178" fontId="16" fillId="0" borderId="142" xfId="14" applyNumberFormat="1" applyFont="1" applyFill="1" applyBorder="1" applyProtection="1">
      <protection locked="0"/>
    </xf>
    <xf numFmtId="176" fontId="16" fillId="35" borderId="140" xfId="14" applyNumberFormat="1" applyFont="1" applyFill="1" applyBorder="1" applyAlignment="1" applyProtection="1">
      <alignment horizontal="right"/>
    </xf>
    <xf numFmtId="178" fontId="16" fillId="35" borderId="145" xfId="14" quotePrefix="1" applyNumberFormat="1" applyFont="1" applyFill="1" applyBorder="1" applyAlignment="1" applyProtection="1">
      <alignment horizontal="left"/>
      <protection locked="0"/>
    </xf>
    <xf numFmtId="183" fontId="15" fillId="0" borderId="0" xfId="14" applyNumberFormat="1" applyFont="1" applyFill="1" applyBorder="1" applyAlignment="1" applyProtection="1">
      <alignment horizontal="right"/>
    </xf>
    <xf numFmtId="183" fontId="15" fillId="0" borderId="27" xfId="14" applyNumberFormat="1" applyFont="1" applyFill="1" applyBorder="1" applyAlignment="1" applyProtection="1">
      <alignment horizontal="right"/>
    </xf>
    <xf numFmtId="180" fontId="15" fillId="0" borderId="141" xfId="14" applyNumberFormat="1" applyFont="1" applyFill="1" applyBorder="1" applyAlignment="1" applyProtection="1">
      <alignment horizontal="right"/>
    </xf>
    <xf numFmtId="178" fontId="15" fillId="0" borderId="0" xfId="14" applyNumberFormat="1" applyFont="1" applyFill="1" applyBorder="1" applyProtection="1"/>
    <xf numFmtId="178" fontId="15" fillId="0" borderId="142" xfId="14" applyNumberFormat="1" applyFont="1" applyFill="1" applyBorder="1" applyProtection="1">
      <protection locked="0"/>
    </xf>
    <xf numFmtId="183" fontId="15" fillId="0" borderId="143" xfId="14" applyNumberFormat="1" applyFont="1" applyFill="1" applyBorder="1" applyAlignment="1" applyProtection="1">
      <alignment horizontal="right"/>
    </xf>
    <xf numFmtId="176" fontId="15" fillId="0" borderId="144" xfId="14" applyNumberFormat="1" applyFont="1" applyFill="1" applyBorder="1" applyAlignment="1" applyProtection="1">
      <alignment horizontal="right"/>
    </xf>
    <xf numFmtId="178" fontId="15" fillId="0" borderId="144" xfId="14" applyNumberFormat="1" applyFont="1" applyFill="1" applyBorder="1" applyProtection="1"/>
    <xf numFmtId="178" fontId="15" fillId="0" borderId="142" xfId="14" applyNumberFormat="1" applyFont="1" applyFill="1" applyBorder="1" applyAlignment="1" applyProtection="1">
      <alignment horizontal="left"/>
      <protection locked="0"/>
    </xf>
    <xf numFmtId="0" fontId="21" fillId="0" borderId="142" xfId="13" applyFont="1" applyFill="1" applyBorder="1"/>
    <xf numFmtId="0" fontId="18" fillId="0" borderId="0" xfId="13" applyFont="1"/>
    <xf numFmtId="0" fontId="18" fillId="0" borderId="0" xfId="13" applyFont="1" applyBorder="1"/>
    <xf numFmtId="183" fontId="16" fillId="0" borderId="0" xfId="14" applyNumberFormat="1" applyFont="1" applyFill="1" applyBorder="1" applyAlignment="1" applyProtection="1">
      <alignment horizontal="right"/>
    </xf>
    <xf numFmtId="180" fontId="16" fillId="0" borderId="139" xfId="14" applyNumberFormat="1" applyFont="1" applyFill="1" applyBorder="1" applyAlignment="1" applyProtection="1">
      <alignment horizontal="right"/>
    </xf>
    <xf numFmtId="176" fontId="16" fillId="0" borderId="144" xfId="14" applyNumberFormat="1" applyFont="1" applyFill="1" applyBorder="1" applyAlignment="1" applyProtection="1">
      <alignment horizontal="right"/>
    </xf>
    <xf numFmtId="178" fontId="16" fillId="0" borderId="26" xfId="14" applyNumberFormat="1" applyFont="1" applyFill="1" applyBorder="1" applyAlignment="1" applyProtection="1">
      <alignment horizontal="left"/>
      <protection locked="0"/>
    </xf>
    <xf numFmtId="177" fontId="5" fillId="0" borderId="28" xfId="14" applyNumberFormat="1" applyFont="1" applyFill="1" applyBorder="1" applyAlignment="1" applyProtection="1">
      <alignment horizontal="right"/>
    </xf>
    <xf numFmtId="180" fontId="5" fillId="0" borderId="141" xfId="14" applyNumberFormat="1" applyFont="1" applyFill="1" applyBorder="1" applyAlignment="1" applyProtection="1">
      <alignment horizontal="right"/>
    </xf>
    <xf numFmtId="178" fontId="5" fillId="0" borderId="142" xfId="14" applyNumberFormat="1" applyFont="1" applyFill="1" applyBorder="1" applyAlignment="1" applyProtection="1">
      <alignment horizontal="left"/>
      <protection locked="0"/>
    </xf>
    <xf numFmtId="176" fontId="5" fillId="0" borderId="22" xfId="13" applyNumberFormat="1" applyFont="1" applyFill="1" applyBorder="1"/>
    <xf numFmtId="183" fontId="4" fillId="0" borderId="0" xfId="14" applyNumberFormat="1" applyFont="1" applyFill="1" applyBorder="1" applyAlignment="1" applyProtection="1">
      <alignment horizontal="right"/>
      <protection locked="0"/>
    </xf>
    <xf numFmtId="183" fontId="15" fillId="0" borderId="21" xfId="14" applyNumberFormat="1" applyFont="1" applyFill="1" applyBorder="1" applyAlignment="1" applyProtection="1">
      <alignment horizontal="right"/>
      <protection locked="0"/>
    </xf>
    <xf numFmtId="180" fontId="15" fillId="0" borderId="141" xfId="14" applyNumberFormat="1" applyFont="1" applyFill="1" applyBorder="1" applyAlignment="1" applyProtection="1">
      <alignment horizontal="right"/>
      <protection locked="0"/>
    </xf>
    <xf numFmtId="177" fontId="15" fillId="0" borderId="142" xfId="14" applyNumberFormat="1" applyFont="1" applyFill="1" applyBorder="1" applyAlignment="1" applyProtection="1">
      <alignment horizontal="right"/>
      <protection locked="0"/>
    </xf>
    <xf numFmtId="183" fontId="15" fillId="0" borderId="21" xfId="14" applyNumberFormat="1" applyFont="1" applyFill="1" applyBorder="1" applyAlignment="1" applyProtection="1">
      <alignment horizontal="right"/>
    </xf>
    <xf numFmtId="178" fontId="97" fillId="0" borderId="27" xfId="14" applyNumberFormat="1" applyFont="1" applyFill="1" applyBorder="1" applyAlignment="1" applyProtection="1">
      <alignment horizontal="left"/>
      <protection locked="0"/>
    </xf>
    <xf numFmtId="176" fontId="15" fillId="0" borderId="0" xfId="14" applyNumberFormat="1" applyFont="1" applyFill="1" applyBorder="1" applyProtection="1"/>
    <xf numFmtId="177" fontId="15" fillId="0" borderId="0" xfId="14" applyNumberFormat="1" applyFont="1" applyFill="1" applyBorder="1" applyProtection="1"/>
    <xf numFmtId="177" fontId="15" fillId="0" borderId="142" xfId="14" applyNumberFormat="1" applyFont="1" applyFill="1" applyBorder="1" applyProtection="1"/>
    <xf numFmtId="183" fontId="15" fillId="0" borderId="28" xfId="14" applyNumberFormat="1" applyFont="1" applyFill="1" applyBorder="1" applyAlignment="1" applyProtection="1">
      <alignment horizontal="right"/>
      <protection locked="0"/>
    </xf>
    <xf numFmtId="180" fontId="15" fillId="0" borderId="139" xfId="14" applyNumberFormat="1" applyFont="1" applyFill="1" applyBorder="1" applyAlignment="1" applyProtection="1">
      <alignment horizontal="right"/>
      <protection locked="0"/>
    </xf>
    <xf numFmtId="178" fontId="15" fillId="0" borderId="22" xfId="14" applyNumberFormat="1" applyFont="1" applyFill="1" applyBorder="1" applyProtection="1">
      <protection locked="0"/>
    </xf>
    <xf numFmtId="177" fontId="15" fillId="0" borderId="137" xfId="14" applyNumberFormat="1" applyFont="1" applyFill="1" applyBorder="1" applyAlignment="1" applyProtection="1">
      <alignment horizontal="right"/>
      <protection locked="0"/>
    </xf>
    <xf numFmtId="183" fontId="15" fillId="0" borderId="28" xfId="14" applyNumberFormat="1" applyFont="1" applyFill="1" applyBorder="1" applyAlignment="1" applyProtection="1">
      <alignment horizontal="right"/>
    </xf>
    <xf numFmtId="176" fontId="15" fillId="0" borderId="22" xfId="14" applyNumberFormat="1" applyFont="1" applyFill="1" applyBorder="1" applyAlignment="1" applyProtection="1">
      <alignment horizontal="right"/>
    </xf>
    <xf numFmtId="177" fontId="15" fillId="0" borderId="22" xfId="14" applyNumberFormat="1" applyFont="1" applyFill="1" applyBorder="1" applyAlignment="1" applyProtection="1">
      <alignment horizontal="right"/>
      <protection locked="0"/>
    </xf>
    <xf numFmtId="178" fontId="15" fillId="0" borderId="137" xfId="14" applyNumberFormat="1" applyFont="1" applyFill="1" applyBorder="1" applyAlignment="1" applyProtection="1">
      <alignment horizontal="left"/>
      <protection locked="0"/>
    </xf>
    <xf numFmtId="176" fontId="21" fillId="0" borderId="22" xfId="13" applyNumberFormat="1" applyFont="1" applyFill="1" applyBorder="1"/>
    <xf numFmtId="0" fontId="21" fillId="0" borderId="22" xfId="13" applyFont="1" applyFill="1" applyBorder="1"/>
    <xf numFmtId="0" fontId="21" fillId="0" borderId="137" xfId="13" applyFont="1" applyFill="1" applyBorder="1"/>
    <xf numFmtId="0" fontId="16" fillId="0" borderId="0" xfId="13" applyFont="1"/>
    <xf numFmtId="0" fontId="16" fillId="0" borderId="0" xfId="13" applyFont="1" applyBorder="1"/>
    <xf numFmtId="183" fontId="16" fillId="0" borderId="0" xfId="14" applyNumberFormat="1" applyFont="1" applyFill="1" applyBorder="1" applyAlignment="1" applyProtection="1">
      <alignment horizontal="right"/>
      <protection locked="0"/>
    </xf>
    <xf numFmtId="177" fontId="16" fillId="0" borderId="28" xfId="14" applyNumberFormat="1" applyFont="1" applyFill="1" applyBorder="1" applyAlignment="1" applyProtection="1">
      <alignment horizontal="right"/>
      <protection locked="0"/>
    </xf>
    <xf numFmtId="177" fontId="16" fillId="0" borderId="140" xfId="14" applyNumberFormat="1" applyFont="1" applyFill="1" applyBorder="1" applyAlignment="1" applyProtection="1">
      <alignment horizontal="right"/>
      <protection locked="0"/>
    </xf>
    <xf numFmtId="177" fontId="16" fillId="0" borderId="26" xfId="14" applyNumberFormat="1" applyFont="1" applyFill="1" applyBorder="1" applyAlignment="1" applyProtection="1">
      <alignment horizontal="right"/>
      <protection locked="0"/>
    </xf>
    <xf numFmtId="177" fontId="16" fillId="0" borderId="20" xfId="14" applyNumberFormat="1" applyFont="1" applyFill="1" applyBorder="1" applyAlignment="1" applyProtection="1">
      <alignment horizontal="right"/>
      <protection locked="0"/>
    </xf>
    <xf numFmtId="183" fontId="5" fillId="0" borderId="0" xfId="14" applyNumberFormat="1" applyFont="1" applyFill="1" applyBorder="1" applyAlignment="1" applyProtection="1">
      <alignment horizontal="right"/>
      <protection locked="0"/>
    </xf>
    <xf numFmtId="183" fontId="5" fillId="0" borderId="28" xfId="14" applyNumberFormat="1" applyFont="1" applyFill="1" applyBorder="1" applyAlignment="1" applyProtection="1">
      <alignment horizontal="right"/>
      <protection locked="0"/>
    </xf>
    <xf numFmtId="180" fontId="5" fillId="0" borderId="141" xfId="14" applyNumberFormat="1" applyFont="1" applyFill="1" applyBorder="1" applyAlignment="1" applyProtection="1">
      <alignment horizontal="right"/>
      <protection locked="0"/>
    </xf>
    <xf numFmtId="183" fontId="5" fillId="0" borderId="27" xfId="14" applyNumberFormat="1" applyFont="1" applyFill="1" applyBorder="1" applyAlignment="1" applyProtection="1">
      <alignment horizontal="right"/>
      <protection locked="0"/>
    </xf>
    <xf numFmtId="177" fontId="5" fillId="0" borderId="27" xfId="14" applyNumberFormat="1" applyFont="1" applyFill="1" applyBorder="1" applyAlignment="1" applyProtection="1">
      <alignment horizontal="right"/>
      <protection locked="0"/>
    </xf>
    <xf numFmtId="178" fontId="5" fillId="0" borderId="142" xfId="14" quotePrefix="1" applyNumberFormat="1" applyFont="1" applyFill="1" applyBorder="1" applyAlignment="1" applyProtection="1">
      <alignment horizontal="left"/>
      <protection locked="0"/>
    </xf>
    <xf numFmtId="177" fontId="95" fillId="0" borderId="142" xfId="14" applyNumberFormat="1" applyFont="1" applyFill="1" applyBorder="1" applyAlignment="1" applyProtection="1">
      <alignment horizontal="right"/>
      <protection locked="0"/>
    </xf>
    <xf numFmtId="176" fontId="5" fillId="0" borderId="142" xfId="14" applyNumberFormat="1" applyFont="1" applyFill="1" applyBorder="1" applyAlignment="1" applyProtection="1">
      <alignment horizontal="right"/>
      <protection locked="0"/>
    </xf>
    <xf numFmtId="177" fontId="21" fillId="0" borderId="21" xfId="14" applyNumberFormat="1" applyFont="1" applyFill="1" applyBorder="1" applyProtection="1">
      <protection locked="0"/>
    </xf>
    <xf numFmtId="180" fontId="21" fillId="0" borderId="143" xfId="14" applyNumberFormat="1" applyFont="1" applyFill="1" applyBorder="1" applyProtection="1">
      <protection locked="0"/>
    </xf>
    <xf numFmtId="178" fontId="21" fillId="0" borderId="144" xfId="14" applyNumberFormat="1" applyFont="1" applyFill="1" applyBorder="1" applyProtection="1">
      <protection locked="0"/>
    </xf>
    <xf numFmtId="177" fontId="21" fillId="0" borderId="145" xfId="14" applyNumberFormat="1" applyFont="1" applyFill="1" applyBorder="1" applyProtection="1">
      <protection locked="0"/>
    </xf>
    <xf numFmtId="178" fontId="21" fillId="0" borderId="142" xfId="14" applyNumberFormat="1" applyFont="1" applyFill="1" applyBorder="1" applyProtection="1">
      <protection locked="0"/>
    </xf>
    <xf numFmtId="176" fontId="21" fillId="0" borderId="144" xfId="14" applyNumberFormat="1" applyFont="1" applyFill="1" applyBorder="1" applyProtection="1">
      <protection locked="0"/>
    </xf>
    <xf numFmtId="178" fontId="97" fillId="0" borderId="145" xfId="14" applyNumberFormat="1" applyFont="1" applyFill="1" applyBorder="1" applyAlignment="1" applyProtection="1">
      <alignment horizontal="left"/>
      <protection locked="0"/>
    </xf>
    <xf numFmtId="176" fontId="21" fillId="0" borderId="144" xfId="13" applyNumberFormat="1" applyFont="1" applyFill="1" applyBorder="1"/>
    <xf numFmtId="0" fontId="21" fillId="0" borderId="145" xfId="13" applyFont="1" applyFill="1" applyBorder="1"/>
    <xf numFmtId="177" fontId="16" fillId="0" borderId="21" xfId="14" applyNumberFormat="1" applyFont="1" applyFill="1" applyBorder="1" applyAlignment="1" applyProtection="1">
      <alignment horizontal="right"/>
      <protection locked="0"/>
    </xf>
    <xf numFmtId="178" fontId="16" fillId="0" borderId="140" xfId="14" applyNumberFormat="1" applyFont="1" applyFill="1" applyBorder="1" applyProtection="1"/>
    <xf numFmtId="178" fontId="16" fillId="0" borderId="26" xfId="14" applyNumberFormat="1" applyFont="1" applyFill="1" applyBorder="1" applyProtection="1"/>
    <xf numFmtId="178" fontId="4" fillId="0" borderId="142" xfId="14" applyNumberFormat="1" applyFont="1" applyFill="1" applyBorder="1" applyProtection="1">
      <protection locked="0"/>
    </xf>
    <xf numFmtId="177" fontId="5" fillId="0" borderId="22" xfId="13" applyNumberFormat="1" applyFont="1" applyFill="1" applyBorder="1"/>
    <xf numFmtId="177" fontId="5" fillId="0" borderId="137" xfId="13" applyNumberFormat="1" applyFont="1" applyFill="1" applyBorder="1"/>
    <xf numFmtId="183" fontId="5" fillId="0" borderId="27" xfId="14" applyNumberFormat="1" applyFont="1" applyFill="1" applyBorder="1" applyAlignment="1" applyProtection="1">
      <alignment horizontal="right"/>
    </xf>
    <xf numFmtId="177" fontId="5" fillId="0" borderId="0" xfId="13" applyNumberFormat="1" applyFont="1" applyFill="1" applyBorder="1"/>
    <xf numFmtId="177" fontId="5" fillId="0" borderId="142" xfId="13" applyNumberFormat="1" applyFont="1" applyFill="1" applyBorder="1"/>
    <xf numFmtId="183" fontId="4" fillId="0" borderId="0" xfId="14" applyNumberFormat="1" applyFont="1" applyFill="1" applyBorder="1" applyAlignment="1" applyProtection="1">
      <alignment horizontal="right"/>
    </xf>
    <xf numFmtId="178" fontId="97" fillId="0" borderId="142" xfId="14" applyNumberFormat="1" applyFont="1" applyFill="1" applyBorder="1" applyAlignment="1" applyProtection="1">
      <alignment horizontal="left"/>
      <protection locked="0"/>
    </xf>
    <xf numFmtId="0" fontId="5" fillId="0" borderId="0" xfId="13" applyFont="1" applyBorder="1" applyProtection="1">
      <protection locked="0"/>
    </xf>
    <xf numFmtId="178" fontId="21" fillId="0" borderId="21" xfId="14" applyNumberFormat="1" applyFont="1" applyFill="1" applyBorder="1" applyProtection="1">
      <protection locked="0"/>
    </xf>
    <xf numFmtId="180" fontId="21" fillId="0" borderId="141" xfId="14" applyNumberFormat="1" applyFont="1" applyFill="1" applyBorder="1" applyProtection="1">
      <protection locked="0"/>
    </xf>
    <xf numFmtId="178" fontId="21" fillId="0" borderId="142" xfId="13" applyNumberFormat="1" applyFont="1" applyFill="1" applyBorder="1" applyProtection="1">
      <protection locked="0"/>
    </xf>
    <xf numFmtId="176" fontId="21" fillId="0" borderId="144" xfId="13" applyNumberFormat="1" applyFont="1" applyBorder="1"/>
    <xf numFmtId="0" fontId="5" fillId="0" borderId="0" xfId="13" applyFont="1" applyBorder="1" applyAlignment="1">
      <alignment horizontal="right" wrapText="1"/>
    </xf>
    <xf numFmtId="0" fontId="15" fillId="0" borderId="28" xfId="13" applyFont="1" applyFill="1" applyBorder="1" applyAlignment="1">
      <alignment horizontal="right"/>
    </xf>
    <xf numFmtId="0" fontId="15" fillId="0" borderId="142" xfId="13" applyFont="1" applyFill="1" applyBorder="1" applyProtection="1">
      <protection locked="0"/>
    </xf>
    <xf numFmtId="176" fontId="15" fillId="0" borderId="22" xfId="13" applyNumberFormat="1" applyFont="1" applyBorder="1" applyAlignment="1" applyProtection="1">
      <alignment horizontal="right"/>
      <protection locked="0"/>
    </xf>
    <xf numFmtId="0" fontId="15" fillId="0" borderId="22" xfId="13" applyFont="1" applyBorder="1" applyAlignment="1" applyProtection="1">
      <alignment horizontal="right"/>
      <protection locked="0"/>
    </xf>
    <xf numFmtId="0" fontId="15" fillId="0" borderId="137" xfId="13" applyFont="1" applyBorder="1" applyAlignment="1" applyProtection="1">
      <alignment horizontal="right"/>
      <protection locked="0"/>
    </xf>
    <xf numFmtId="176" fontId="15" fillId="0" borderId="22" xfId="13" applyNumberFormat="1" applyFont="1" applyBorder="1" applyAlignment="1">
      <alignment horizontal="right"/>
    </xf>
    <xf numFmtId="0" fontId="15" fillId="0" borderId="22" xfId="13" applyFont="1" applyFill="1" applyBorder="1" applyAlignment="1">
      <alignment horizontal="right"/>
    </xf>
    <xf numFmtId="0" fontId="15" fillId="0" borderId="137" xfId="13" applyFont="1" applyFill="1" applyBorder="1" applyAlignment="1">
      <alignment horizontal="right"/>
    </xf>
    <xf numFmtId="0" fontId="5" fillId="0" borderId="0" xfId="13" applyFont="1" applyProtection="1">
      <protection locked="0"/>
    </xf>
    <xf numFmtId="0" fontId="15" fillId="0" borderId="0" xfId="13" applyFont="1" applyBorder="1" applyAlignment="1" applyProtection="1">
      <alignment horizontal="right" wrapText="1"/>
      <protection locked="0"/>
    </xf>
    <xf numFmtId="176" fontId="15" fillId="0" borderId="0" xfId="13" applyNumberFormat="1" applyFont="1" applyBorder="1" applyAlignment="1" applyProtection="1">
      <alignment horizontal="right"/>
      <protection locked="0"/>
    </xf>
    <xf numFmtId="0" fontId="15" fillId="0" borderId="0" xfId="13" applyFont="1" applyBorder="1" applyAlignment="1" applyProtection="1">
      <alignment horizontal="center"/>
      <protection locked="0"/>
    </xf>
    <xf numFmtId="0" fontId="15" fillId="0" borderId="27" xfId="13" applyFont="1" applyFill="1" applyBorder="1" applyProtection="1">
      <protection locked="0"/>
    </xf>
    <xf numFmtId="0" fontId="0" fillId="0" borderId="0" xfId="0" applyAlignment="1">
      <alignment horizontal="center"/>
    </xf>
    <xf numFmtId="0" fontId="0" fillId="38" borderId="61" xfId="0" applyFill="1" applyBorder="1" applyAlignment="1">
      <alignment horizontal="center"/>
    </xf>
    <xf numFmtId="0" fontId="0" fillId="0" borderId="158" xfId="0" applyBorder="1"/>
    <xf numFmtId="0" fontId="0" fillId="0" borderId="159" xfId="0" applyBorder="1"/>
    <xf numFmtId="0" fontId="0" fillId="0" borderId="60" xfId="0" applyFont="1" applyBorder="1" applyAlignment="1">
      <alignment horizontal="center"/>
    </xf>
    <xf numFmtId="0" fontId="0" fillId="0" borderId="0" xfId="0" applyBorder="1" applyAlignment="1">
      <alignment vertical="top" wrapText="1"/>
    </xf>
    <xf numFmtId="0" fontId="0" fillId="0" borderId="163" xfId="0" applyBorder="1" applyAlignment="1">
      <alignment horizontal="center" vertical="center" wrapText="1"/>
    </xf>
    <xf numFmtId="0" fontId="0" fillId="0" borderId="142" xfId="0" applyBorder="1"/>
    <xf numFmtId="0" fontId="0" fillId="0" borderId="145" xfId="0" applyBorder="1"/>
    <xf numFmtId="0" fontId="0" fillId="0" borderId="144" xfId="0" applyBorder="1"/>
    <xf numFmtId="0" fontId="0" fillId="0" borderId="143" xfId="0" applyBorder="1"/>
    <xf numFmtId="0" fontId="0" fillId="0" borderId="141" xfId="0" applyBorder="1"/>
    <xf numFmtId="0" fontId="0" fillId="0" borderId="137" xfId="0" applyBorder="1"/>
    <xf numFmtId="3" fontId="0" fillId="0" borderId="0" xfId="0" applyNumberFormat="1" applyBorder="1" applyAlignment="1">
      <alignment horizontal="left"/>
    </xf>
    <xf numFmtId="0" fontId="0" fillId="0" borderId="0" xfId="0" applyBorder="1" applyAlignment="1">
      <alignment horizontal="left"/>
    </xf>
    <xf numFmtId="0" fontId="0" fillId="0" borderId="141" xfId="0" applyBorder="1" applyAlignment="1">
      <alignment horizontal="left"/>
    </xf>
    <xf numFmtId="3" fontId="0" fillId="0" borderId="22" xfId="0" applyNumberFormat="1" applyBorder="1" applyAlignment="1">
      <alignment horizontal="left"/>
    </xf>
    <xf numFmtId="3" fontId="0" fillId="0" borderId="138" xfId="0" applyNumberFormat="1" applyBorder="1" applyAlignment="1">
      <alignment horizontal="left"/>
    </xf>
    <xf numFmtId="3" fontId="0" fillId="0" borderId="137" xfId="0" applyNumberFormat="1" applyBorder="1" applyAlignment="1">
      <alignment horizontal="left"/>
    </xf>
    <xf numFmtId="3" fontId="0" fillId="0" borderId="141" xfId="0" applyNumberFormat="1" applyBorder="1" applyAlignment="1">
      <alignment horizontal="left"/>
    </xf>
    <xf numFmtId="9" fontId="0" fillId="0" borderId="22" xfId="0" applyNumberFormat="1" applyBorder="1" applyAlignment="1">
      <alignment horizontal="left"/>
    </xf>
    <xf numFmtId="9" fontId="0" fillId="0" borderId="138" xfId="0" applyNumberFormat="1" applyBorder="1" applyAlignment="1">
      <alignment horizontal="left"/>
    </xf>
    <xf numFmtId="9" fontId="0" fillId="0" borderId="0" xfId="0" applyNumberFormat="1" applyBorder="1" applyAlignment="1">
      <alignment horizontal="left"/>
    </xf>
    <xf numFmtId="9" fontId="0" fillId="0" borderId="141" xfId="0" applyNumberFormat="1" applyBorder="1" applyAlignment="1">
      <alignment horizontal="left"/>
    </xf>
    <xf numFmtId="10" fontId="0" fillId="0" borderId="141" xfId="0" applyNumberFormat="1" applyBorder="1" applyAlignment="1">
      <alignment horizontal="left"/>
    </xf>
    <xf numFmtId="10" fontId="0" fillId="0" borderId="138" xfId="0" applyNumberFormat="1" applyBorder="1" applyAlignment="1">
      <alignment horizontal="left"/>
    </xf>
    <xf numFmtId="10" fontId="0" fillId="0" borderId="141" xfId="0" applyNumberFormat="1" applyBorder="1"/>
    <xf numFmtId="10" fontId="0" fillId="0" borderId="138" xfId="0" applyNumberFormat="1" applyBorder="1"/>
    <xf numFmtId="3" fontId="0" fillId="39" borderId="22" xfId="0" applyNumberFormat="1" applyFill="1" applyBorder="1" applyAlignment="1">
      <alignment horizontal="left"/>
    </xf>
    <xf numFmtId="3" fontId="0" fillId="39" borderId="138" xfId="0" applyNumberFormat="1" applyFill="1" applyBorder="1" applyAlignment="1">
      <alignment horizontal="left"/>
    </xf>
    <xf numFmtId="0" fontId="0" fillId="0" borderId="164" xfId="0" applyBorder="1"/>
    <xf numFmtId="0" fontId="0" fillId="0" borderId="165" xfId="0" applyBorder="1"/>
    <xf numFmtId="0" fontId="0" fillId="0" borderId="166" xfId="0" applyBorder="1"/>
    <xf numFmtId="0" fontId="0" fillId="0" borderId="167" xfId="0" applyBorder="1"/>
    <xf numFmtId="0" fontId="0" fillId="0" borderId="168" xfId="0" applyBorder="1"/>
    <xf numFmtId="0" fontId="0" fillId="0" borderId="169" xfId="0" applyBorder="1"/>
    <xf numFmtId="0" fontId="62" fillId="0" borderId="0" xfId="0" applyFont="1" applyBorder="1" applyAlignment="1">
      <alignment horizontal="left"/>
    </xf>
    <xf numFmtId="0" fontId="0" fillId="0" borderId="170" xfId="0" applyBorder="1"/>
    <xf numFmtId="0" fontId="0" fillId="39" borderId="170" xfId="0" applyFill="1" applyBorder="1"/>
    <xf numFmtId="9" fontId="0" fillId="0" borderId="0" xfId="0" applyNumberFormat="1" applyBorder="1"/>
    <xf numFmtId="0" fontId="0" fillId="0" borderId="171" xfId="0" applyBorder="1"/>
    <xf numFmtId="0" fontId="0" fillId="0" borderId="172" xfId="0" applyBorder="1"/>
    <xf numFmtId="0" fontId="0" fillId="0" borderId="173" xfId="0" applyBorder="1"/>
    <xf numFmtId="0" fontId="28" fillId="0" borderId="142" xfId="0" applyFont="1" applyBorder="1"/>
    <xf numFmtId="0" fontId="14" fillId="34" borderId="96" xfId="0" applyFont="1" applyFill="1" applyBorder="1" applyAlignment="1">
      <alignment horizontal="center"/>
    </xf>
    <xf numFmtId="0" fontId="13" fillId="0" borderId="91" xfId="0" applyFont="1" applyBorder="1" applyAlignment="1">
      <alignment horizontal="center"/>
    </xf>
    <xf numFmtId="0" fontId="13" fillId="0" borderId="89" xfId="0" applyFont="1" applyBorder="1"/>
    <xf numFmtId="0" fontId="0" fillId="0" borderId="0" xfId="0" applyBorder="1" applyAlignment="1">
      <alignment horizontal="center"/>
    </xf>
    <xf numFmtId="0" fontId="0" fillId="0" borderId="168" xfId="0" applyBorder="1" applyAlignment="1">
      <alignment horizontal="left"/>
    </xf>
    <xf numFmtId="0" fontId="0" fillId="39" borderId="141" xfId="0" applyFill="1" applyBorder="1"/>
    <xf numFmtId="0" fontId="0" fillId="0" borderId="22" xfId="0" applyBorder="1"/>
    <xf numFmtId="0" fontId="0" fillId="39" borderId="22" xfId="0" applyFill="1" applyBorder="1" applyAlignment="1">
      <alignment horizontal="center"/>
    </xf>
    <xf numFmtId="0" fontId="0" fillId="39" borderId="138" xfId="0" applyFill="1" applyBorder="1"/>
    <xf numFmtId="185" fontId="13" fillId="0" borderId="0" xfId="0" quotePrefix="1" applyNumberFormat="1" applyFont="1" applyBorder="1" applyAlignment="1">
      <alignment horizontal="center" vertical="center"/>
    </xf>
    <xf numFmtId="9" fontId="0" fillId="0" borderId="141" xfId="0" applyNumberFormat="1" applyBorder="1"/>
    <xf numFmtId="9" fontId="0" fillId="0" borderId="138" xfId="0" applyNumberFormat="1" applyBorder="1"/>
    <xf numFmtId="0" fontId="60" fillId="9" borderId="0" xfId="0" applyFont="1" applyFill="1" applyAlignment="1">
      <alignment horizontal="left" vertical="top" wrapText="1" indent="2"/>
    </xf>
    <xf numFmtId="9" fontId="0" fillId="3" borderId="20" xfId="1" applyFont="1" applyFill="1" applyBorder="1"/>
    <xf numFmtId="0" fontId="28" fillId="3" borderId="0" xfId="0" applyFont="1" applyFill="1" applyBorder="1"/>
    <xf numFmtId="0" fontId="28" fillId="0" borderId="164" xfId="0" applyFont="1" applyBorder="1"/>
    <xf numFmtId="3" fontId="0" fillId="0" borderId="168" xfId="0" applyNumberFormat="1" applyFill="1" applyBorder="1" applyAlignment="1">
      <alignment wrapText="1"/>
    </xf>
    <xf numFmtId="0" fontId="0" fillId="0" borderId="168" xfId="0" applyFill="1" applyBorder="1" applyAlignment="1">
      <alignment wrapText="1"/>
    </xf>
    <xf numFmtId="0" fontId="28" fillId="3" borderId="174" xfId="0" applyFont="1" applyFill="1" applyBorder="1"/>
    <xf numFmtId="0" fontId="0" fillId="3" borderId="174" xfId="0" applyFill="1" applyBorder="1" applyAlignment="1">
      <alignment horizontal="right"/>
    </xf>
    <xf numFmtId="0" fontId="0" fillId="0" borderId="174" xfId="0" applyBorder="1" applyAlignment="1">
      <alignment horizontal="right"/>
    </xf>
    <xf numFmtId="0" fontId="28" fillId="3" borderId="169" xfId="0" applyFont="1" applyFill="1" applyBorder="1"/>
    <xf numFmtId="0" fontId="62" fillId="0" borderId="0" xfId="0" applyFont="1"/>
    <xf numFmtId="165" fontId="0" fillId="0" borderId="0" xfId="1" applyNumberFormat="1" applyFont="1" applyBorder="1"/>
    <xf numFmtId="165" fontId="0" fillId="0" borderId="23" xfId="1" applyNumberFormat="1" applyFont="1" applyBorder="1"/>
    <xf numFmtId="165" fontId="0" fillId="0" borderId="19" xfId="1" applyNumberFormat="1" applyFont="1" applyBorder="1"/>
    <xf numFmtId="165" fontId="0" fillId="29" borderId="0" xfId="1" applyNumberFormat="1" applyFont="1" applyFill="1" applyBorder="1"/>
    <xf numFmtId="165" fontId="0" fillId="29" borderId="19" xfId="1" applyNumberFormat="1" applyFont="1" applyFill="1" applyBorder="1"/>
    <xf numFmtId="165" fontId="24" fillId="0" borderId="4" xfId="1" applyNumberFormat="1" applyFont="1" applyFill="1" applyBorder="1" applyAlignment="1">
      <alignment horizontal="center" vertical="center" wrapText="1"/>
    </xf>
    <xf numFmtId="0" fontId="60" fillId="0" borderId="0" xfId="0" applyFont="1" applyAlignment="1">
      <alignment horizontal="left" vertical="top" indent="2"/>
    </xf>
    <xf numFmtId="3" fontId="0" fillId="0" borderId="0" xfId="0" applyNumberFormat="1"/>
    <xf numFmtId="9" fontId="60" fillId="0" borderId="23" xfId="1" applyNumberFormat="1" applyFont="1" applyBorder="1"/>
    <xf numFmtId="165" fontId="0" fillId="0" borderId="0" xfId="0" applyNumberFormat="1" applyAlignment="1">
      <alignment horizontal="center"/>
    </xf>
    <xf numFmtId="0" fontId="0" fillId="0" borderId="138" xfId="0" applyBorder="1"/>
    <xf numFmtId="165" fontId="0" fillId="0" borderId="25" xfId="2" applyNumberFormat="1" applyFont="1" applyBorder="1"/>
    <xf numFmtId="0" fontId="0" fillId="0" borderId="0" xfId="0" quotePrefix="1" applyAlignment="1">
      <alignment vertical="top"/>
    </xf>
    <xf numFmtId="0" fontId="13" fillId="0" borderId="155" xfId="0" applyFont="1" applyBorder="1" applyAlignment="1">
      <alignment horizontal="left" wrapText="1"/>
    </xf>
    <xf numFmtId="0" fontId="13" fillId="0" borderId="156" xfId="0" applyFont="1" applyBorder="1" applyAlignment="1">
      <alignment horizontal="left" wrapText="1"/>
    </xf>
    <xf numFmtId="0" fontId="13" fillId="0" borderId="157" xfId="0" applyFont="1" applyBorder="1" applyAlignment="1">
      <alignment horizontal="left" wrapText="1"/>
    </xf>
    <xf numFmtId="0" fontId="8" fillId="0" borderId="155" xfId="0" applyFont="1" applyBorder="1" applyAlignment="1">
      <alignment horizontal="center" vertical="center"/>
    </xf>
    <xf numFmtId="0" fontId="8" fillId="0" borderId="156" xfId="0" applyFont="1" applyBorder="1" applyAlignment="1">
      <alignment horizontal="center" vertical="center"/>
    </xf>
    <xf numFmtId="0" fontId="8" fillId="0" borderId="157" xfId="0" applyFont="1" applyBorder="1" applyAlignment="1">
      <alignment horizontal="center" vertical="center"/>
    </xf>
    <xf numFmtId="0" fontId="0" fillId="0" borderId="0" xfId="0" applyAlignment="1">
      <alignment horizontal="center"/>
    </xf>
    <xf numFmtId="0" fontId="15" fillId="0" borderId="50" xfId="0" applyFont="1" applyBorder="1" applyAlignment="1">
      <alignment horizontal="center" vertical="center"/>
    </xf>
    <xf numFmtId="0" fontId="15" fillId="0" borderId="72" xfId="0" applyFont="1" applyBorder="1" applyAlignment="1">
      <alignment horizontal="center" vertical="center"/>
    </xf>
    <xf numFmtId="0" fontId="15" fillId="0" borderId="73" xfId="0" applyFont="1" applyBorder="1" applyAlignment="1">
      <alignment horizontal="center" vertical="center"/>
    </xf>
    <xf numFmtId="0" fontId="0" fillId="0" borderId="0" xfId="0" applyBorder="1" applyAlignment="1">
      <alignment horizontal="center"/>
    </xf>
    <xf numFmtId="0" fontId="0" fillId="0" borderId="14" xfId="0" applyBorder="1" applyAlignment="1">
      <alignment horizontal="center"/>
    </xf>
    <xf numFmtId="0" fontId="42" fillId="0" borderId="0" xfId="4" applyBorder="1" applyAlignment="1">
      <alignment horizontal="center" vertical="center" wrapText="1"/>
    </xf>
    <xf numFmtId="0" fontId="42" fillId="0" borderId="14" xfId="4" applyBorder="1" applyAlignment="1">
      <alignment horizontal="center" vertical="center" wrapText="1"/>
    </xf>
    <xf numFmtId="0" fontId="17" fillId="0" borderId="8" xfId="0" applyFont="1" applyBorder="1" applyAlignment="1">
      <alignment horizontal="center" vertical="center"/>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3" fillId="0" borderId="9" xfId="0" applyFont="1" applyBorder="1" applyAlignment="1">
      <alignment horizontal="left" vertical="center" wrapText="1"/>
    </xf>
    <xf numFmtId="0" fontId="13" fillId="0" borderId="0" xfId="0" applyFont="1" applyBorder="1" applyAlignment="1">
      <alignment horizontal="left" vertical="center" wrapText="1"/>
    </xf>
    <xf numFmtId="0" fontId="13" fillId="0" borderId="14" xfId="0" applyFont="1" applyBorder="1" applyAlignment="1">
      <alignment horizontal="left" vertical="center" wrapText="1"/>
    </xf>
    <xf numFmtId="0" fontId="17" fillId="0" borderId="10"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5" xfId="0" applyFont="1" applyBorder="1" applyAlignment="1">
      <alignment horizontal="center" vertical="center" wrapText="1"/>
    </xf>
    <xf numFmtId="0" fontId="28" fillId="3" borderId="60" xfId="0" applyFont="1" applyFill="1" applyBorder="1" applyAlignment="1">
      <alignment horizontal="center" wrapText="1"/>
    </xf>
    <xf numFmtId="0" fontId="28" fillId="3" borderId="162" xfId="0" applyFont="1" applyFill="1" applyBorder="1" applyAlignment="1">
      <alignment horizontal="center"/>
    </xf>
    <xf numFmtId="0" fontId="15" fillId="0" borderId="10" xfId="0" applyFont="1" applyBorder="1" applyAlignment="1">
      <alignment horizontal="center" vertical="center"/>
    </xf>
    <xf numFmtId="0" fontId="15" fillId="0" borderId="12" xfId="0" applyFont="1" applyBorder="1" applyAlignment="1">
      <alignment horizontal="center" vertical="center"/>
    </xf>
    <xf numFmtId="0" fontId="15" fillId="0" borderId="15" xfId="0" applyFont="1" applyBorder="1" applyAlignment="1">
      <alignment horizontal="center" vertical="center"/>
    </xf>
    <xf numFmtId="0" fontId="15" fillId="0" borderId="7" xfId="0" applyFont="1" applyBorder="1" applyAlignment="1">
      <alignment horizontal="center" vertical="center"/>
    </xf>
    <xf numFmtId="0" fontId="28" fillId="3" borderId="160" xfId="0" applyFont="1" applyFill="1" applyBorder="1" applyAlignment="1">
      <alignment horizontal="center" vertical="center" wrapText="1"/>
    </xf>
    <xf numFmtId="0" fontId="28" fillId="3" borderId="161" xfId="0" applyFont="1" applyFill="1" applyBorder="1" applyAlignment="1">
      <alignment horizontal="center" vertical="center" wrapText="1"/>
    </xf>
    <xf numFmtId="0" fontId="0" fillId="0" borderId="9" xfId="0" applyBorder="1" applyAlignment="1">
      <alignment horizontal="center"/>
    </xf>
    <xf numFmtId="0" fontId="42" fillId="0" borderId="9" xfId="4" applyBorder="1" applyAlignment="1">
      <alignment horizontal="center" vertical="center" wrapText="1"/>
    </xf>
    <xf numFmtId="0" fontId="17" fillId="0" borderId="9"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0" xfId="0" applyBorder="1" applyAlignment="1">
      <alignment horizontal="center" vertical="top" wrapText="1"/>
    </xf>
    <xf numFmtId="0" fontId="0" fillId="0" borderId="0" xfId="0" applyAlignment="1">
      <alignment horizontal="center" vertical="center"/>
    </xf>
    <xf numFmtId="0" fontId="0" fillId="0" borderId="33" xfId="0" applyBorder="1" applyAlignment="1">
      <alignment horizontal="center" vertical="center"/>
    </xf>
    <xf numFmtId="169" fontId="3" fillId="0" borderId="46" xfId="0" applyNumberFormat="1" applyFont="1" applyBorder="1" applyAlignment="1">
      <alignment horizontal="center" vertical="top" wrapText="1"/>
    </xf>
    <xf numFmtId="169" fontId="3" fillId="0" borderId="70" xfId="0" applyNumberFormat="1" applyFont="1" applyBorder="1" applyAlignment="1">
      <alignment horizontal="center" vertical="top" wrapText="1"/>
    </xf>
    <xf numFmtId="169" fontId="3" fillId="0" borderId="71" xfId="0" applyNumberFormat="1" applyFont="1" applyBorder="1" applyAlignment="1">
      <alignment horizontal="center" vertical="top" wrapText="1"/>
    </xf>
    <xf numFmtId="169" fontId="3" fillId="0" borderId="151" xfId="0" applyNumberFormat="1" applyFont="1" applyBorder="1" applyAlignment="1">
      <alignment horizontal="center" vertical="top" wrapText="1"/>
    </xf>
    <xf numFmtId="169" fontId="3" fillId="0" borderId="153" xfId="0" applyNumberFormat="1" applyFont="1" applyBorder="1" applyAlignment="1">
      <alignment horizontal="center" vertical="top" wrapText="1"/>
    </xf>
    <xf numFmtId="0" fontId="70" fillId="30" borderId="0" xfId="0" applyFont="1" applyFill="1" applyAlignment="1">
      <alignment horizontal="left" vertical="center" wrapText="1"/>
    </xf>
    <xf numFmtId="0" fontId="28" fillId="23" borderId="0" xfId="0" applyFont="1" applyFill="1" applyAlignment="1">
      <alignment horizontal="center" vertical="center"/>
    </xf>
    <xf numFmtId="0" fontId="28" fillId="24" borderId="0" xfId="0" applyFont="1" applyFill="1" applyAlignment="1">
      <alignment horizontal="center" vertical="center"/>
    </xf>
    <xf numFmtId="0" fontId="28" fillId="7" borderId="0" xfId="0" applyFont="1" applyFill="1" applyAlignment="1">
      <alignment horizontal="center" vertical="center"/>
    </xf>
    <xf numFmtId="0" fontId="28" fillId="5" borderId="0" xfId="0" applyFont="1" applyFill="1" applyAlignment="1">
      <alignment horizontal="center" vertical="center"/>
    </xf>
    <xf numFmtId="0" fontId="0" fillId="4" borderId="19" xfId="0" applyFill="1" applyBorder="1" applyAlignment="1">
      <alignment horizontal="center" vertical="center" wrapText="1"/>
    </xf>
    <xf numFmtId="9" fontId="13" fillId="0" borderId="87" xfId="0" applyNumberFormat="1" applyFont="1" applyBorder="1" applyAlignment="1">
      <alignment horizontal="center" vertical="center"/>
    </xf>
    <xf numFmtId="0" fontId="13" fillId="0" borderId="84" xfId="0" applyFont="1" applyBorder="1" applyAlignment="1">
      <alignment horizontal="center" vertical="center"/>
    </xf>
    <xf numFmtId="0" fontId="13" fillId="0" borderId="86" xfId="0" applyFont="1" applyBorder="1" applyAlignment="1">
      <alignment horizontal="center" vertical="center"/>
    </xf>
    <xf numFmtId="9" fontId="13" fillId="0" borderId="136" xfId="0" applyNumberFormat="1" applyFont="1" applyBorder="1" applyAlignment="1">
      <alignment horizontal="center" vertical="center"/>
    </xf>
    <xf numFmtId="0" fontId="13" fillId="0" borderId="136" xfId="0" applyFont="1" applyBorder="1" applyAlignment="1">
      <alignment horizontal="center" vertical="center"/>
    </xf>
    <xf numFmtId="9" fontId="13" fillId="0" borderId="84" xfId="0" applyNumberFormat="1" applyFont="1" applyBorder="1" applyAlignment="1">
      <alignment horizontal="center" vertical="center"/>
    </xf>
    <xf numFmtId="0" fontId="13" fillId="0" borderId="83" xfId="0" applyFont="1" applyBorder="1" applyAlignment="1">
      <alignment horizontal="center" vertical="center"/>
    </xf>
    <xf numFmtId="0" fontId="13" fillId="34" borderId="129" xfId="0" applyFont="1" applyFill="1" applyBorder="1" applyAlignment="1">
      <alignment horizontal="center"/>
    </xf>
    <xf numFmtId="0" fontId="13" fillId="34" borderId="130" xfId="0" applyFont="1" applyFill="1" applyBorder="1" applyAlignment="1">
      <alignment horizontal="center"/>
    </xf>
    <xf numFmtId="0" fontId="13" fillId="34" borderId="131" xfId="0" applyFont="1" applyFill="1" applyBorder="1" applyAlignment="1">
      <alignment horizontal="center"/>
    </xf>
    <xf numFmtId="0" fontId="13" fillId="0" borderId="132" xfId="0" applyFont="1" applyBorder="1" applyAlignment="1">
      <alignment horizontal="center"/>
    </xf>
    <xf numFmtId="0" fontId="13" fillId="0" borderId="133" xfId="0" applyFont="1" applyBorder="1" applyAlignment="1">
      <alignment horizontal="center"/>
    </xf>
    <xf numFmtId="0" fontId="13" fillId="0" borderId="134" xfId="0" applyFont="1" applyBorder="1" applyAlignment="1">
      <alignment horizontal="center"/>
    </xf>
    <xf numFmtId="0" fontId="13" fillId="0" borderId="135" xfId="0" applyFont="1" applyBorder="1" applyAlignment="1">
      <alignment horizontal="center"/>
    </xf>
    <xf numFmtId="0" fontId="13" fillId="0" borderId="0" xfId="0" applyFont="1" applyBorder="1" applyAlignment="1">
      <alignment horizontal="center"/>
    </xf>
    <xf numFmtId="0" fontId="13" fillId="0" borderId="88" xfId="0" applyFont="1" applyBorder="1" applyAlignment="1">
      <alignment horizontal="center"/>
    </xf>
    <xf numFmtId="0" fontId="8" fillId="0" borderId="97" xfId="0" applyFont="1" applyBorder="1" applyAlignment="1">
      <alignment horizontal="center" vertical="center"/>
    </xf>
    <xf numFmtId="0" fontId="8" fillId="0" borderId="68" xfId="0" applyFont="1" applyBorder="1" applyAlignment="1">
      <alignment horizontal="center" vertical="center"/>
    </xf>
    <xf numFmtId="0" fontId="8" fillId="0" borderId="104" xfId="0" applyFont="1" applyBorder="1" applyAlignment="1">
      <alignment horizontal="center" vertical="center"/>
    </xf>
    <xf numFmtId="0" fontId="14" fillId="33" borderId="97" xfId="0" applyFont="1" applyFill="1" applyBorder="1" applyAlignment="1">
      <alignment horizontal="center"/>
    </xf>
    <xf numFmtId="0" fontId="14" fillId="33" borderId="68" xfId="0" applyFont="1" applyFill="1" applyBorder="1" applyAlignment="1">
      <alignment horizontal="center"/>
    </xf>
    <xf numFmtId="0" fontId="14" fillId="33" borderId="104" xfId="0" applyFont="1" applyFill="1" applyBorder="1" applyAlignment="1">
      <alignment horizontal="center"/>
    </xf>
    <xf numFmtId="0" fontId="14" fillId="33" borderId="80" xfId="0" applyFont="1" applyFill="1" applyBorder="1" applyAlignment="1">
      <alignment horizontal="center"/>
    </xf>
    <xf numFmtId="0" fontId="14" fillId="33" borderId="79" xfId="0" applyFont="1" applyFill="1" applyBorder="1" applyAlignment="1">
      <alignment horizontal="center"/>
    </xf>
    <xf numFmtId="0" fontId="14" fillId="33" borderId="98" xfId="0" applyFont="1" applyFill="1" applyBorder="1" applyAlignment="1">
      <alignment horizontal="center"/>
    </xf>
    <xf numFmtId="0" fontId="14" fillId="33" borderId="100" xfId="0" applyFont="1" applyFill="1" applyBorder="1" applyAlignment="1">
      <alignment horizontal="center"/>
    </xf>
    <xf numFmtId="0" fontId="13" fillId="0" borderId="78" xfId="0" applyFont="1" applyBorder="1" applyAlignment="1">
      <alignment horizontal="center"/>
    </xf>
    <xf numFmtId="0" fontId="13" fillId="0" borderId="0" xfId="0" applyFont="1" applyBorder="1" applyAlignment="1">
      <alignment horizontal="center" wrapText="1"/>
    </xf>
    <xf numFmtId="0" fontId="13" fillId="0" borderId="0" xfId="0" applyFont="1" applyBorder="1" applyAlignment="1">
      <alignment horizontal="center" vertical="center"/>
    </xf>
    <xf numFmtId="0" fontId="13" fillId="0" borderId="96" xfId="0" applyFont="1" applyBorder="1" applyAlignment="1">
      <alignment horizontal="center" vertical="center"/>
    </xf>
    <xf numFmtId="0" fontId="13" fillId="0" borderId="93" xfId="0" applyFont="1" applyBorder="1" applyAlignment="1">
      <alignment horizontal="center" vertical="center"/>
    </xf>
    <xf numFmtId="0" fontId="13" fillId="0" borderId="95" xfId="0" applyFont="1" applyBorder="1" applyAlignment="1">
      <alignment horizontal="center" vertical="center"/>
    </xf>
    <xf numFmtId="0" fontId="13" fillId="0" borderId="91" xfId="0" applyFont="1" applyBorder="1" applyAlignment="1">
      <alignment horizontal="center" vertical="center"/>
    </xf>
    <xf numFmtId="0" fontId="13" fillId="0" borderId="90" xfId="0" applyFont="1" applyBorder="1" applyAlignment="1">
      <alignment horizontal="center" vertical="center"/>
    </xf>
    <xf numFmtId="0" fontId="13" fillId="0" borderId="87" xfId="0" applyFont="1" applyBorder="1" applyAlignment="1">
      <alignment horizontal="center" vertical="center"/>
    </xf>
    <xf numFmtId="3" fontId="13" fillId="0" borderId="94" xfId="0" applyNumberFormat="1" applyFont="1" applyBorder="1" applyAlignment="1">
      <alignment horizontal="center" vertical="center"/>
    </xf>
    <xf numFmtId="3" fontId="13" fillId="0" borderId="93" xfId="0" applyNumberFormat="1" applyFont="1" applyBorder="1" applyAlignment="1">
      <alignment horizontal="center" vertical="center"/>
    </xf>
    <xf numFmtId="3" fontId="13" fillId="0" borderId="92" xfId="0" applyNumberFormat="1" applyFont="1" applyBorder="1" applyAlignment="1">
      <alignment horizontal="center" vertical="center"/>
    </xf>
    <xf numFmtId="3" fontId="13" fillId="0" borderId="89" xfId="0" applyNumberFormat="1" applyFont="1" applyBorder="1" applyAlignment="1">
      <alignment horizontal="center" vertical="center"/>
    </xf>
    <xf numFmtId="3" fontId="13" fillId="0" borderId="0" xfId="0" applyNumberFormat="1" applyFont="1" applyBorder="1" applyAlignment="1">
      <alignment horizontal="center" vertical="center"/>
    </xf>
    <xf numFmtId="3" fontId="13" fillId="0" borderId="88" xfId="0" applyNumberFormat="1" applyFont="1" applyBorder="1" applyAlignment="1">
      <alignment horizontal="center" vertical="center"/>
    </xf>
    <xf numFmtId="3" fontId="13" fillId="0" borderId="85" xfId="0" applyNumberFormat="1" applyFont="1" applyBorder="1" applyAlignment="1">
      <alignment horizontal="center" vertical="center"/>
    </xf>
    <xf numFmtId="3" fontId="13" fillId="0" borderId="84" xfId="0" applyNumberFormat="1" applyFont="1" applyBorder="1" applyAlignment="1">
      <alignment horizontal="center" vertical="center"/>
    </xf>
    <xf numFmtId="3" fontId="13" fillId="0" borderId="83" xfId="0" applyNumberFormat="1" applyFont="1" applyBorder="1" applyAlignment="1">
      <alignment horizontal="center" vertical="center"/>
    </xf>
    <xf numFmtId="0" fontId="14" fillId="33" borderId="78" xfId="0" applyFont="1" applyFill="1" applyBorder="1" applyAlignment="1">
      <alignment horizontal="center"/>
    </xf>
    <xf numFmtId="0" fontId="14" fillId="33" borderId="0" xfId="0" applyFont="1" applyFill="1" applyBorder="1" applyAlignment="1">
      <alignment horizontal="center"/>
    </xf>
    <xf numFmtId="0" fontId="14" fillId="33" borderId="105" xfId="0" applyFont="1" applyFill="1" applyBorder="1" applyAlignment="1">
      <alignment horizontal="center"/>
    </xf>
    <xf numFmtId="3" fontId="14" fillId="0" borderId="94" xfId="0" applyNumberFormat="1" applyFont="1" applyBorder="1" applyAlignment="1">
      <alignment horizontal="center"/>
    </xf>
    <xf numFmtId="3" fontId="14" fillId="0" borderId="93" xfId="0" applyNumberFormat="1" applyFont="1" applyBorder="1" applyAlignment="1">
      <alignment horizontal="center"/>
    </xf>
    <xf numFmtId="3" fontId="14" fillId="0" borderId="92" xfId="0" applyNumberFormat="1" applyFont="1" applyBorder="1" applyAlignment="1">
      <alignment horizontal="center"/>
    </xf>
    <xf numFmtId="0" fontId="13" fillId="34" borderId="91" xfId="0" applyFont="1" applyFill="1" applyBorder="1" applyAlignment="1">
      <alignment horizontal="center" vertical="top" wrapText="1"/>
    </xf>
    <xf numFmtId="0" fontId="13" fillId="34" borderId="87" xfId="0" applyFont="1" applyFill="1" applyBorder="1" applyAlignment="1">
      <alignment horizontal="center" vertical="top" wrapText="1"/>
    </xf>
    <xf numFmtId="3" fontId="13" fillId="0" borderId="89" xfId="0" applyNumberFormat="1" applyFont="1" applyBorder="1" applyAlignment="1">
      <alignment horizontal="center"/>
    </xf>
    <xf numFmtId="3" fontId="13" fillId="0" borderId="0" xfId="0" applyNumberFormat="1" applyFont="1" applyBorder="1" applyAlignment="1">
      <alignment horizontal="center"/>
    </xf>
    <xf numFmtId="3" fontId="13" fillId="0" borderId="88" xfId="0" applyNumberFormat="1" applyFont="1" applyBorder="1" applyAlignment="1">
      <alignment horizontal="center"/>
    </xf>
    <xf numFmtId="3" fontId="13" fillId="0" borderId="85" xfId="0" applyNumberFormat="1" applyFont="1" applyBorder="1" applyAlignment="1">
      <alignment horizontal="center"/>
    </xf>
    <xf numFmtId="3" fontId="13" fillId="0" borderId="84" xfId="0" applyNumberFormat="1" applyFont="1" applyBorder="1" applyAlignment="1">
      <alignment horizontal="center"/>
    </xf>
    <xf numFmtId="3" fontId="13" fillId="0" borderId="83" xfId="0" applyNumberFormat="1" applyFont="1" applyBorder="1" applyAlignment="1">
      <alignment horizontal="center"/>
    </xf>
    <xf numFmtId="164" fontId="8" fillId="0" borderId="0" xfId="0" applyNumberFormat="1" applyFont="1" applyFill="1" applyBorder="1" applyAlignment="1">
      <alignment horizontal="center" vertical="center"/>
    </xf>
    <xf numFmtId="164" fontId="8" fillId="0" borderId="0" xfId="0" applyNumberFormat="1" applyFont="1" applyFill="1" applyBorder="1" applyAlignment="1">
      <alignment horizontal="center" vertical="center" wrapText="1"/>
    </xf>
    <xf numFmtId="0" fontId="8" fillId="0" borderId="75" xfId="0" applyFont="1" applyBorder="1" applyAlignment="1">
      <alignment horizontal="center" vertical="center"/>
    </xf>
    <xf numFmtId="0" fontId="8" fillId="0" borderId="75"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76" xfId="0" applyFont="1" applyBorder="1" applyAlignment="1">
      <alignment horizontal="center" vertical="center"/>
    </xf>
    <xf numFmtId="0" fontId="8" fillId="0" borderId="127" xfId="0" applyFont="1" applyBorder="1" applyAlignment="1">
      <alignment horizontal="center" vertical="center" wrapText="1"/>
    </xf>
    <xf numFmtId="0" fontId="8" fillId="0" borderId="128" xfId="0" applyFont="1" applyBorder="1" applyAlignment="1">
      <alignment horizontal="center" vertical="center" wrapText="1"/>
    </xf>
    <xf numFmtId="0" fontId="15" fillId="0" borderId="145" xfId="13" applyFont="1" applyFill="1" applyBorder="1" applyAlignment="1" applyProtection="1">
      <alignment horizontal="right" wrapText="1"/>
      <protection locked="0"/>
    </xf>
    <xf numFmtId="0" fontId="15" fillId="0" borderId="142" xfId="13" applyFont="1" applyFill="1" applyBorder="1" applyAlignment="1" applyProtection="1">
      <alignment horizontal="right" wrapText="1"/>
      <protection locked="0"/>
    </xf>
    <xf numFmtId="176" fontId="15" fillId="0" borderId="143" xfId="13" applyNumberFormat="1" applyFont="1" applyBorder="1" applyAlignment="1" applyProtection="1">
      <alignment horizontal="right" wrapText="1"/>
      <protection locked="0"/>
    </xf>
    <xf numFmtId="176" fontId="5" fillId="0" borderId="141" xfId="13" applyNumberFormat="1" applyFont="1" applyBorder="1" applyAlignment="1">
      <alignment horizontal="right" wrapText="1"/>
    </xf>
    <xf numFmtId="0" fontId="15" fillId="0" borderId="26" xfId="13" applyFont="1" applyBorder="1" applyAlignment="1">
      <alignment horizontal="center"/>
    </xf>
    <xf numFmtId="0" fontId="15" fillId="0" borderId="140" xfId="13" applyFont="1" applyBorder="1" applyAlignment="1">
      <alignment horizontal="center"/>
    </xf>
    <xf numFmtId="0" fontId="15" fillId="0" borderId="26" xfId="13" applyFont="1" applyBorder="1" applyAlignment="1" applyProtection="1">
      <alignment horizontal="center"/>
      <protection locked="0"/>
    </xf>
    <xf numFmtId="0" fontId="15" fillId="0" borderId="140" xfId="13" applyFont="1" applyBorder="1" applyAlignment="1" applyProtection="1">
      <alignment horizontal="center"/>
      <protection locked="0"/>
    </xf>
    <xf numFmtId="0" fontId="15" fillId="0" borderId="139" xfId="13" applyFont="1" applyBorder="1" applyAlignment="1" applyProtection="1">
      <alignment horizontal="center"/>
      <protection locked="0"/>
    </xf>
    <xf numFmtId="0" fontId="15" fillId="0" borderId="144" xfId="13" applyFont="1" applyBorder="1" applyAlignment="1" applyProtection="1">
      <alignment horizontal="right" wrapText="1"/>
      <protection locked="0"/>
    </xf>
    <xf numFmtId="0" fontId="15" fillId="0" borderId="0" xfId="13" applyFont="1" applyBorder="1" applyAlignment="1" applyProtection="1">
      <alignment horizontal="right" wrapText="1"/>
      <protection locked="0"/>
    </xf>
    <xf numFmtId="14" fontId="16" fillId="0" borderId="21" xfId="11" quotePrefix="1" applyNumberFormat="1" applyFont="1" applyFill="1" applyBorder="1" applyAlignment="1" applyProtection="1">
      <alignment horizontal="center" vertical="center" wrapText="1"/>
      <protection locked="0"/>
    </xf>
    <xf numFmtId="14" fontId="16" fillId="0" borderId="27" xfId="11" applyNumberFormat="1" applyFont="1" applyFill="1" applyBorder="1" applyAlignment="1" applyProtection="1">
      <alignment horizontal="center" vertical="center" wrapText="1"/>
      <protection locked="0"/>
    </xf>
    <xf numFmtId="0" fontId="21" fillId="0" borderId="145" xfId="13" applyFont="1" applyFill="1" applyBorder="1" applyAlignment="1">
      <alignment horizontal="left"/>
    </xf>
    <xf numFmtId="0" fontId="21" fillId="0" borderId="144" xfId="13" applyFont="1" applyFill="1" applyBorder="1" applyAlignment="1">
      <alignment horizontal="left"/>
    </xf>
    <xf numFmtId="0" fontId="15" fillId="0" borderId="144" xfId="13" applyFont="1" applyFill="1" applyBorder="1" applyAlignment="1" applyProtection="1">
      <alignment horizontal="right" wrapText="1"/>
      <protection locked="0"/>
    </xf>
    <xf numFmtId="0" fontId="15" fillId="0" borderId="22" xfId="13" applyFont="1" applyFill="1" applyBorder="1" applyAlignment="1" applyProtection="1">
      <alignment horizontal="right" wrapText="1"/>
      <protection locked="0"/>
    </xf>
    <xf numFmtId="0" fontId="15" fillId="0" borderId="137" xfId="13" applyFont="1" applyFill="1" applyBorder="1" applyAlignment="1" applyProtection="1">
      <alignment horizontal="right" wrapText="1"/>
      <protection locked="0"/>
    </xf>
    <xf numFmtId="180" fontId="15" fillId="0" borderId="143" xfId="13" applyNumberFormat="1" applyFont="1" applyFill="1" applyBorder="1" applyAlignment="1" applyProtection="1">
      <alignment horizontal="right" wrapText="1"/>
      <protection locked="0"/>
    </xf>
    <xf numFmtId="180" fontId="21" fillId="0" borderId="138" xfId="13" applyNumberFormat="1" applyFont="1" applyFill="1" applyBorder="1" applyAlignment="1">
      <alignment horizontal="right" wrapText="1"/>
    </xf>
    <xf numFmtId="14" fontId="16" fillId="0" borderId="145" xfId="11" quotePrefix="1" applyNumberFormat="1" applyFont="1" applyFill="1" applyBorder="1" applyAlignment="1" applyProtection="1">
      <alignment horizontal="center" vertical="center" wrapText="1"/>
      <protection locked="0"/>
    </xf>
    <xf numFmtId="14" fontId="15" fillId="0" borderId="142" xfId="11" applyNumberFormat="1" applyFont="1" applyFill="1" applyBorder="1" applyAlignment="1" applyProtection="1">
      <alignment horizontal="center" vertical="center" wrapText="1"/>
      <protection locked="0"/>
    </xf>
    <xf numFmtId="14" fontId="15" fillId="0" borderId="137" xfId="11" applyNumberFormat="1" applyFont="1" applyFill="1" applyBorder="1" applyAlignment="1" applyProtection="1">
      <alignment horizontal="center" vertical="center" wrapText="1"/>
      <protection locked="0"/>
    </xf>
    <xf numFmtId="0" fontId="30" fillId="6" borderId="0" xfId="0" applyFont="1" applyFill="1" applyAlignment="1">
      <alignment horizontal="center" vertical="center" wrapText="1"/>
    </xf>
    <xf numFmtId="0" fontId="44" fillId="25" borderId="0" xfId="0" applyFont="1" applyFill="1" applyAlignment="1">
      <alignment wrapText="1"/>
    </xf>
    <xf numFmtId="0" fontId="0" fillId="26" borderId="0" xfId="0" applyFill="1" applyAlignment="1">
      <alignment wrapText="1"/>
    </xf>
    <xf numFmtId="0" fontId="44" fillId="0" borderId="0" xfId="0" applyFont="1" applyAlignment="1">
      <alignment horizontal="center" vertical="center"/>
    </xf>
    <xf numFmtId="0" fontId="28" fillId="0" borderId="0" xfId="0" applyFont="1" applyAlignment="1">
      <alignment horizontal="center" vertical="center" wrapText="1"/>
    </xf>
    <xf numFmtId="170" fontId="0" fillId="0" borderId="32" xfId="2" applyNumberFormat="1" applyFont="1" applyBorder="1" applyAlignment="1">
      <alignment wrapText="1"/>
    </xf>
    <xf numFmtId="9" fontId="0" fillId="0" borderId="0" xfId="1" applyFont="1" applyBorder="1" applyAlignment="1">
      <alignment wrapText="1"/>
    </xf>
    <xf numFmtId="0" fontId="0" fillId="26" borderId="0" xfId="0" applyFill="1" applyBorder="1" applyAlignment="1">
      <alignment wrapText="1"/>
    </xf>
    <xf numFmtId="0" fontId="0" fillId="0" borderId="0" xfId="0" applyBorder="1" applyAlignment="1">
      <alignment wrapText="1"/>
    </xf>
    <xf numFmtId="0" fontId="0" fillId="27" borderId="0" xfId="0" applyFill="1" applyBorder="1" applyAlignment="1">
      <alignment wrapText="1"/>
    </xf>
    <xf numFmtId="165" fontId="0" fillId="0" borderId="0" xfId="1" applyNumberFormat="1" applyFont="1" applyBorder="1" applyAlignment="1">
      <alignment wrapText="1"/>
    </xf>
    <xf numFmtId="0" fontId="0" fillId="3" borderId="0" xfId="0" applyFill="1" applyBorder="1" applyAlignment="1">
      <alignment wrapText="1"/>
    </xf>
    <xf numFmtId="9" fontId="0" fillId="3" borderId="0" xfId="1" applyFont="1" applyFill="1" applyBorder="1" applyAlignment="1">
      <alignment wrapText="1"/>
    </xf>
    <xf numFmtId="170" fontId="0" fillId="0" borderId="0" xfId="2" applyNumberFormat="1" applyFont="1" applyBorder="1" applyAlignment="1">
      <alignment wrapText="1"/>
    </xf>
    <xf numFmtId="9" fontId="0" fillId="0" borderId="0" xfId="1" applyFont="1" applyBorder="1" applyAlignment="1">
      <alignment horizontal="right" wrapText="1"/>
    </xf>
    <xf numFmtId="0" fontId="0" fillId="26" borderId="0" xfId="0" applyFill="1" applyBorder="1" applyAlignment="1">
      <alignment horizontal="right" wrapText="1"/>
    </xf>
    <xf numFmtId="170" fontId="0" fillId="0" borderId="0" xfId="2" applyNumberFormat="1" applyFont="1" applyBorder="1" applyAlignment="1">
      <alignment horizontal="right" wrapText="1"/>
    </xf>
    <xf numFmtId="0" fontId="0" fillId="0" borderId="0" xfId="0" applyBorder="1" applyAlignment="1">
      <alignment horizontal="right" wrapText="1"/>
    </xf>
    <xf numFmtId="2" fontId="0" fillId="0" borderId="0" xfId="0" applyNumberFormat="1" applyBorder="1" applyAlignment="1">
      <alignment horizontal="right" wrapText="1"/>
    </xf>
    <xf numFmtId="0" fontId="0" fillId="27" borderId="0" xfId="0" applyFill="1" applyBorder="1" applyAlignment="1">
      <alignment horizontal="right" wrapText="1"/>
    </xf>
    <xf numFmtId="165" fontId="0" fillId="0" borderId="0" xfId="2" applyNumberFormat="1" applyFont="1" applyBorder="1" applyAlignment="1">
      <alignment horizontal="right" wrapText="1"/>
    </xf>
    <xf numFmtId="2" fontId="0" fillId="0" borderId="0" xfId="2" applyNumberFormat="1" applyFont="1" applyBorder="1" applyAlignment="1">
      <alignment horizontal="right" wrapText="1"/>
    </xf>
    <xf numFmtId="43" fontId="0" fillId="0" borderId="0" xfId="2" applyNumberFormat="1" applyFont="1" applyBorder="1" applyAlignment="1">
      <alignment horizontal="right" wrapText="1"/>
    </xf>
    <xf numFmtId="9" fontId="0" fillId="0" borderId="33" xfId="1" applyFont="1" applyBorder="1" applyAlignment="1">
      <alignment horizontal="right" wrapText="1"/>
    </xf>
    <xf numFmtId="0" fontId="0" fillId="0" borderId="175" xfId="0" applyBorder="1" applyAlignment="1">
      <alignment horizontal="right"/>
    </xf>
    <xf numFmtId="0" fontId="0" fillId="0" borderId="32" xfId="2" applyNumberFormat="1" applyFont="1" applyBorder="1" applyAlignment="1">
      <alignment vertical="top" wrapText="1"/>
    </xf>
    <xf numFmtId="0" fontId="0" fillId="0" borderId="0" xfId="0" applyNumberFormat="1" applyAlignment="1">
      <alignment wrapText="1"/>
    </xf>
    <xf numFmtId="0" fontId="28" fillId="0" borderId="0" xfId="0" applyNumberFormat="1" applyFont="1" applyAlignment="1">
      <alignment horizontal="center" vertical="center" wrapText="1"/>
    </xf>
    <xf numFmtId="0" fontId="0" fillId="26" borderId="0" xfId="0" applyNumberFormat="1" applyFill="1" applyAlignment="1">
      <alignment wrapText="1"/>
    </xf>
    <xf numFmtId="0" fontId="0" fillId="0" borderId="32" xfId="2" applyNumberFormat="1" applyFont="1" applyBorder="1" applyAlignment="1">
      <alignment wrapText="1"/>
    </xf>
    <xf numFmtId="0" fontId="0" fillId="0" borderId="0" xfId="1" applyNumberFormat="1" applyFont="1" applyBorder="1" applyAlignment="1">
      <alignment wrapText="1"/>
    </xf>
    <xf numFmtId="0" fontId="0" fillId="26" borderId="0" xfId="0" applyNumberFormat="1" applyFill="1" applyBorder="1" applyAlignment="1">
      <alignment wrapText="1"/>
    </xf>
    <xf numFmtId="0" fontId="0" fillId="0" borderId="0" xfId="0" applyNumberFormat="1" applyBorder="1" applyAlignment="1">
      <alignment wrapText="1"/>
    </xf>
    <xf numFmtId="0" fontId="0" fillId="27" borderId="0" xfId="0" applyNumberFormat="1" applyFill="1" applyBorder="1" applyAlignment="1">
      <alignment wrapText="1"/>
    </xf>
    <xf numFmtId="0" fontId="0" fillId="3" borderId="0" xfId="1" applyNumberFormat="1" applyFont="1" applyFill="1" applyBorder="1" applyAlignment="1">
      <alignment wrapText="1"/>
    </xf>
    <xf numFmtId="0" fontId="0" fillId="0" borderId="0" xfId="2" applyNumberFormat="1" applyFont="1" applyBorder="1" applyAlignment="1">
      <alignment wrapText="1"/>
    </xf>
    <xf numFmtId="0" fontId="0" fillId="0" borderId="0" xfId="1" applyNumberFormat="1" applyFont="1" applyBorder="1" applyAlignment="1">
      <alignment horizontal="right" wrapText="1"/>
    </xf>
    <xf numFmtId="0" fontId="0" fillId="26" borderId="0" xfId="0" applyNumberFormat="1" applyFill="1" applyBorder="1" applyAlignment="1">
      <alignment horizontal="right" wrapText="1"/>
    </xf>
    <xf numFmtId="0" fontId="0" fillId="0" borderId="0" xfId="2" applyNumberFormat="1" applyFont="1" applyBorder="1" applyAlignment="1">
      <alignment horizontal="right" wrapText="1"/>
    </xf>
    <xf numFmtId="0" fontId="0" fillId="0" borderId="0" xfId="0" applyNumberFormat="1" applyBorder="1" applyAlignment="1">
      <alignment horizontal="right" wrapText="1"/>
    </xf>
    <xf numFmtId="0" fontId="0" fillId="27" borderId="0" xfId="0" applyNumberFormat="1" applyFill="1" applyBorder="1" applyAlignment="1">
      <alignment horizontal="right" wrapText="1"/>
    </xf>
    <xf numFmtId="0" fontId="0" fillId="0" borderId="0" xfId="2" quotePrefix="1" applyNumberFormat="1" applyFont="1" applyBorder="1" applyAlignment="1">
      <alignment horizontal="right" wrapText="1"/>
    </xf>
    <xf numFmtId="0" fontId="0" fillId="0" borderId="33" xfId="1" applyNumberFormat="1" applyFont="1" applyBorder="1" applyAlignment="1">
      <alignment horizontal="right" wrapText="1"/>
    </xf>
    <xf numFmtId="0" fontId="0" fillId="2" borderId="0" xfId="0" applyFill="1" applyAlignment="1">
      <alignment vertical="top" wrapText="1"/>
    </xf>
    <xf numFmtId="0" fontId="0" fillId="26" borderId="0" xfId="0" applyFill="1" applyAlignment="1">
      <alignment vertical="top" wrapText="1"/>
    </xf>
    <xf numFmtId="0" fontId="0" fillId="0" borderId="0" xfId="0" applyAlignment="1">
      <alignment vertical="top" wrapText="1"/>
    </xf>
    <xf numFmtId="0" fontId="44" fillId="25" borderId="0" xfId="0" applyFont="1" applyFill="1" applyAlignment="1">
      <alignment vertical="top" wrapText="1"/>
    </xf>
    <xf numFmtId="0" fontId="0" fillId="16" borderId="0" xfId="0" applyFill="1" applyAlignment="1">
      <alignment vertical="top" wrapText="1"/>
    </xf>
  </cellXfs>
  <cellStyles count="15">
    <cellStyle name="Bad" xfId="9" builtinId="27"/>
    <cellStyle name="Comma" xfId="2" builtinId="3"/>
    <cellStyle name="Comma 2" xfId="3"/>
    <cellStyle name="Comma 2 2" xfId="14"/>
    <cellStyle name="Comma 3" xfId="6"/>
    <cellStyle name="Comma_ACCS" xfId="12"/>
    <cellStyle name="Good" xfId="8" builtinId="26"/>
    <cellStyle name="Hyperlink" xfId="4" builtinId="8"/>
    <cellStyle name="Neutral" xfId="10" builtinId="28"/>
    <cellStyle name="Normal" xfId="0" builtinId="0"/>
    <cellStyle name="Normal 2" xfId="5"/>
    <cellStyle name="Normal 2 2" xfId="13"/>
    <cellStyle name="Normal_PER05" xfId="11"/>
    <cellStyle name="Percent" xfId="1" builtinId="5"/>
    <cellStyle name="Percent 2" xfId="7"/>
  </cellStyles>
  <dxfs count="479">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3" tint="0.59996337778862885"/>
        </patternFill>
      </fill>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
      <font>
        <color rgb="FFFF0000"/>
      </font>
    </dxf>
    <dxf>
      <font>
        <color rgb="FFFF0000"/>
      </font>
    </dxf>
    <dxf>
      <fill>
        <patternFill>
          <bgColor rgb="FFEAF395"/>
        </patternFill>
      </fill>
    </dxf>
    <dxf>
      <fill>
        <patternFill>
          <bgColor rgb="FF9BD3EF"/>
        </patternFill>
      </fill>
    </dxf>
    <dxf>
      <fill>
        <patternFill>
          <bgColor rgb="FFFEEDCE"/>
        </patternFill>
      </fill>
    </dxf>
    <dxf>
      <fill>
        <patternFill>
          <bgColor rgb="FFFED6E3"/>
        </patternFill>
      </fill>
    </dxf>
    <dxf>
      <fill>
        <patternFill>
          <bgColor rgb="FFEAF395"/>
        </patternFill>
      </fill>
    </dxf>
    <dxf>
      <fill>
        <patternFill>
          <bgColor rgb="FF9BD3EF"/>
        </patternFill>
      </fill>
    </dxf>
    <dxf>
      <fill>
        <patternFill>
          <bgColor rgb="FFEAF395"/>
        </patternFill>
      </fill>
    </dxf>
    <dxf>
      <fill>
        <patternFill>
          <bgColor rgb="FF9BD3EF"/>
        </patternFill>
      </fill>
    </dxf>
    <dxf>
      <fill>
        <patternFill>
          <bgColor rgb="FFFEEDCE"/>
        </patternFill>
      </fill>
    </dxf>
  </dxfs>
  <tableStyles count="0" defaultTableStyle="TableStyleMedium2" defaultPivotStyle="PivotStyleLight16"/>
  <colors>
    <mruColors>
      <color rgb="FFA0C9CE"/>
      <color rgb="FF209CD3"/>
      <color rgb="FFFDD790"/>
      <color rgb="FFBFBFBF"/>
      <color rgb="FF7F7F7F"/>
      <color rgb="FFFEB4CD"/>
      <color rgb="FFD6E4E2"/>
      <color rgb="FFEAF395"/>
      <color rgb="FFFEEDCE"/>
      <color rgb="FFFED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100.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01.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10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103.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10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10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10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10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10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10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1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11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11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113.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114.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115.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39.xml"/><Relationship Id="rId1" Type="http://schemas.microsoft.com/office/2011/relationships/chartStyle" Target="style39.xml"/></Relationships>
</file>

<file path=xl/charts/_rels/chart116.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40.xml"/><Relationship Id="rId1" Type="http://schemas.microsoft.com/office/2011/relationships/chartStyle" Target="style40.xml"/></Relationships>
</file>

<file path=xl/charts/_rels/chart117.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41.xml"/><Relationship Id="rId1" Type="http://schemas.microsoft.com/office/2011/relationships/chartStyle" Target="style41.xml"/></Relationships>
</file>

<file path=xl/charts/_rels/chart118.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42.xml"/><Relationship Id="rId1" Type="http://schemas.microsoft.com/office/2011/relationships/chartStyle" Target="style42.xml"/></Relationships>
</file>

<file path=xl/charts/_rels/chart11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12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12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2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24.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48.xml"/><Relationship Id="rId1" Type="http://schemas.microsoft.com/office/2011/relationships/chartStyle" Target="style48.xml"/></Relationships>
</file>

<file path=xl/charts/_rels/chart12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2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2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2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2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13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13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13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13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13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13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13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13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13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13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4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14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14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14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14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14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14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14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148.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72.xml"/><Relationship Id="rId1" Type="http://schemas.microsoft.com/office/2011/relationships/chartStyle" Target="style72.xml"/></Relationships>
</file>

<file path=xl/charts/_rels/chart149.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5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8.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9.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2.xml.rels><?xml version="1.0" encoding="UTF-8" standalone="yes"?>
<Relationships xmlns="http://schemas.openxmlformats.org/package/2006/relationships"><Relationship Id="rId1" Type="http://schemas.openxmlformats.org/officeDocument/2006/relationships/themeOverride" Target="../theme/themeOverride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12.xml"/></Relationships>
</file>

<file path=xl/charts/_rels/chart26.xml.rels><?xml version="1.0" encoding="UTF-8" standalone="yes"?>
<Relationships xmlns="http://schemas.openxmlformats.org/package/2006/relationships"><Relationship Id="rId1" Type="http://schemas.openxmlformats.org/officeDocument/2006/relationships/themeOverride" Target="../theme/themeOverride13.xml"/></Relationships>
</file>

<file path=xl/charts/_rels/chart27.xml.rels><?xml version="1.0" encoding="UTF-8" standalone="yes"?>
<Relationships xmlns="http://schemas.openxmlformats.org/package/2006/relationships"><Relationship Id="rId1" Type="http://schemas.openxmlformats.org/officeDocument/2006/relationships/themeOverride" Target="../theme/themeOverride1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0.xml.rels><?xml version="1.0" encoding="UTF-8" standalone="yes"?>
<Relationships xmlns="http://schemas.openxmlformats.org/package/2006/relationships"><Relationship Id="rId1" Type="http://schemas.openxmlformats.org/officeDocument/2006/relationships/themeOverride" Target="../theme/themeOverride15.xml"/></Relationships>
</file>

<file path=xl/charts/_rels/chart31.xml.rels><?xml version="1.0" encoding="UTF-8" standalone="yes"?>
<Relationships xmlns="http://schemas.openxmlformats.org/package/2006/relationships"><Relationship Id="rId1" Type="http://schemas.openxmlformats.org/officeDocument/2006/relationships/themeOverride" Target="../theme/themeOverride16.xml"/></Relationships>
</file>

<file path=xl/charts/_rels/chart34.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39.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1.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22.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23.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24.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25.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26.xml"/></Relationships>
</file>

<file path=xl/charts/_rels/chart54.xml.rels><?xml version="1.0" encoding="UTF-8" standalone="yes"?>
<Relationships xmlns="http://schemas.openxmlformats.org/package/2006/relationships"><Relationship Id="rId1" Type="http://schemas.openxmlformats.org/officeDocument/2006/relationships/themeOverride" Target="../theme/themeOverride27.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28.xml"/></Relationships>
</file>

<file path=xl/charts/_rels/chart58.xml.rels><?xml version="1.0" encoding="UTF-8" standalone="yes"?>
<Relationships xmlns="http://schemas.openxmlformats.org/package/2006/relationships"><Relationship Id="rId1" Type="http://schemas.openxmlformats.org/officeDocument/2006/relationships/themeOverride" Target="../theme/themeOverride29.xml"/></Relationships>
</file>

<file path=xl/charts/_rels/chart59.xml.rels><?xml version="1.0" encoding="UTF-8" standalone="yes"?>
<Relationships xmlns="http://schemas.openxmlformats.org/package/2006/relationships"><Relationship Id="rId1" Type="http://schemas.openxmlformats.org/officeDocument/2006/relationships/themeOverride" Target="../theme/themeOverride30.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62.xml.rels><?xml version="1.0" encoding="UTF-8" standalone="yes"?>
<Relationships xmlns="http://schemas.openxmlformats.org/package/2006/relationships"><Relationship Id="rId1" Type="http://schemas.openxmlformats.org/officeDocument/2006/relationships/themeOverride" Target="../theme/themeOverride31.xml"/></Relationships>
</file>

<file path=xl/charts/_rels/chart63.xml.rels><?xml version="1.0" encoding="UTF-8" standalone="yes"?>
<Relationships xmlns="http://schemas.openxmlformats.org/package/2006/relationships"><Relationship Id="rId1" Type="http://schemas.openxmlformats.org/officeDocument/2006/relationships/themeOverride" Target="../theme/themeOverride32.xml"/></Relationships>
</file>

<file path=xl/charts/_rels/chart66.xml.rels><?xml version="1.0" encoding="UTF-8" standalone="yes"?>
<Relationships xmlns="http://schemas.openxmlformats.org/package/2006/relationships"><Relationship Id="rId1" Type="http://schemas.openxmlformats.org/officeDocument/2006/relationships/themeOverride" Target="../theme/themeOverride33.xml"/></Relationships>
</file>

<file path=xl/charts/_rels/chart67.xml.rels><?xml version="1.0" encoding="UTF-8" standalone="yes"?>
<Relationships xmlns="http://schemas.openxmlformats.org/package/2006/relationships"><Relationship Id="rId1" Type="http://schemas.openxmlformats.org/officeDocument/2006/relationships/themeOverride" Target="../theme/themeOverride34.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70.xml.rels><?xml version="1.0" encoding="UTF-8" standalone="yes"?>
<Relationships xmlns="http://schemas.openxmlformats.org/package/2006/relationships"><Relationship Id="rId1" Type="http://schemas.openxmlformats.org/officeDocument/2006/relationships/themeOverride" Target="../theme/themeOverride35.xml"/></Relationships>
</file>

<file path=xl/charts/_rels/chart71.xml.rels><?xml version="1.0" encoding="UTF-8" standalone="yes"?>
<Relationships xmlns="http://schemas.openxmlformats.org/package/2006/relationships"><Relationship Id="rId1" Type="http://schemas.openxmlformats.org/officeDocument/2006/relationships/themeOverride" Target="../theme/themeOverride36.xml"/></Relationships>
</file>

<file path=xl/charts/_rels/chart74.xml.rels><?xml version="1.0" encoding="UTF-8" standalone="yes"?>
<Relationships xmlns="http://schemas.openxmlformats.org/package/2006/relationships"><Relationship Id="rId1" Type="http://schemas.openxmlformats.org/officeDocument/2006/relationships/themeOverride" Target="../theme/themeOverride37.xml"/></Relationships>
</file>

<file path=xl/charts/_rels/chart75.xml.rels><?xml version="1.0" encoding="UTF-8" standalone="yes"?>
<Relationships xmlns="http://schemas.openxmlformats.org/package/2006/relationships"><Relationship Id="rId1" Type="http://schemas.openxmlformats.org/officeDocument/2006/relationships/themeOverride" Target="../theme/themeOverride38.xml"/></Relationships>
</file>

<file path=xl/charts/_rels/chart7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0.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14.xml"/><Relationship Id="rId1" Type="http://schemas.microsoft.com/office/2011/relationships/chartStyle" Target="style14.xml"/></Relationships>
</file>

<file path=xl/charts/_rels/chart9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9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9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9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9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9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9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99.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38100">
              <a:solidFill>
                <a:srgbClr val="BFBFBF"/>
              </a:solidFill>
              <a:prstDash val="sysDot"/>
            </a:ln>
            <a:effectLst>
              <a:outerShdw blurRad="50800" dist="38100" dir="2700000" algn="tl" rotWithShape="0">
                <a:prstClr val="black">
                  <a:alpha val="40000"/>
                </a:prstClr>
              </a:outerShdw>
            </a:effectLst>
          </c:spPr>
          <c:marker>
            <c:symbol val="none"/>
          </c:marker>
          <c:xVal>
            <c:numRef>
              <c:f>'Risk Register'!$V$13:$V$15</c:f>
              <c:numCache>
                <c:formatCode>General</c:formatCode>
                <c:ptCount val="3"/>
              </c:numCache>
            </c:numRef>
          </c:xVal>
          <c:yVal>
            <c:numRef>
              <c:f>'Risk Register'!$W$13:$W$15</c:f>
              <c:numCache>
                <c:formatCode>General</c:formatCode>
                <c:ptCount val="3"/>
              </c:numCache>
            </c:numRef>
          </c:yVal>
          <c:smooth val="0"/>
        </c:ser>
        <c:ser>
          <c:idx val="1"/>
          <c:order val="1"/>
          <c:tx>
            <c:v>series2</c:v>
          </c:tx>
          <c:spPr>
            <a:ln w="22225">
              <a:solidFill>
                <a:srgbClr val="3F3F3F"/>
              </a:solidFill>
            </a:ln>
            <a:effectLst>
              <a:outerShdw blurRad="50800" dist="38100" dir="2700000" algn="tl" rotWithShape="0">
                <a:prstClr val="black">
                  <a:alpha val="40000"/>
                </a:prstClr>
              </a:outerShdw>
            </a:effectLst>
          </c:spPr>
          <c:marker>
            <c:symbol val="none"/>
          </c:marker>
          <c:xVal>
            <c:numRef>
              <c:f>'Risk Register'!$V$9:$V$11</c:f>
              <c:numCache>
                <c:formatCode>General</c:formatCode>
                <c:ptCount val="3"/>
                <c:pt idx="0">
                  <c:v>0</c:v>
                </c:pt>
                <c:pt idx="1">
                  <c:v>-0.30901699437494762</c:v>
                </c:pt>
                <c:pt idx="2">
                  <c:v>0</c:v>
                </c:pt>
              </c:numCache>
            </c:numRef>
          </c:xVal>
          <c:yVal>
            <c:numRef>
              <c:f>'Risk Register'!$W$9:$W$11</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4170288"/>
        <c:axId val="304174208"/>
      </c:scatterChart>
      <c:valAx>
        <c:axId val="304170288"/>
        <c:scaling>
          <c:orientation val="minMax"/>
          <c:max val="1"/>
          <c:min val="-1"/>
        </c:scaling>
        <c:delete val="1"/>
        <c:axPos val="b"/>
        <c:numFmt formatCode="General" sourceLinked="1"/>
        <c:majorTickMark val="out"/>
        <c:minorTickMark val="none"/>
        <c:tickLblPos val="nextTo"/>
        <c:crossAx val="304174208"/>
        <c:crosses val="autoZero"/>
        <c:crossBetween val="midCat"/>
      </c:valAx>
      <c:valAx>
        <c:axId val="304174208"/>
        <c:scaling>
          <c:orientation val="minMax"/>
          <c:max val="1"/>
          <c:min val="-1"/>
        </c:scaling>
        <c:delete val="1"/>
        <c:axPos val="l"/>
        <c:numFmt formatCode="General" sourceLinked="1"/>
        <c:majorTickMark val="out"/>
        <c:minorTickMark val="none"/>
        <c:tickLblPos val="nextTo"/>
        <c:crossAx val="304170288"/>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Library'!$R$54</c:f>
              <c:strCache>
                <c:ptCount val="1"/>
                <c:pt idx="0">
                  <c:v>Actual</c:v>
                </c:pt>
              </c:strCache>
            </c:strRef>
          </c:tx>
          <c:spPr>
            <a:solidFill>
              <a:srgbClr val="0070C0"/>
            </a:solidFill>
            <a:ln>
              <a:noFill/>
            </a:ln>
            <a:effectLst/>
          </c:spPr>
          <c:invertIfNegative val="0"/>
          <c:cat>
            <c:strRef>
              <c:f>'Shape and Table Library'!$S$53:$T$53</c:f>
              <c:strCache>
                <c:ptCount val="2"/>
                <c:pt idx="0">
                  <c:v>Last Year</c:v>
                </c:pt>
                <c:pt idx="1">
                  <c:v>This year</c:v>
                </c:pt>
              </c:strCache>
            </c:strRef>
          </c:cat>
          <c:val>
            <c:numRef>
              <c:f>'Shape and Table Library'!$S$54:$T$54</c:f>
              <c:numCache>
                <c:formatCode>0%</c:formatCode>
                <c:ptCount val="2"/>
                <c:pt idx="0">
                  <c:v>0.75</c:v>
                </c:pt>
                <c:pt idx="1">
                  <c:v>#N/A</c:v>
                </c:pt>
              </c:numCache>
            </c:numRef>
          </c:val>
        </c:ser>
        <c:dLbls>
          <c:showLegendKey val="0"/>
          <c:showVal val="0"/>
          <c:showCatName val="0"/>
          <c:showSerName val="0"/>
          <c:showPercent val="0"/>
          <c:showBubbleSize val="0"/>
        </c:dLbls>
        <c:gapWidth val="219"/>
        <c:axId val="315423760"/>
        <c:axId val="315422584"/>
      </c:barChart>
      <c:lineChart>
        <c:grouping val="standard"/>
        <c:varyColors val="0"/>
        <c:ser>
          <c:idx val="1"/>
          <c:order val="1"/>
          <c:tx>
            <c:strRef>
              <c:f>'Shape and Table Library'!$R$55</c:f>
              <c:strCache>
                <c:ptCount val="1"/>
                <c:pt idx="0">
                  <c:v>Target</c:v>
                </c:pt>
              </c:strCache>
            </c:strRef>
          </c:tx>
          <c:spPr>
            <a:ln w="28575" cap="rnd">
              <a:solidFill>
                <a:srgbClr val="00B0F0"/>
              </a:solidFill>
              <a:prstDash val="dash"/>
              <a:round/>
            </a:ln>
            <a:effectLst/>
          </c:spPr>
          <c:marker>
            <c:symbol val="none"/>
          </c:marker>
          <c:cat>
            <c:strRef>
              <c:f>'Shape and Table Library'!$S$53:$T$53</c:f>
              <c:strCache>
                <c:ptCount val="2"/>
                <c:pt idx="0">
                  <c:v>Last Year</c:v>
                </c:pt>
                <c:pt idx="1">
                  <c:v>This year</c:v>
                </c:pt>
              </c:strCache>
            </c:strRef>
          </c:cat>
          <c:val>
            <c:numRef>
              <c:f>'Shape and Table Library'!$S$55:$T$55</c:f>
              <c:numCache>
                <c:formatCode>0%</c:formatCode>
                <c:ptCount val="2"/>
                <c:pt idx="0">
                  <c:v>0.73</c:v>
                </c:pt>
                <c:pt idx="1">
                  <c:v>0.73</c:v>
                </c:pt>
              </c:numCache>
            </c:numRef>
          </c:val>
          <c:smooth val="0"/>
        </c:ser>
        <c:dLbls>
          <c:showLegendKey val="0"/>
          <c:showVal val="0"/>
          <c:showCatName val="0"/>
          <c:showSerName val="0"/>
          <c:showPercent val="0"/>
          <c:showBubbleSize val="0"/>
        </c:dLbls>
        <c:marker val="1"/>
        <c:smooth val="0"/>
        <c:axId val="315423760"/>
        <c:axId val="315422584"/>
      </c:lineChart>
      <c:catAx>
        <c:axId val="3154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2584"/>
        <c:crosses val="autoZero"/>
        <c:auto val="1"/>
        <c:lblAlgn val="ctr"/>
        <c:lblOffset val="100"/>
        <c:noMultiLvlLbl val="0"/>
      </c:catAx>
      <c:valAx>
        <c:axId val="3154225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Library'!$R$26</c:f>
              <c:strCache>
                <c:ptCount val="1"/>
                <c:pt idx="0">
                  <c:v>Actual</c:v>
                </c:pt>
              </c:strCache>
            </c:strRef>
          </c:tx>
          <c:spPr>
            <a:solidFill>
              <a:srgbClr val="0070C0"/>
            </a:solidFill>
            <a:ln>
              <a:noFill/>
            </a:ln>
            <a:effectLst/>
          </c:spPr>
          <c:invertIfNegative val="0"/>
          <c:cat>
            <c:strRef>
              <c:f>'Shape and Table Library'!$S$25:$T$25</c:f>
              <c:strCache>
                <c:ptCount val="2"/>
                <c:pt idx="0">
                  <c:v>Last Year</c:v>
                </c:pt>
                <c:pt idx="1">
                  <c:v>This year</c:v>
                </c:pt>
              </c:strCache>
            </c:strRef>
          </c:cat>
          <c:val>
            <c:numRef>
              <c:f>'Shape and Table Library'!$S$26:$T$26</c:f>
              <c:numCache>
                <c:formatCode>0%</c:formatCode>
                <c:ptCount val="2"/>
                <c:pt idx="0">
                  <c:v>0.78</c:v>
                </c:pt>
                <c:pt idx="1">
                  <c:v>0.79</c:v>
                </c:pt>
              </c:numCache>
            </c:numRef>
          </c:val>
        </c:ser>
        <c:dLbls>
          <c:showLegendKey val="0"/>
          <c:showVal val="0"/>
          <c:showCatName val="0"/>
          <c:showSerName val="0"/>
          <c:showPercent val="0"/>
          <c:showBubbleSize val="0"/>
        </c:dLbls>
        <c:gapWidth val="219"/>
        <c:axId val="315422976"/>
        <c:axId val="315410824"/>
      </c:barChart>
      <c:lineChart>
        <c:grouping val="standard"/>
        <c:varyColors val="0"/>
        <c:ser>
          <c:idx val="1"/>
          <c:order val="1"/>
          <c:tx>
            <c:strRef>
              <c:f>'Shape and Table Library'!$R$27</c:f>
              <c:strCache>
                <c:ptCount val="1"/>
                <c:pt idx="0">
                  <c:v>Target</c:v>
                </c:pt>
              </c:strCache>
            </c:strRef>
          </c:tx>
          <c:spPr>
            <a:ln w="28575" cap="rnd">
              <a:solidFill>
                <a:srgbClr val="00B0F0"/>
              </a:solidFill>
              <a:prstDash val="dash"/>
              <a:round/>
            </a:ln>
            <a:effectLst/>
          </c:spPr>
          <c:marker>
            <c:symbol val="none"/>
          </c:marker>
          <c:cat>
            <c:strRef>
              <c:f>'Shape and Table Library'!$S$25:$T$25</c:f>
              <c:strCache>
                <c:ptCount val="2"/>
                <c:pt idx="0">
                  <c:v>Last Year</c:v>
                </c:pt>
                <c:pt idx="1">
                  <c:v>This year</c:v>
                </c:pt>
              </c:strCache>
            </c:strRef>
          </c:cat>
          <c:val>
            <c:numRef>
              <c:f>'Shape and Table Library'!$S$27:$T$27</c:f>
              <c:numCache>
                <c:formatCode>0%</c:formatCode>
                <c:ptCount val="2"/>
                <c:pt idx="0">
                  <c:v>0.79</c:v>
                </c:pt>
                <c:pt idx="1">
                  <c:v>0.75</c:v>
                </c:pt>
              </c:numCache>
            </c:numRef>
          </c:val>
          <c:smooth val="0"/>
        </c:ser>
        <c:dLbls>
          <c:showLegendKey val="0"/>
          <c:showVal val="0"/>
          <c:showCatName val="0"/>
          <c:showSerName val="0"/>
          <c:showPercent val="0"/>
          <c:showBubbleSize val="0"/>
        </c:dLbls>
        <c:marker val="1"/>
        <c:smooth val="0"/>
        <c:axId val="315422976"/>
        <c:axId val="315410824"/>
      </c:lineChart>
      <c:catAx>
        <c:axId val="31542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0824"/>
        <c:crosses val="autoZero"/>
        <c:auto val="1"/>
        <c:lblAlgn val="ctr"/>
        <c:lblOffset val="100"/>
        <c:noMultiLvlLbl val="0"/>
      </c:catAx>
      <c:valAx>
        <c:axId val="3154108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Library'!$AF$5:$AI$5</c:f>
              <c:strCache>
                <c:ptCount val="4"/>
                <c:pt idx="0">
                  <c:v>Q1</c:v>
                </c:pt>
                <c:pt idx="1">
                  <c:v>Q2</c:v>
                </c:pt>
                <c:pt idx="2">
                  <c:v>Q3</c:v>
                </c:pt>
                <c:pt idx="3">
                  <c:v>Q4</c:v>
                </c:pt>
              </c:strCache>
            </c:strRef>
          </c:cat>
          <c:val>
            <c:numRef>
              <c:f>'Shape and Table Library'!$AF$7:$AI$7</c:f>
              <c:numCache>
                <c:formatCode>0.0</c:formatCode>
                <c:ptCount val="4"/>
                <c:pt idx="0">
                  <c:v>#N/A</c:v>
                </c:pt>
                <c:pt idx="1">
                  <c:v>#N/A</c:v>
                </c:pt>
                <c:pt idx="2">
                  <c:v>#N/A</c:v>
                </c:pt>
                <c:pt idx="3">
                  <c:v>29.76</c:v>
                </c:pt>
              </c:numCache>
            </c:numRef>
          </c:val>
          <c:smooth val="0"/>
        </c:ser>
        <c:ser>
          <c:idx val="2"/>
          <c:order val="2"/>
          <c:tx>
            <c:strRef>
              <c:f>'Shape and Table Library'!$AE$8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7.3435366110758266E-2"/>
                  <c:y val="9.553450162173730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Library'!$AF$5:$AI$5</c:f>
              <c:strCache>
                <c:ptCount val="4"/>
                <c:pt idx="0">
                  <c:v>Q1</c:v>
                </c:pt>
                <c:pt idx="1">
                  <c:v>Q2</c:v>
                </c:pt>
                <c:pt idx="2">
                  <c:v>Q3</c:v>
                </c:pt>
                <c:pt idx="3">
                  <c:v>Q4</c:v>
                </c:pt>
              </c:strCache>
            </c:strRef>
          </c:cat>
          <c:val>
            <c:numRef>
              <c:f>'Shape and Table Library'!$AF$8:$AI$8</c:f>
              <c:numCache>
                <c:formatCode>0.0</c:formatCode>
                <c:ptCount val="4"/>
                <c:pt idx="0">
                  <c:v>#N/A</c:v>
                </c:pt>
                <c:pt idx="1">
                  <c:v>#N/A</c:v>
                </c:pt>
                <c:pt idx="2">
                  <c:v>#N/A</c:v>
                </c:pt>
                <c:pt idx="3">
                  <c:v>29.73</c:v>
                </c:pt>
              </c:numCache>
            </c:numRef>
          </c:val>
          <c:smooth val="0"/>
        </c:ser>
        <c:dLbls>
          <c:showLegendKey val="0"/>
          <c:showVal val="0"/>
          <c:showCatName val="0"/>
          <c:showSerName val="0"/>
          <c:showPercent val="0"/>
          <c:showBubbleSize val="0"/>
        </c:dLbls>
        <c:marker val="1"/>
        <c:smooth val="0"/>
        <c:axId val="315414744"/>
        <c:axId val="315420232"/>
        <c:extLst>
          <c:ext xmlns:c15="http://schemas.microsoft.com/office/drawing/2012/chart" uri="{02D57815-91ED-43cb-92C2-25804820EDAC}">
            <c15:filteredLineSeries>
              <c15:ser>
                <c:idx val="0"/>
                <c:order val="0"/>
                <c:tx>
                  <c:strRef>
                    <c:extLst>
                      <c:ext uri="{02D57815-91ED-43cb-92C2-25804820EDAC}">
                        <c15:formulaRef>
                          <c15:sqref>'Shape and Table Library'!$AE$6</c15:sqref>
                        </c15:formulaRef>
                      </c:ext>
                    </c:extLst>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'Shape and Table Library'!$AF$5:$AI$5</c15:sqref>
                        </c15:formulaRef>
                      </c:ext>
                    </c:extLst>
                    <c:strCache>
                      <c:ptCount val="4"/>
                      <c:pt idx="0">
                        <c:v>Q1</c:v>
                      </c:pt>
                      <c:pt idx="1">
                        <c:v>Q2</c:v>
                      </c:pt>
                      <c:pt idx="2">
                        <c:v>Q3</c:v>
                      </c:pt>
                      <c:pt idx="3">
                        <c:v>Q4</c:v>
                      </c:pt>
                    </c:strCache>
                  </c:strRef>
                </c:cat>
                <c:val>
                  <c:numRef>
                    <c:extLst>
                      <c:ext uri="{02D57815-91ED-43cb-92C2-25804820EDAC}">
                        <c15:formulaRef>
                          <c15:sqref>'Shape and Table Library'!$AF$6:$AI$6</c15:sqref>
                        </c15:formulaRef>
                      </c:ext>
                    </c:extLst>
                    <c:numCache>
                      <c:formatCode>General</c:formatCode>
                      <c:ptCount val="4"/>
                    </c:numCache>
                  </c:numRef>
                </c:val>
                <c:smooth val="0"/>
              </c15:ser>
            </c15:filteredLineSeries>
          </c:ext>
        </c:extLst>
      </c:lineChart>
      <c:catAx>
        <c:axId val="31541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0232"/>
        <c:crosses val="autoZero"/>
        <c:auto val="1"/>
        <c:lblAlgn val="ctr"/>
        <c:lblOffset val="100"/>
        <c:noMultiLvlLbl val="0"/>
      </c:catAx>
      <c:valAx>
        <c:axId val="315420232"/>
        <c:scaling>
          <c:orientation val="minMax"/>
          <c:max val="29.9"/>
          <c:min val="29.4"/>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4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Library'!$AE$16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2.642345721104674E-2"/>
                  <c:y val="7.450400916117161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Library'!$AF$14:$AI$14</c:f>
              <c:strCache>
                <c:ptCount val="4"/>
                <c:pt idx="0">
                  <c:v>Q1</c:v>
                </c:pt>
                <c:pt idx="1">
                  <c:v>Q2</c:v>
                </c:pt>
                <c:pt idx="2">
                  <c:v>Q3</c:v>
                </c:pt>
                <c:pt idx="3">
                  <c:v>Q4</c:v>
                </c:pt>
              </c:strCache>
            </c:strRef>
          </c:cat>
          <c:val>
            <c:numRef>
              <c:f>'Shape and Table Library'!$AF$16:$AI$16</c:f>
              <c:numCache>
                <c:formatCode>0.0</c:formatCode>
                <c:ptCount val="4"/>
                <c:pt idx="0">
                  <c:v>68.394738000000004</c:v>
                </c:pt>
                <c:pt idx="1">
                  <c:v>138.50550000000001</c:v>
                </c:pt>
                <c:pt idx="2">
                  <c:v>210.5675</c:v>
                </c:pt>
                <c:pt idx="3">
                  <c:v>283.74700000000001</c:v>
                </c:pt>
              </c:numCache>
            </c:numRef>
          </c:val>
          <c:smooth val="0"/>
        </c:ser>
        <c:ser>
          <c:idx val="2"/>
          <c:order val="2"/>
          <c:tx>
            <c:strRef>
              <c:f>'Shape and Table Library'!$AE$17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Library'!$AF$14:$AI$14</c:f>
              <c:strCache>
                <c:ptCount val="4"/>
                <c:pt idx="0">
                  <c:v>Q1</c:v>
                </c:pt>
                <c:pt idx="1">
                  <c:v>Q2</c:v>
                </c:pt>
                <c:pt idx="2">
                  <c:v>Q3</c:v>
                </c:pt>
                <c:pt idx="3">
                  <c:v>Q4</c:v>
                </c:pt>
              </c:strCache>
            </c:strRef>
          </c:cat>
          <c:val>
            <c:numRef>
              <c:f>'Shape and Table Library'!$AF$17:$AI$17</c:f>
              <c:numCache>
                <c:formatCode>0.0</c:formatCode>
                <c:ptCount val="4"/>
                <c:pt idx="0">
                  <c:v>65.217678000000006</c:v>
                </c:pt>
                <c:pt idx="1">
                  <c:v>131.511</c:v>
                </c:pt>
                <c:pt idx="2">
                  <c:v>201.61158800000001</c:v>
                </c:pt>
                <c:pt idx="3">
                  <c:v>274.7</c:v>
                </c:pt>
              </c:numCache>
            </c:numRef>
          </c:val>
          <c:smooth val="0"/>
        </c:ser>
        <c:dLbls>
          <c:showLegendKey val="0"/>
          <c:showVal val="0"/>
          <c:showCatName val="0"/>
          <c:showSerName val="0"/>
          <c:showPercent val="0"/>
          <c:showBubbleSize val="0"/>
        </c:dLbls>
        <c:marker val="1"/>
        <c:smooth val="0"/>
        <c:axId val="315410432"/>
        <c:axId val="315411608"/>
        <c:extLst>
          <c:ext xmlns:c15="http://schemas.microsoft.com/office/drawing/2012/chart" uri="{02D57815-91ED-43cb-92C2-25804820EDAC}">
            <c15:filteredLineSeries>
              <c15:ser>
                <c:idx val="0"/>
                <c:order val="0"/>
                <c:tx>
                  <c:strRef>
                    <c:extLst>
                      <c:ext uri="{02D57815-91ED-43cb-92C2-25804820EDAC}">
                        <c15:formulaRef>
                          <c15:sqref>'Shape and Table Library'!$AE$15</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Library'!$AF$14:$AI$14</c15:sqref>
                        </c15:formulaRef>
                      </c:ext>
                    </c:extLst>
                    <c:strCache>
                      <c:ptCount val="4"/>
                      <c:pt idx="0">
                        <c:v>Q1</c:v>
                      </c:pt>
                      <c:pt idx="1">
                        <c:v>Q2</c:v>
                      </c:pt>
                      <c:pt idx="2">
                        <c:v>Q3</c:v>
                      </c:pt>
                      <c:pt idx="3">
                        <c:v>Q4</c:v>
                      </c:pt>
                    </c:strCache>
                  </c:strRef>
                </c:cat>
                <c:val>
                  <c:numRef>
                    <c:extLst>
                      <c:ext uri="{02D57815-91ED-43cb-92C2-25804820EDAC}">
                        <c15:formulaRef>
                          <c15:sqref>'Shape and Table Library'!$AF$15:$AI$15</c15:sqref>
                        </c15:formulaRef>
                      </c:ext>
                    </c:extLst>
                    <c:numCache>
                      <c:formatCode>General</c:formatCode>
                      <c:ptCount val="4"/>
                    </c:numCache>
                  </c:numRef>
                </c:val>
                <c:smooth val="0"/>
              </c15:ser>
            </c15:filteredLineSeries>
          </c:ext>
        </c:extLst>
      </c:lineChart>
      <c:catAx>
        <c:axId val="31541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1608"/>
        <c:crosses val="autoZero"/>
        <c:auto val="1"/>
        <c:lblAlgn val="ctr"/>
        <c:lblOffset val="100"/>
        <c:noMultiLvlLbl val="0"/>
      </c:catAx>
      <c:valAx>
        <c:axId val="3154116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Library'!$AE$25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2"/>
              <c:layout>
                <c:manualLayout>
                  <c:x val="-8.9749999999999996E-2"/>
                  <c:y val="-0.112106299212598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Library'!$AF$23:$AI$23</c:f>
              <c:strCache>
                <c:ptCount val="4"/>
                <c:pt idx="0">
                  <c:v>Q1</c:v>
                </c:pt>
                <c:pt idx="1">
                  <c:v>Q2</c:v>
                </c:pt>
                <c:pt idx="2">
                  <c:v>Q3</c:v>
                </c:pt>
                <c:pt idx="3">
                  <c:v>Q4</c:v>
                </c:pt>
              </c:strCache>
            </c:strRef>
          </c:cat>
          <c:val>
            <c:numRef>
              <c:f>'Shape and Table Library'!$AF$25:$AI$25</c:f>
              <c:numCache>
                <c:formatCode>0.0</c:formatCode>
                <c:ptCount val="4"/>
                <c:pt idx="0">
                  <c:v>7.6509999999999998</c:v>
                </c:pt>
                <c:pt idx="1">
                  <c:v>16.440000000000001</c:v>
                </c:pt>
                <c:pt idx="2">
                  <c:v>24.503</c:v>
                </c:pt>
                <c:pt idx="3">
                  <c:v>35.253</c:v>
                </c:pt>
              </c:numCache>
            </c:numRef>
          </c:val>
          <c:smooth val="0"/>
        </c:ser>
        <c:ser>
          <c:idx val="2"/>
          <c:order val="2"/>
          <c:tx>
            <c:strRef>
              <c:f>'Shape and Table Library'!$AE$26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2"/>
              <c:layout>
                <c:manualLayout>
                  <c:x val="-5.9194444444444445E-2"/>
                  <c:y val="0.11210666375036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Library'!$AF$23:$AI$23</c:f>
              <c:strCache>
                <c:ptCount val="4"/>
                <c:pt idx="0">
                  <c:v>Q1</c:v>
                </c:pt>
                <c:pt idx="1">
                  <c:v>Q2</c:v>
                </c:pt>
                <c:pt idx="2">
                  <c:v>Q3</c:v>
                </c:pt>
                <c:pt idx="3">
                  <c:v>Q4</c:v>
                </c:pt>
              </c:strCache>
            </c:strRef>
          </c:cat>
          <c:val>
            <c:numRef>
              <c:f>'Shape and Table Library'!$AF$26:$AI$26</c:f>
              <c:numCache>
                <c:formatCode>0.0</c:formatCode>
                <c:ptCount val="4"/>
                <c:pt idx="0">
                  <c:v>7.6379999999999999</c:v>
                </c:pt>
                <c:pt idx="1">
                  <c:v>15.483000000000001</c:v>
                </c:pt>
                <c:pt idx="2">
                  <c:v>22.66</c:v>
                </c:pt>
                <c:pt idx="3">
                  <c:v>32.5</c:v>
                </c:pt>
              </c:numCache>
            </c:numRef>
          </c:val>
          <c:smooth val="0"/>
        </c:ser>
        <c:dLbls>
          <c:showLegendKey val="0"/>
          <c:showVal val="0"/>
          <c:showCatName val="0"/>
          <c:showSerName val="0"/>
          <c:showPercent val="0"/>
          <c:showBubbleSize val="0"/>
        </c:dLbls>
        <c:marker val="1"/>
        <c:smooth val="0"/>
        <c:axId val="315416704"/>
        <c:axId val="315414352"/>
        <c:extLst>
          <c:ext xmlns:c15="http://schemas.microsoft.com/office/drawing/2012/chart" uri="{02D57815-91ED-43cb-92C2-25804820EDAC}">
            <c15:filteredLineSeries>
              <c15:ser>
                <c:idx val="0"/>
                <c:order val="0"/>
                <c:tx>
                  <c:strRef>
                    <c:extLst>
                      <c:ext uri="{02D57815-91ED-43cb-92C2-25804820EDAC}">
                        <c15:formulaRef>
                          <c15:sqref>'Shape and Table Library'!$AE$24</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Library'!$AF$23:$AI$23</c15:sqref>
                        </c15:formulaRef>
                      </c:ext>
                    </c:extLst>
                    <c:strCache>
                      <c:ptCount val="4"/>
                      <c:pt idx="0">
                        <c:v>Q1</c:v>
                      </c:pt>
                      <c:pt idx="1">
                        <c:v>Q2</c:v>
                      </c:pt>
                      <c:pt idx="2">
                        <c:v>Q3</c:v>
                      </c:pt>
                      <c:pt idx="3">
                        <c:v>Q4</c:v>
                      </c:pt>
                    </c:strCache>
                  </c:strRef>
                </c:cat>
                <c:val>
                  <c:numRef>
                    <c:extLst>
                      <c:ext uri="{02D57815-91ED-43cb-92C2-25804820EDAC}">
                        <c15:formulaRef>
                          <c15:sqref>'Shape and Table Library'!$AF$24:$AI$24</c15:sqref>
                        </c15:formulaRef>
                      </c:ext>
                    </c:extLst>
                    <c:numCache>
                      <c:formatCode>General</c:formatCode>
                      <c:ptCount val="4"/>
                    </c:numCache>
                  </c:numRef>
                </c:val>
                <c:smooth val="0"/>
              </c15:ser>
            </c15:filteredLineSeries>
          </c:ext>
        </c:extLst>
      </c:lineChart>
      <c:catAx>
        <c:axId val="3154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4352"/>
        <c:crosses val="autoZero"/>
        <c:auto val="1"/>
        <c:lblAlgn val="ctr"/>
        <c:lblOffset val="100"/>
        <c:noMultiLvlLbl val="0"/>
      </c:catAx>
      <c:valAx>
        <c:axId val="3154143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6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Library'!$AE$34</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Library'!$AF$32:$AI$32</c:f>
              <c:strCache>
                <c:ptCount val="4"/>
                <c:pt idx="0">
                  <c:v>Q1</c:v>
                </c:pt>
                <c:pt idx="1">
                  <c:v>Q2</c:v>
                </c:pt>
                <c:pt idx="2">
                  <c:v>Q3</c:v>
                </c:pt>
                <c:pt idx="3">
                  <c:v>Q4</c:v>
                </c:pt>
              </c:strCache>
            </c:strRef>
          </c:cat>
          <c:val>
            <c:numRef>
              <c:f>'Shape and Table Library'!$AF$34:$AI$34</c:f>
              <c:numCache>
                <c:formatCode>0.0</c:formatCode>
                <c:ptCount val="4"/>
                <c:pt idx="0">
                  <c:v>6.0739999999999998</c:v>
                </c:pt>
                <c:pt idx="1">
                  <c:v>12.007</c:v>
                </c:pt>
                <c:pt idx="2">
                  <c:v>17.98</c:v>
                </c:pt>
                <c:pt idx="3">
                  <c:v>23.826000000000001</c:v>
                </c:pt>
              </c:numCache>
            </c:numRef>
          </c:val>
          <c:smooth val="0"/>
        </c:ser>
        <c:ser>
          <c:idx val="2"/>
          <c:order val="2"/>
          <c:tx>
            <c:strRef>
              <c:f>'Shape and Table Library'!$AE$35</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Library'!$AF$32:$AI$32</c:f>
              <c:strCache>
                <c:ptCount val="4"/>
                <c:pt idx="0">
                  <c:v>Q1</c:v>
                </c:pt>
                <c:pt idx="1">
                  <c:v>Q2</c:v>
                </c:pt>
                <c:pt idx="2">
                  <c:v>Q3</c:v>
                </c:pt>
                <c:pt idx="3">
                  <c:v>Q4</c:v>
                </c:pt>
              </c:strCache>
            </c:strRef>
          </c:cat>
          <c:val>
            <c:numRef>
              <c:f>'Shape and Table Library'!$AF$35:$AI$35</c:f>
              <c:numCache>
                <c:formatCode>0.0</c:formatCode>
                <c:ptCount val="4"/>
                <c:pt idx="0">
                  <c:v>5.8890000000000002</c:v>
                </c:pt>
                <c:pt idx="1">
                  <c:v>11.814</c:v>
                </c:pt>
                <c:pt idx="2">
                  <c:v>17.515000000000001</c:v>
                </c:pt>
                <c:pt idx="3">
                  <c:v>20.100000000000001</c:v>
                </c:pt>
              </c:numCache>
            </c:numRef>
          </c:val>
          <c:smooth val="0"/>
        </c:ser>
        <c:dLbls>
          <c:showLegendKey val="0"/>
          <c:showVal val="0"/>
          <c:showCatName val="0"/>
          <c:showSerName val="0"/>
          <c:showPercent val="0"/>
          <c:showBubbleSize val="0"/>
        </c:dLbls>
        <c:marker val="1"/>
        <c:smooth val="0"/>
        <c:axId val="315419448"/>
        <c:axId val="315417096"/>
        <c:extLst>
          <c:ext xmlns:c15="http://schemas.microsoft.com/office/drawing/2012/chart" uri="{02D57815-91ED-43cb-92C2-25804820EDAC}">
            <c15:filteredLineSeries>
              <c15:ser>
                <c:idx val="0"/>
                <c:order val="0"/>
                <c:tx>
                  <c:strRef>
                    <c:extLst>
                      <c:ext uri="{02D57815-91ED-43cb-92C2-25804820EDAC}">
                        <c15:formulaRef>
                          <c15:sqref>'Shape and Table Library'!$AE$33</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Library'!$AF$32:$AI$32</c15:sqref>
                        </c15:formulaRef>
                      </c:ext>
                    </c:extLst>
                    <c:strCache>
                      <c:ptCount val="4"/>
                      <c:pt idx="0">
                        <c:v>Q1</c:v>
                      </c:pt>
                      <c:pt idx="1">
                        <c:v>Q2</c:v>
                      </c:pt>
                      <c:pt idx="2">
                        <c:v>Q3</c:v>
                      </c:pt>
                      <c:pt idx="3">
                        <c:v>Q4</c:v>
                      </c:pt>
                    </c:strCache>
                  </c:strRef>
                </c:cat>
                <c:val>
                  <c:numRef>
                    <c:extLst>
                      <c:ext uri="{02D57815-91ED-43cb-92C2-25804820EDAC}">
                        <c15:formulaRef>
                          <c15:sqref>'Shape and Table Library'!$AF$33:$AI$33</c15:sqref>
                        </c15:formulaRef>
                      </c:ext>
                    </c:extLst>
                    <c:numCache>
                      <c:formatCode>General</c:formatCode>
                      <c:ptCount val="4"/>
                    </c:numCache>
                  </c:numRef>
                </c:val>
                <c:smooth val="0"/>
              </c15:ser>
            </c15:filteredLineSeries>
          </c:ext>
        </c:extLst>
      </c:lineChart>
      <c:catAx>
        <c:axId val="31541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7096"/>
        <c:crosses val="autoZero"/>
        <c:auto val="1"/>
        <c:lblAlgn val="ctr"/>
        <c:lblOffset val="100"/>
        <c:noMultiLvlLbl val="0"/>
      </c:catAx>
      <c:valAx>
        <c:axId val="3154170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9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Library'!$AE$43</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6.0595097599374405E-2"/>
                  <c:y val="7.562024972618254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7.3371854054756158E-2"/>
                  <c:y val="8.302308460391044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3371854054756158E-2"/>
                  <c:y val="6.8217414848454644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5.9761869792956307E-2"/>
                  <c:y val="9.782875435936620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Library'!$AF$41:$AI$41</c:f>
              <c:strCache>
                <c:ptCount val="4"/>
                <c:pt idx="0">
                  <c:v>Q1</c:v>
                </c:pt>
                <c:pt idx="1">
                  <c:v>Q2</c:v>
                </c:pt>
                <c:pt idx="2">
                  <c:v>Q3</c:v>
                </c:pt>
                <c:pt idx="3">
                  <c:v>Q4</c:v>
                </c:pt>
              </c:strCache>
            </c:strRef>
          </c:cat>
          <c:val>
            <c:numRef>
              <c:f>'Shape and Table Library'!$AF$43:$AI$43</c:f>
              <c:numCache>
                <c:formatCode>0.0</c:formatCode>
                <c:ptCount val="4"/>
                <c:pt idx="0">
                  <c:v>40.200000000000003</c:v>
                </c:pt>
                <c:pt idx="1">
                  <c:v>40.200000000000003</c:v>
                </c:pt>
                <c:pt idx="2">
                  <c:v>40.200000000000003</c:v>
                </c:pt>
                <c:pt idx="3">
                  <c:v>40.200000000000003</c:v>
                </c:pt>
              </c:numCache>
            </c:numRef>
          </c:val>
          <c:smooth val="0"/>
        </c:ser>
        <c:ser>
          <c:idx val="2"/>
          <c:order val="2"/>
          <c:tx>
            <c:strRef>
              <c:f>'Shape and Table Library'!$AE$44</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Library'!$AF$41:$AI$41</c:f>
              <c:strCache>
                <c:ptCount val="4"/>
                <c:pt idx="0">
                  <c:v>Q1</c:v>
                </c:pt>
                <c:pt idx="1">
                  <c:v>Q2</c:v>
                </c:pt>
                <c:pt idx="2">
                  <c:v>Q3</c:v>
                </c:pt>
                <c:pt idx="3">
                  <c:v>Q4</c:v>
                </c:pt>
              </c:strCache>
            </c:strRef>
          </c:cat>
          <c:val>
            <c:numRef>
              <c:f>'Shape and Table Library'!$AF$44:$AI$44</c:f>
              <c:numCache>
                <c:formatCode>0.0</c:formatCode>
                <c:ptCount val="4"/>
                <c:pt idx="0">
                  <c:v>41.249000000000002</c:v>
                </c:pt>
                <c:pt idx="1">
                  <c:v>45.174999999999997</c:v>
                </c:pt>
                <c:pt idx="2">
                  <c:v>44.844000000000001</c:v>
                </c:pt>
                <c:pt idx="3">
                  <c:v>47.8</c:v>
                </c:pt>
              </c:numCache>
            </c:numRef>
          </c:val>
          <c:smooth val="0"/>
        </c:ser>
        <c:dLbls>
          <c:showLegendKey val="0"/>
          <c:showVal val="0"/>
          <c:showCatName val="0"/>
          <c:showSerName val="0"/>
          <c:showPercent val="0"/>
          <c:showBubbleSize val="0"/>
        </c:dLbls>
        <c:marker val="1"/>
        <c:smooth val="0"/>
        <c:axId val="315419840"/>
        <c:axId val="315417880"/>
        <c:extLst>
          <c:ext xmlns:c15="http://schemas.microsoft.com/office/drawing/2012/chart" uri="{02D57815-91ED-43cb-92C2-25804820EDAC}">
            <c15:filteredLineSeries>
              <c15:ser>
                <c:idx val="0"/>
                <c:order val="0"/>
                <c:tx>
                  <c:strRef>
                    <c:extLst>
                      <c:ext uri="{02D57815-91ED-43cb-92C2-25804820EDAC}">
                        <c15:formulaRef>
                          <c15:sqref>'Shape and Table Library'!$AE$42</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Library'!$AF$41:$AI$41</c15:sqref>
                        </c15:formulaRef>
                      </c:ext>
                    </c:extLst>
                    <c:strCache>
                      <c:ptCount val="4"/>
                      <c:pt idx="0">
                        <c:v>Q1</c:v>
                      </c:pt>
                      <c:pt idx="1">
                        <c:v>Q2</c:v>
                      </c:pt>
                      <c:pt idx="2">
                        <c:v>Q3</c:v>
                      </c:pt>
                      <c:pt idx="3">
                        <c:v>Q4</c:v>
                      </c:pt>
                    </c:strCache>
                  </c:strRef>
                </c:cat>
                <c:val>
                  <c:numRef>
                    <c:extLst>
                      <c:ext uri="{02D57815-91ED-43cb-92C2-25804820EDAC}">
                        <c15:formulaRef>
                          <c15:sqref>'Shape and Table Library'!$AF$42:$AI$42</c15:sqref>
                        </c15:formulaRef>
                      </c:ext>
                    </c:extLst>
                    <c:numCache>
                      <c:formatCode>General</c:formatCode>
                      <c:ptCount val="4"/>
                    </c:numCache>
                  </c:numRef>
                </c:val>
                <c:smooth val="0"/>
              </c15:ser>
            </c15:filteredLineSeries>
          </c:ext>
        </c:extLst>
      </c:lineChart>
      <c:catAx>
        <c:axId val="31541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7880"/>
        <c:crosses val="autoZero"/>
        <c:auto val="1"/>
        <c:lblAlgn val="ctr"/>
        <c:lblOffset val="100"/>
        <c:noMultiLvlLbl val="0"/>
      </c:catAx>
      <c:valAx>
        <c:axId val="3154178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Library'!$AE$52</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8.2577868062918239E-2"/>
                  <c:y val="8.2441854676920265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Library'!$AF$50:$AI$50</c:f>
              <c:strCache>
                <c:ptCount val="4"/>
                <c:pt idx="0">
                  <c:v>Q1</c:v>
                </c:pt>
                <c:pt idx="1">
                  <c:v>Q2</c:v>
                </c:pt>
                <c:pt idx="2">
                  <c:v>Q3</c:v>
                </c:pt>
                <c:pt idx="3">
                  <c:v>Q4</c:v>
                </c:pt>
              </c:strCache>
            </c:strRef>
          </c:cat>
          <c:val>
            <c:numRef>
              <c:f>'Shape and Table Library'!$AF$52:$AI$52</c:f>
              <c:numCache>
                <c:formatCode>0.0</c:formatCode>
                <c:ptCount val="4"/>
                <c:pt idx="0">
                  <c:v>105</c:v>
                </c:pt>
                <c:pt idx="1">
                  <c:v>105</c:v>
                </c:pt>
                <c:pt idx="2">
                  <c:v>105</c:v>
                </c:pt>
                <c:pt idx="3">
                  <c:v>105</c:v>
                </c:pt>
              </c:numCache>
            </c:numRef>
          </c:val>
          <c:smooth val="0"/>
        </c:ser>
        <c:ser>
          <c:idx val="2"/>
          <c:order val="2"/>
          <c:tx>
            <c:strRef>
              <c:f>'Shape and Table Library'!$AE$53</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Library'!$AF$50:$AI$50</c:f>
              <c:strCache>
                <c:ptCount val="4"/>
                <c:pt idx="0">
                  <c:v>Q1</c:v>
                </c:pt>
                <c:pt idx="1">
                  <c:v>Q2</c:v>
                </c:pt>
                <c:pt idx="2">
                  <c:v>Q3</c:v>
                </c:pt>
                <c:pt idx="3">
                  <c:v>Q4</c:v>
                </c:pt>
              </c:strCache>
            </c:strRef>
          </c:cat>
          <c:val>
            <c:numRef>
              <c:f>'Shape and Table Library'!$AF$53:$AI$53</c:f>
              <c:numCache>
                <c:formatCode>0.0</c:formatCode>
                <c:ptCount val="4"/>
                <c:pt idx="0">
                  <c:v>105.7</c:v>
                </c:pt>
                <c:pt idx="1">
                  <c:v>124.9</c:v>
                </c:pt>
                <c:pt idx="2">
                  <c:v>169.6</c:v>
                </c:pt>
                <c:pt idx="3">
                  <c:v>152.19999999999999</c:v>
                </c:pt>
              </c:numCache>
            </c:numRef>
          </c:val>
          <c:smooth val="0"/>
        </c:ser>
        <c:dLbls>
          <c:showLegendKey val="0"/>
          <c:showVal val="0"/>
          <c:showCatName val="0"/>
          <c:showSerName val="0"/>
          <c:showPercent val="0"/>
          <c:showBubbleSize val="0"/>
        </c:dLbls>
        <c:marker val="1"/>
        <c:smooth val="0"/>
        <c:axId val="315413568"/>
        <c:axId val="315413176"/>
        <c:extLst>
          <c:ext xmlns:c15="http://schemas.microsoft.com/office/drawing/2012/chart" uri="{02D57815-91ED-43cb-92C2-25804820EDAC}">
            <c15:filteredLineSeries>
              <c15:ser>
                <c:idx val="0"/>
                <c:order val="0"/>
                <c:tx>
                  <c:strRef>
                    <c:extLst>
                      <c:ext uri="{02D57815-91ED-43cb-92C2-25804820EDAC}">
                        <c15:formulaRef>
                          <c15:sqref>'Shape and Table Library'!$AE$51</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Library'!$AF$50:$AI$50</c15:sqref>
                        </c15:formulaRef>
                      </c:ext>
                    </c:extLst>
                    <c:strCache>
                      <c:ptCount val="4"/>
                      <c:pt idx="0">
                        <c:v>Q1</c:v>
                      </c:pt>
                      <c:pt idx="1">
                        <c:v>Q2</c:v>
                      </c:pt>
                      <c:pt idx="2">
                        <c:v>Q3</c:v>
                      </c:pt>
                      <c:pt idx="3">
                        <c:v>Q4</c:v>
                      </c:pt>
                    </c:strCache>
                  </c:strRef>
                </c:cat>
                <c:val>
                  <c:numRef>
                    <c:extLst>
                      <c:ext uri="{02D57815-91ED-43cb-92C2-25804820EDAC}">
                        <c15:formulaRef>
                          <c15:sqref>'Shape and Table Library'!$AF$51:$AI$51</c15:sqref>
                        </c15:formulaRef>
                      </c:ext>
                    </c:extLst>
                    <c:numCache>
                      <c:formatCode>General</c:formatCode>
                      <c:ptCount val="4"/>
                    </c:numCache>
                  </c:numRef>
                </c:val>
                <c:smooth val="0"/>
              </c15:ser>
            </c15:filteredLineSeries>
          </c:ext>
        </c:extLst>
      </c:lineChart>
      <c:catAx>
        <c:axId val="31541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3176"/>
        <c:crosses val="autoZero"/>
        <c:auto val="1"/>
        <c:lblAlgn val="ctr"/>
        <c:lblOffset val="100"/>
        <c:noMultiLvlLbl val="0"/>
      </c:catAx>
      <c:valAx>
        <c:axId val="31541317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solidFill>
                <a:srgbClr val="00B0F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Library'!$AV$5:$AY$5</c:f>
              <c:strCache>
                <c:ptCount val="4"/>
                <c:pt idx="0">
                  <c:v>Q1</c:v>
                </c:pt>
                <c:pt idx="1">
                  <c:v>Q2</c:v>
                </c:pt>
                <c:pt idx="2">
                  <c:v>Q3</c:v>
                </c:pt>
                <c:pt idx="3">
                  <c:v>Q4</c:v>
                </c:pt>
              </c:strCache>
            </c:strRef>
          </c:cat>
          <c:val>
            <c:numRef>
              <c:f>'Shape and Table Library'!$AV$7:$AY$7</c:f>
              <c:numCache>
                <c:formatCode>0%</c:formatCode>
                <c:ptCount val="4"/>
                <c:pt idx="0">
                  <c:v>#N/A</c:v>
                </c:pt>
                <c:pt idx="1">
                  <c:v>#N/A</c:v>
                </c:pt>
                <c:pt idx="2">
                  <c:v>#N/A</c:v>
                </c:pt>
                <c:pt idx="3">
                  <c:v>#N/A</c:v>
                </c:pt>
              </c:numCache>
            </c:numRef>
          </c:val>
          <c:smooth val="0"/>
        </c:ser>
        <c:ser>
          <c:idx val="2"/>
          <c:order val="2"/>
          <c:tx>
            <c:strRef>
              <c:f>'Shape and Table Library'!$AU$8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Library'!$AV$5:$AY$5</c:f>
              <c:strCache>
                <c:ptCount val="4"/>
                <c:pt idx="0">
                  <c:v>Q1</c:v>
                </c:pt>
                <c:pt idx="1">
                  <c:v>Q2</c:v>
                </c:pt>
                <c:pt idx="2">
                  <c:v>Q3</c:v>
                </c:pt>
                <c:pt idx="3">
                  <c:v>Q4</c:v>
                </c:pt>
              </c:strCache>
            </c:strRef>
          </c:cat>
          <c:val>
            <c:numRef>
              <c:f>'Shape and Table Library'!$AV$8:$AY$8</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5412000"/>
        <c:axId val="315408472"/>
        <c:extLst>
          <c:ext xmlns:c15="http://schemas.microsoft.com/office/drawing/2012/chart" uri="{02D57815-91ED-43cb-92C2-25804820EDAC}">
            <c15:filteredLineSeries>
              <c15:ser>
                <c:idx val="0"/>
                <c:order val="0"/>
                <c:tx>
                  <c:strRef>
                    <c:extLst>
                      <c:ext uri="{02D57815-91ED-43cb-92C2-25804820EDAC}">
                        <c15:formulaRef>
                          <c15:sqref>'Shape and Table Library'!$AU$6</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Library'!$AV$5:$AY$5</c15:sqref>
                        </c15:formulaRef>
                      </c:ext>
                    </c:extLst>
                    <c:strCache>
                      <c:ptCount val="4"/>
                      <c:pt idx="0">
                        <c:v>Q1</c:v>
                      </c:pt>
                      <c:pt idx="1">
                        <c:v>Q2</c:v>
                      </c:pt>
                      <c:pt idx="2">
                        <c:v>Q3</c:v>
                      </c:pt>
                      <c:pt idx="3">
                        <c:v>Q4</c:v>
                      </c:pt>
                    </c:strCache>
                  </c:strRef>
                </c:cat>
                <c:val>
                  <c:numRef>
                    <c:extLst>
                      <c:ext uri="{02D57815-91ED-43cb-92C2-25804820EDAC}">
                        <c15:formulaRef>
                          <c15:sqref>'Shape and Table Library'!$AV$6:$AY$6</c15:sqref>
                        </c15:formulaRef>
                      </c:ext>
                    </c:extLst>
                    <c:numCache>
                      <c:formatCode>General</c:formatCode>
                      <c:ptCount val="4"/>
                    </c:numCache>
                  </c:numRef>
                </c:val>
                <c:smooth val="0"/>
              </c15:ser>
            </c15:filteredLineSeries>
          </c:ext>
        </c:extLst>
      </c:lineChart>
      <c:catAx>
        <c:axId val="31541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08472"/>
        <c:crosses val="autoZero"/>
        <c:auto val="1"/>
        <c:lblAlgn val="ctr"/>
        <c:lblOffset val="100"/>
        <c:noMultiLvlLbl val="0"/>
      </c:catAx>
      <c:valAx>
        <c:axId val="315408472"/>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2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Library'!$AU$16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Library'!$AV$14:$AY$14</c:f>
              <c:strCache>
                <c:ptCount val="4"/>
                <c:pt idx="0">
                  <c:v>Q1</c:v>
                </c:pt>
                <c:pt idx="1">
                  <c:v>Q2</c:v>
                </c:pt>
                <c:pt idx="2">
                  <c:v>Q3</c:v>
                </c:pt>
                <c:pt idx="3">
                  <c:v>Q4</c:v>
                </c:pt>
              </c:strCache>
            </c:strRef>
          </c:cat>
          <c:val>
            <c:numRef>
              <c:f>'Shape and Table Library'!$AV$16:$AY$16</c:f>
              <c:numCache>
                <c:formatCode>0</c:formatCode>
                <c:ptCount val="4"/>
                <c:pt idx="0">
                  <c:v>#N/A</c:v>
                </c:pt>
                <c:pt idx="1">
                  <c:v>#N/A</c:v>
                </c:pt>
                <c:pt idx="2">
                  <c:v>#N/A</c:v>
                </c:pt>
                <c:pt idx="3">
                  <c:v>#N/A</c:v>
                </c:pt>
              </c:numCache>
            </c:numRef>
          </c:val>
          <c:smooth val="0"/>
        </c:ser>
        <c:ser>
          <c:idx val="2"/>
          <c:order val="2"/>
          <c:tx>
            <c:strRef>
              <c:f>'Shape and Table Library'!$AU$17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Library'!$AV$14:$AY$14</c:f>
              <c:strCache>
                <c:ptCount val="4"/>
                <c:pt idx="0">
                  <c:v>Q1</c:v>
                </c:pt>
                <c:pt idx="1">
                  <c:v>Q2</c:v>
                </c:pt>
                <c:pt idx="2">
                  <c:v>Q3</c:v>
                </c:pt>
                <c:pt idx="3">
                  <c:v>Q4</c:v>
                </c:pt>
              </c:strCache>
            </c:strRef>
          </c:cat>
          <c:val>
            <c:numRef>
              <c:f>'Shape and Table Library'!$AV$17:$AY$17</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5409648"/>
        <c:axId val="315418664"/>
        <c:extLst>
          <c:ext xmlns:c15="http://schemas.microsoft.com/office/drawing/2012/chart" uri="{02D57815-91ED-43cb-92C2-25804820EDAC}">
            <c15:filteredLineSeries>
              <c15:ser>
                <c:idx val="0"/>
                <c:order val="0"/>
                <c:tx>
                  <c:strRef>
                    <c:extLst>
                      <c:ext uri="{02D57815-91ED-43cb-92C2-25804820EDAC}">
                        <c15:formulaRef>
                          <c15:sqref>'Shape and Table Library'!$AU$15</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Library'!$AV$14:$AY$14</c15:sqref>
                        </c15:formulaRef>
                      </c:ext>
                    </c:extLst>
                    <c:strCache>
                      <c:ptCount val="4"/>
                      <c:pt idx="0">
                        <c:v>Q1</c:v>
                      </c:pt>
                      <c:pt idx="1">
                        <c:v>Q2</c:v>
                      </c:pt>
                      <c:pt idx="2">
                        <c:v>Q3</c:v>
                      </c:pt>
                      <c:pt idx="3">
                        <c:v>Q4</c:v>
                      </c:pt>
                    </c:strCache>
                  </c:strRef>
                </c:cat>
                <c:val>
                  <c:numRef>
                    <c:extLst>
                      <c:ext uri="{02D57815-91ED-43cb-92C2-25804820EDAC}">
                        <c15:formulaRef>
                          <c15:sqref>'Shape and Table Library'!$AV$15:$AY$15</c15:sqref>
                        </c15:formulaRef>
                      </c:ext>
                    </c:extLst>
                    <c:numCache>
                      <c:formatCode>General</c:formatCode>
                      <c:ptCount val="4"/>
                    </c:numCache>
                  </c:numRef>
                </c:val>
                <c:smooth val="0"/>
              </c15:ser>
            </c15:filteredLineSeries>
          </c:ext>
        </c:extLst>
      </c:lineChart>
      <c:catAx>
        <c:axId val="3154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8664"/>
        <c:crosses val="autoZero"/>
        <c:auto val="1"/>
        <c:lblAlgn val="ctr"/>
        <c:lblOffset val="100"/>
        <c:noMultiLvlLbl val="0"/>
      </c:catAx>
      <c:valAx>
        <c:axId val="315418664"/>
        <c:scaling>
          <c:orientation val="minMax"/>
          <c:max val="5"/>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09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Library'!$AU$25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2"/>
              <c:layout>
                <c:manualLayout>
                  <c:x val="-7.3762658184264335E-2"/>
                  <c:y val="7.83298477494680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0333042671168189E-2"/>
                  <c:y val="0.10738114559332415"/>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Library'!$AV$23:$AY$23</c:f>
              <c:strCache>
                <c:ptCount val="4"/>
                <c:pt idx="0">
                  <c:v>Q1</c:v>
                </c:pt>
                <c:pt idx="1">
                  <c:v>Q2</c:v>
                </c:pt>
                <c:pt idx="2">
                  <c:v>Q3</c:v>
                </c:pt>
                <c:pt idx="3">
                  <c:v>Q4</c:v>
                </c:pt>
              </c:strCache>
            </c:strRef>
          </c:cat>
          <c:val>
            <c:numRef>
              <c:f>'Shape and Table Library'!$AV$25:$AY$25</c:f>
              <c:numCache>
                <c:formatCode>0.0</c:formatCode>
                <c:ptCount val="4"/>
                <c:pt idx="0">
                  <c:v>#N/A</c:v>
                </c:pt>
                <c:pt idx="1">
                  <c:v>#N/A</c:v>
                </c:pt>
                <c:pt idx="2">
                  <c:v>#N/A</c:v>
                </c:pt>
                <c:pt idx="3">
                  <c:v>#N/A</c:v>
                </c:pt>
              </c:numCache>
            </c:numRef>
          </c:val>
          <c:smooth val="0"/>
        </c:ser>
        <c:ser>
          <c:idx val="2"/>
          <c:order val="2"/>
          <c:tx>
            <c:strRef>
              <c:f>'Shape and Table Library'!$AU$26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2"/>
              <c:layout>
                <c:manualLayout>
                  <c:x val="-6.9901775271608124E-2"/>
                  <c:y val="-7.106645141256216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3762658184264335E-2"/>
                  <c:y val="-9.285492479545427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Library'!$AV$23:$AY$23</c:f>
              <c:strCache>
                <c:ptCount val="4"/>
                <c:pt idx="0">
                  <c:v>Q1</c:v>
                </c:pt>
                <c:pt idx="1">
                  <c:v>Q2</c:v>
                </c:pt>
                <c:pt idx="2">
                  <c:v>Q3</c:v>
                </c:pt>
                <c:pt idx="3">
                  <c:v>Q4</c:v>
                </c:pt>
              </c:strCache>
            </c:strRef>
          </c:cat>
          <c:val>
            <c:numRef>
              <c:f>'Shape and Table Library'!$AV$26:$AY$26</c:f>
              <c:numCache>
                <c:formatCode>0.0</c:formatCode>
                <c:ptCount val="4"/>
                <c:pt idx="0">
                  <c:v>#N/A</c:v>
                </c:pt>
                <c:pt idx="1">
                  <c:v>#N/A</c:v>
                </c:pt>
                <c:pt idx="2">
                  <c:v>#N/A</c:v>
                </c:pt>
                <c:pt idx="3">
                  <c:v>102.538</c:v>
                </c:pt>
              </c:numCache>
            </c:numRef>
          </c:val>
          <c:smooth val="0"/>
        </c:ser>
        <c:dLbls>
          <c:showLegendKey val="0"/>
          <c:showVal val="0"/>
          <c:showCatName val="0"/>
          <c:showSerName val="0"/>
          <c:showPercent val="0"/>
          <c:showBubbleSize val="0"/>
        </c:dLbls>
        <c:marker val="1"/>
        <c:smooth val="0"/>
        <c:axId val="315419056"/>
        <c:axId val="315413960"/>
        <c:extLst>
          <c:ext xmlns:c15="http://schemas.microsoft.com/office/drawing/2012/chart" uri="{02D57815-91ED-43cb-92C2-25804820EDAC}">
            <c15:filteredLineSeries>
              <c15:ser>
                <c:idx val="0"/>
                <c:order val="0"/>
                <c:tx>
                  <c:strRef>
                    <c:extLst>
                      <c:ext uri="{02D57815-91ED-43cb-92C2-25804820EDAC}">
                        <c15:formulaRef>
                          <c15:sqref>'Shape and Table Library'!$AU$24</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Library'!$AV$23:$AY$23</c15:sqref>
                        </c15:formulaRef>
                      </c:ext>
                    </c:extLst>
                    <c:strCache>
                      <c:ptCount val="4"/>
                      <c:pt idx="0">
                        <c:v>Q1</c:v>
                      </c:pt>
                      <c:pt idx="1">
                        <c:v>Q2</c:v>
                      </c:pt>
                      <c:pt idx="2">
                        <c:v>Q3</c:v>
                      </c:pt>
                      <c:pt idx="3">
                        <c:v>Q4</c:v>
                      </c:pt>
                    </c:strCache>
                  </c:strRef>
                </c:cat>
                <c:val>
                  <c:numRef>
                    <c:extLst>
                      <c:ext uri="{02D57815-91ED-43cb-92C2-25804820EDAC}">
                        <c15:formulaRef>
                          <c15:sqref>'Shape and Table Library'!$AV$24:$AY$24</c15:sqref>
                        </c15:formulaRef>
                      </c:ext>
                    </c:extLst>
                    <c:numCache>
                      <c:formatCode>General</c:formatCode>
                      <c:ptCount val="4"/>
                    </c:numCache>
                  </c:numRef>
                </c:val>
                <c:smooth val="0"/>
              </c15:ser>
            </c15:filteredLineSeries>
          </c:ext>
        </c:extLst>
      </c:lineChart>
      <c:catAx>
        <c:axId val="31541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3960"/>
        <c:crosses val="autoZero"/>
        <c:auto val="1"/>
        <c:lblAlgn val="ctr"/>
        <c:lblOffset val="100"/>
        <c:noMultiLvlLbl val="0"/>
      </c:catAx>
      <c:valAx>
        <c:axId val="315413960"/>
        <c:scaling>
          <c:orientation val="minMax"/>
          <c:min val="0.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Library'!$AU$43</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7.0161175180692509E-2"/>
                  <c:y val="8.6179446947559343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Library'!$AV$41:$AY$41</c:f>
              <c:strCache>
                <c:ptCount val="4"/>
                <c:pt idx="0">
                  <c:v>Q1</c:v>
                </c:pt>
                <c:pt idx="1">
                  <c:v>Q2</c:v>
                </c:pt>
                <c:pt idx="2">
                  <c:v>Q3</c:v>
                </c:pt>
                <c:pt idx="3">
                  <c:v>Q4</c:v>
                </c:pt>
              </c:strCache>
            </c:strRef>
          </c:cat>
          <c:val>
            <c:numRef>
              <c:f>'Shape and Table Library'!$AV$43:$AY$43</c:f>
              <c:numCache>
                <c:formatCode>0%</c:formatCode>
                <c:ptCount val="4"/>
                <c:pt idx="0">
                  <c:v>0.6</c:v>
                </c:pt>
                <c:pt idx="1">
                  <c:v>0.6</c:v>
                </c:pt>
                <c:pt idx="2">
                  <c:v>0.6</c:v>
                </c:pt>
                <c:pt idx="3">
                  <c:v>0.6</c:v>
                </c:pt>
              </c:numCache>
            </c:numRef>
          </c:val>
          <c:smooth val="0"/>
        </c:ser>
        <c:ser>
          <c:idx val="2"/>
          <c:order val="2"/>
          <c:tx>
            <c:strRef>
              <c:f>'Shape and Table Library'!$AU$44</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6.3318705534049363E-2"/>
                  <c:y val="-6.4241028372367545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Library'!$AV$41:$AY$41</c:f>
              <c:strCache>
                <c:ptCount val="4"/>
                <c:pt idx="0">
                  <c:v>Q1</c:v>
                </c:pt>
                <c:pt idx="1">
                  <c:v>Q2</c:v>
                </c:pt>
                <c:pt idx="2">
                  <c:v>Q3</c:v>
                </c:pt>
                <c:pt idx="3">
                  <c:v>Q4</c:v>
                </c:pt>
              </c:strCache>
            </c:strRef>
          </c:cat>
          <c:val>
            <c:numRef>
              <c:f>'Shape and Table Library'!$AV$44:$AY$44</c:f>
              <c:numCache>
                <c:formatCode>0%</c:formatCode>
                <c:ptCount val="4"/>
                <c:pt idx="0">
                  <c:v>0.55000000000000004</c:v>
                </c:pt>
                <c:pt idx="1">
                  <c:v>0.57999999999999996</c:v>
                </c:pt>
                <c:pt idx="2">
                  <c:v>0.6</c:v>
                </c:pt>
                <c:pt idx="3">
                  <c:v>0.63</c:v>
                </c:pt>
              </c:numCache>
            </c:numRef>
          </c:val>
          <c:smooth val="0"/>
        </c:ser>
        <c:dLbls>
          <c:showLegendKey val="0"/>
          <c:showVal val="0"/>
          <c:showCatName val="0"/>
          <c:showSerName val="0"/>
          <c:showPercent val="0"/>
          <c:showBubbleSize val="0"/>
        </c:dLbls>
        <c:marker val="1"/>
        <c:smooth val="0"/>
        <c:axId val="315415920"/>
        <c:axId val="315410040"/>
        <c:extLst>
          <c:ext xmlns:c15="http://schemas.microsoft.com/office/drawing/2012/chart" uri="{02D57815-91ED-43cb-92C2-25804820EDAC}">
            <c15:filteredLineSeries>
              <c15:ser>
                <c:idx val="0"/>
                <c:order val="0"/>
                <c:tx>
                  <c:strRef>
                    <c:extLst>
                      <c:ext uri="{02D57815-91ED-43cb-92C2-25804820EDAC}">
                        <c15:formulaRef>
                          <c15:sqref>'Shape and Table Library'!$AU$42</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Library'!$AV$41:$AY$41</c15:sqref>
                        </c15:formulaRef>
                      </c:ext>
                    </c:extLst>
                    <c:strCache>
                      <c:ptCount val="4"/>
                      <c:pt idx="0">
                        <c:v>Q1</c:v>
                      </c:pt>
                      <c:pt idx="1">
                        <c:v>Q2</c:v>
                      </c:pt>
                      <c:pt idx="2">
                        <c:v>Q3</c:v>
                      </c:pt>
                      <c:pt idx="3">
                        <c:v>Q4</c:v>
                      </c:pt>
                    </c:strCache>
                  </c:strRef>
                </c:cat>
                <c:val>
                  <c:numRef>
                    <c:extLst>
                      <c:ext uri="{02D57815-91ED-43cb-92C2-25804820EDAC}">
                        <c15:formulaRef>
                          <c15:sqref>'Shape and Table Library'!$AV$42:$AY$42</c15:sqref>
                        </c15:formulaRef>
                      </c:ext>
                    </c:extLst>
                    <c:numCache>
                      <c:formatCode>General</c:formatCode>
                      <c:ptCount val="4"/>
                    </c:numCache>
                  </c:numRef>
                </c:val>
                <c:smooth val="0"/>
              </c15:ser>
            </c15:filteredLineSeries>
          </c:ext>
        </c:extLst>
      </c:lineChart>
      <c:catAx>
        <c:axId val="31541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0040"/>
        <c:crosses val="autoZero"/>
        <c:auto val="1"/>
        <c:lblAlgn val="ctr"/>
        <c:lblOffset val="100"/>
        <c:noMultiLvlLbl val="0"/>
      </c:catAx>
      <c:valAx>
        <c:axId val="315410040"/>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15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Library'!$AU$52</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6.0227842752397037E-2"/>
                  <c:y val="9.435447926636290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5.997870139795259E-2"/>
                  <c:y val="9.435447926636297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5.7029372824008238E-2"/>
                  <c:y val="7.221427073000509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dLblPos val="b"/>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Library'!$AV$50:$AY$50</c:f>
              <c:strCache>
                <c:ptCount val="4"/>
                <c:pt idx="0">
                  <c:v>Q1</c:v>
                </c:pt>
                <c:pt idx="1">
                  <c:v>Q2</c:v>
                </c:pt>
                <c:pt idx="2">
                  <c:v>Q3</c:v>
                </c:pt>
                <c:pt idx="3">
                  <c:v>Q4</c:v>
                </c:pt>
              </c:strCache>
            </c:strRef>
          </c:cat>
          <c:val>
            <c:numRef>
              <c:f>'Shape and Table Library'!$AV$52:$AY$52</c:f>
              <c:numCache>
                <c:formatCode>General</c:formatCode>
                <c:ptCount val="4"/>
                <c:pt idx="0">
                  <c:v>15</c:v>
                </c:pt>
                <c:pt idx="1">
                  <c:v>13</c:v>
                </c:pt>
                <c:pt idx="2">
                  <c:v>11.5</c:v>
                </c:pt>
                <c:pt idx="3">
                  <c:v>9.9</c:v>
                </c:pt>
              </c:numCache>
            </c:numRef>
          </c:val>
          <c:smooth val="0"/>
        </c:ser>
        <c:ser>
          <c:idx val="2"/>
          <c:order val="2"/>
          <c:tx>
            <c:strRef>
              <c:f>'Shape and Table Library'!$AU$53</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6.3654739357529744E-2"/>
                  <c:y val="-7.959375913428878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6.0227842752397072E-2"/>
                  <c:y val="-0.10173396767064667"/>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6.0470050794701788E-2"/>
                  <c:y val="8.2767770132335647E-2"/>
                </c:manualLayout>
              </c:layout>
              <c:dLblPos val="r"/>
              <c:showLegendKey val="0"/>
              <c:showVal val="1"/>
              <c:showCatName val="0"/>
              <c:showSerName val="0"/>
              <c:showPercent val="0"/>
              <c:showBubbleSize val="0"/>
              <c:extLs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Library'!$AV$50:$AY$50</c:f>
              <c:strCache>
                <c:ptCount val="4"/>
                <c:pt idx="0">
                  <c:v>Q1</c:v>
                </c:pt>
                <c:pt idx="1">
                  <c:v>Q2</c:v>
                </c:pt>
                <c:pt idx="2">
                  <c:v>Q3</c:v>
                </c:pt>
                <c:pt idx="3">
                  <c:v>Q4</c:v>
                </c:pt>
              </c:strCache>
            </c:strRef>
          </c:cat>
          <c:val>
            <c:numRef>
              <c:f>'Shape and Table Library'!$AV$53:$AY$53</c:f>
              <c:numCache>
                <c:formatCode>General</c:formatCode>
                <c:ptCount val="4"/>
                <c:pt idx="0">
                  <c:v>17.399999999999999</c:v>
                </c:pt>
                <c:pt idx="1">
                  <c:v>20.7</c:v>
                </c:pt>
                <c:pt idx="2">
                  <c:v>22.7</c:v>
                </c:pt>
                <c:pt idx="3">
                  <c:v>#N/A</c:v>
                </c:pt>
              </c:numCache>
            </c:numRef>
          </c:val>
          <c:smooth val="0"/>
        </c:ser>
        <c:dLbls>
          <c:showLegendKey val="0"/>
          <c:showVal val="0"/>
          <c:showCatName val="0"/>
          <c:showSerName val="0"/>
          <c:showPercent val="0"/>
          <c:showBubbleSize val="0"/>
        </c:dLbls>
        <c:marker val="1"/>
        <c:smooth val="0"/>
        <c:axId val="235896056"/>
        <c:axId val="317302608"/>
        <c:extLst>
          <c:ext xmlns:c15="http://schemas.microsoft.com/office/drawing/2012/chart" uri="{02D57815-91ED-43cb-92C2-25804820EDAC}">
            <c15:filteredLineSeries>
              <c15:ser>
                <c:idx val="0"/>
                <c:order val="0"/>
                <c:tx>
                  <c:strRef>
                    <c:extLst>
                      <c:ext uri="{02D57815-91ED-43cb-92C2-25804820EDAC}">
                        <c15:formulaRef>
                          <c15:sqref>'Shape and Table Library'!$AU$51</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Library'!$AV$50:$AY$50</c15:sqref>
                        </c15:formulaRef>
                      </c:ext>
                    </c:extLst>
                    <c:strCache>
                      <c:ptCount val="4"/>
                      <c:pt idx="0">
                        <c:v>Q1</c:v>
                      </c:pt>
                      <c:pt idx="1">
                        <c:v>Q2</c:v>
                      </c:pt>
                      <c:pt idx="2">
                        <c:v>Q3</c:v>
                      </c:pt>
                      <c:pt idx="3">
                        <c:v>Q4</c:v>
                      </c:pt>
                    </c:strCache>
                  </c:strRef>
                </c:cat>
                <c:val>
                  <c:numRef>
                    <c:extLst>
                      <c:ext uri="{02D57815-91ED-43cb-92C2-25804820EDAC}">
                        <c15:formulaRef>
                          <c15:sqref>'Shape and Table Library'!$AV$51:$AY$51</c15:sqref>
                        </c15:formulaRef>
                      </c:ext>
                    </c:extLst>
                    <c:numCache>
                      <c:formatCode>General</c:formatCode>
                      <c:ptCount val="4"/>
                    </c:numCache>
                  </c:numRef>
                </c:val>
                <c:smooth val="0"/>
              </c15:ser>
            </c15:filteredLineSeries>
          </c:ext>
        </c:extLst>
      </c:lineChart>
      <c:catAx>
        <c:axId val="235896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2608"/>
        <c:crosses val="autoZero"/>
        <c:auto val="1"/>
        <c:lblAlgn val="ctr"/>
        <c:lblOffset val="100"/>
        <c:noMultiLvlLbl val="0"/>
      </c:catAx>
      <c:valAx>
        <c:axId val="31730260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9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Library'!$AU$61</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7.698690836067941E-2"/>
                  <c:y val="0.1084004112715183"/>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5.6965441819772526E-2"/>
                  <c:y val="-6.118037328667250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Library'!$AV$59:$AY$59</c:f>
              <c:strCache>
                <c:ptCount val="4"/>
                <c:pt idx="0">
                  <c:v>Q1</c:v>
                </c:pt>
                <c:pt idx="1">
                  <c:v>Q2</c:v>
                </c:pt>
                <c:pt idx="2">
                  <c:v>Q3</c:v>
                </c:pt>
                <c:pt idx="3">
                  <c:v>Q4</c:v>
                </c:pt>
              </c:strCache>
            </c:strRef>
          </c:cat>
          <c:val>
            <c:numRef>
              <c:f>'Shape and Table Library'!$AV$61:$AY$61</c:f>
              <c:numCache>
                <c:formatCode>0%</c:formatCode>
                <c:ptCount val="4"/>
                <c:pt idx="0">
                  <c:v>0.7</c:v>
                </c:pt>
                <c:pt idx="1">
                  <c:v>0.7</c:v>
                </c:pt>
                <c:pt idx="2">
                  <c:v>0.7</c:v>
                </c:pt>
                <c:pt idx="3">
                  <c:v>0.7</c:v>
                </c:pt>
              </c:numCache>
            </c:numRef>
          </c:val>
          <c:smooth val="0"/>
        </c:ser>
        <c:ser>
          <c:idx val="2"/>
          <c:order val="2"/>
          <c:tx>
            <c:strRef>
              <c:f>'Shape and Table Library'!$AU$62</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7.3566405164259566E-2"/>
                  <c:y val="-8.640454361504434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3566405164259691E-2"/>
                  <c:y val="0.1042213061045878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6.1671403300489321E-2"/>
                  <c:y val="9.1282186874526966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Library'!$AV$59:$AY$59</c:f>
              <c:strCache>
                <c:ptCount val="4"/>
                <c:pt idx="0">
                  <c:v>Q1</c:v>
                </c:pt>
                <c:pt idx="1">
                  <c:v>Q2</c:v>
                </c:pt>
                <c:pt idx="2">
                  <c:v>Q3</c:v>
                </c:pt>
                <c:pt idx="3">
                  <c:v>Q4</c:v>
                </c:pt>
              </c:strCache>
            </c:strRef>
          </c:cat>
          <c:val>
            <c:numRef>
              <c:f>'Shape and Table Library'!$AV$62:$AY$62</c:f>
              <c:numCache>
                <c:formatCode>0%</c:formatCode>
                <c:ptCount val="4"/>
                <c:pt idx="0">
                  <c:v>0.8</c:v>
                </c:pt>
                <c:pt idx="1">
                  <c:v>0.71</c:v>
                </c:pt>
                <c:pt idx="2">
                  <c:v>0.59</c:v>
                </c:pt>
                <c:pt idx="3">
                  <c:v>0.59</c:v>
                </c:pt>
              </c:numCache>
            </c:numRef>
          </c:val>
          <c:smooth val="0"/>
        </c:ser>
        <c:dLbls>
          <c:showLegendKey val="0"/>
          <c:showVal val="0"/>
          <c:showCatName val="0"/>
          <c:showSerName val="0"/>
          <c:showPercent val="0"/>
          <c:showBubbleSize val="0"/>
        </c:dLbls>
        <c:marker val="1"/>
        <c:smooth val="0"/>
        <c:axId val="317294376"/>
        <c:axId val="317291632"/>
        <c:extLst>
          <c:ext xmlns:c15="http://schemas.microsoft.com/office/drawing/2012/chart" uri="{02D57815-91ED-43cb-92C2-25804820EDAC}">
            <c15:filteredLineSeries>
              <c15:ser>
                <c:idx val="0"/>
                <c:order val="0"/>
                <c:tx>
                  <c:strRef>
                    <c:extLst>
                      <c:ext uri="{02D57815-91ED-43cb-92C2-25804820EDAC}">
                        <c15:formulaRef>
                          <c15:sqref>'Shape and Table Library'!$AU$60</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Library'!$AV$59:$AY$59</c15:sqref>
                        </c15:formulaRef>
                      </c:ext>
                    </c:extLst>
                    <c:strCache>
                      <c:ptCount val="4"/>
                      <c:pt idx="0">
                        <c:v>Q1</c:v>
                      </c:pt>
                      <c:pt idx="1">
                        <c:v>Q2</c:v>
                      </c:pt>
                      <c:pt idx="2">
                        <c:v>Q3</c:v>
                      </c:pt>
                      <c:pt idx="3">
                        <c:v>Q4</c:v>
                      </c:pt>
                    </c:strCache>
                  </c:strRef>
                </c:cat>
                <c:val>
                  <c:numRef>
                    <c:extLst>
                      <c:ext uri="{02D57815-91ED-43cb-92C2-25804820EDAC}">
                        <c15:formulaRef>
                          <c15:sqref>'Shape and Table Library'!$AV$60:$AY$60</c15:sqref>
                        </c15:formulaRef>
                      </c:ext>
                    </c:extLst>
                    <c:numCache>
                      <c:formatCode>General</c:formatCode>
                      <c:ptCount val="4"/>
                    </c:numCache>
                  </c:numRef>
                </c:val>
                <c:smooth val="0"/>
              </c15:ser>
            </c15:filteredLineSeries>
          </c:ext>
        </c:extLst>
      </c:lineChart>
      <c:catAx>
        <c:axId val="31729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1632"/>
        <c:crosses val="autoZero"/>
        <c:auto val="1"/>
        <c:lblAlgn val="ctr"/>
        <c:lblOffset val="100"/>
        <c:noMultiLvlLbl val="0"/>
      </c:catAx>
      <c:valAx>
        <c:axId val="317291632"/>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4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Library'!$AU$70</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2"/>
              <c:layout>
                <c:manualLayout>
                  <c:x val="-7.6604128826115211E-2"/>
                  <c:y val="-0.10519712402428648"/>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Library'!$AV$68:$AY$68</c:f>
              <c:strCache>
                <c:ptCount val="4"/>
                <c:pt idx="0">
                  <c:v>Q1</c:v>
                </c:pt>
                <c:pt idx="1">
                  <c:v>Q2</c:v>
                </c:pt>
                <c:pt idx="2">
                  <c:v>Q3</c:v>
                </c:pt>
                <c:pt idx="3">
                  <c:v>Q4</c:v>
                </c:pt>
              </c:strCache>
            </c:strRef>
          </c:cat>
          <c:val>
            <c:numRef>
              <c:f>'Shape and Table Library'!$AV$70:$AY$70</c:f>
              <c:numCache>
                <c:formatCode>0%</c:formatCode>
                <c:ptCount val="4"/>
                <c:pt idx="0">
                  <c:v>#N/A</c:v>
                </c:pt>
                <c:pt idx="1">
                  <c:v>#N/A</c:v>
                </c:pt>
                <c:pt idx="2">
                  <c:v>#N/A</c:v>
                </c:pt>
                <c:pt idx="3">
                  <c:v>#N/A</c:v>
                </c:pt>
              </c:numCache>
            </c:numRef>
          </c:val>
          <c:smooth val="0"/>
        </c:ser>
        <c:ser>
          <c:idx val="2"/>
          <c:order val="2"/>
          <c:tx>
            <c:strRef>
              <c:f>'Shape and Table Library'!$AU$71</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2"/>
              <c:layout>
                <c:manualLayout>
                  <c:x val="-7.6684333242056923E-2"/>
                  <c:y val="0.10683359048134526"/>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1.8888815075621818E-2"/>
                  <c:y val="-5.7585365726859229E-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Library'!$AV$68:$AY$68</c:f>
              <c:strCache>
                <c:ptCount val="4"/>
                <c:pt idx="0">
                  <c:v>Q1</c:v>
                </c:pt>
                <c:pt idx="1">
                  <c:v>Q2</c:v>
                </c:pt>
                <c:pt idx="2">
                  <c:v>Q3</c:v>
                </c:pt>
                <c:pt idx="3">
                  <c:v>Q4</c:v>
                </c:pt>
              </c:strCache>
            </c:strRef>
          </c:cat>
          <c:val>
            <c:numRef>
              <c:f>'Shape and Table Library'!$AV$71:$AY$71</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7296336"/>
        <c:axId val="317297904"/>
        <c:extLst>
          <c:ext xmlns:c15="http://schemas.microsoft.com/office/drawing/2012/chart" uri="{02D57815-91ED-43cb-92C2-25804820EDAC}">
            <c15:filteredLineSeries>
              <c15:ser>
                <c:idx val="0"/>
                <c:order val="0"/>
                <c:tx>
                  <c:strRef>
                    <c:extLst>
                      <c:ext uri="{02D57815-91ED-43cb-92C2-25804820EDAC}">
                        <c15:formulaRef>
                          <c15:sqref>'Shape and Table Library'!$AU$69</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Library'!$AV$68:$AY$68</c15:sqref>
                        </c15:formulaRef>
                      </c:ext>
                    </c:extLst>
                    <c:strCache>
                      <c:ptCount val="4"/>
                      <c:pt idx="0">
                        <c:v>Q1</c:v>
                      </c:pt>
                      <c:pt idx="1">
                        <c:v>Q2</c:v>
                      </c:pt>
                      <c:pt idx="2">
                        <c:v>Q3</c:v>
                      </c:pt>
                      <c:pt idx="3">
                        <c:v>Q4</c:v>
                      </c:pt>
                    </c:strCache>
                  </c:strRef>
                </c:cat>
                <c:val>
                  <c:numRef>
                    <c:extLst>
                      <c:ext uri="{02D57815-91ED-43cb-92C2-25804820EDAC}">
                        <c15:formulaRef>
                          <c15:sqref>'Shape and Table Library'!$AV$69:$AY$69</c15:sqref>
                        </c15:formulaRef>
                      </c:ext>
                    </c:extLst>
                    <c:numCache>
                      <c:formatCode>General</c:formatCode>
                      <c:ptCount val="4"/>
                    </c:numCache>
                  </c:numRef>
                </c:val>
                <c:smooth val="0"/>
              </c15:ser>
            </c15:filteredLineSeries>
          </c:ext>
        </c:extLst>
      </c:lineChart>
      <c:catAx>
        <c:axId val="3172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7904"/>
        <c:crosses val="autoZero"/>
        <c:auto val="1"/>
        <c:lblAlgn val="ctr"/>
        <c:lblOffset val="100"/>
        <c:noMultiLvlLbl val="0"/>
      </c:catAx>
      <c:valAx>
        <c:axId val="317297904"/>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6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Library'!$AU$88</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6.4031837082735563E-2"/>
                  <c:y val="-8.2576780520158932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Library'!$AV$86:$AY$86</c:f>
              <c:strCache>
                <c:ptCount val="4"/>
                <c:pt idx="0">
                  <c:v>Q1</c:v>
                </c:pt>
                <c:pt idx="1">
                  <c:v>Q2</c:v>
                </c:pt>
                <c:pt idx="2">
                  <c:v>Q3</c:v>
                </c:pt>
                <c:pt idx="3">
                  <c:v>Q4</c:v>
                </c:pt>
              </c:strCache>
            </c:strRef>
          </c:cat>
          <c:val>
            <c:numRef>
              <c:f>'Shape and Table Library'!$AV$88:$AY$88</c:f>
              <c:numCache>
                <c:formatCode>0%</c:formatCode>
                <c:ptCount val="4"/>
                <c:pt idx="0">
                  <c:v>#N/A</c:v>
                </c:pt>
                <c:pt idx="1">
                  <c:v>#N/A</c:v>
                </c:pt>
                <c:pt idx="2">
                  <c:v>#N/A</c:v>
                </c:pt>
                <c:pt idx="3">
                  <c:v>#N/A</c:v>
                </c:pt>
              </c:numCache>
            </c:numRef>
          </c:val>
          <c:smooth val="0"/>
        </c:ser>
        <c:ser>
          <c:idx val="2"/>
          <c:order val="2"/>
          <c:tx>
            <c:strRef>
              <c:f>'Shape and Table Library'!$AU$89</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6.4031837082735563E-2"/>
                  <c:y val="-9.413683406780656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Library'!$AV$86:$AY$86</c:f>
              <c:strCache>
                <c:ptCount val="4"/>
                <c:pt idx="0">
                  <c:v>Q1</c:v>
                </c:pt>
                <c:pt idx="1">
                  <c:v>Q2</c:v>
                </c:pt>
                <c:pt idx="2">
                  <c:v>Q3</c:v>
                </c:pt>
                <c:pt idx="3">
                  <c:v>Q4</c:v>
                </c:pt>
              </c:strCache>
            </c:strRef>
          </c:cat>
          <c:val>
            <c:numRef>
              <c:f>'Shape and Table Library'!$AV$89:$AY$89</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7295552"/>
        <c:axId val="317295160"/>
        <c:extLst>
          <c:ext xmlns:c15="http://schemas.microsoft.com/office/drawing/2012/chart" uri="{02D57815-91ED-43cb-92C2-25804820EDAC}">
            <c15:filteredLineSeries>
              <c15:ser>
                <c:idx val="0"/>
                <c:order val="0"/>
                <c:tx>
                  <c:strRef>
                    <c:extLst>
                      <c:ext uri="{02D57815-91ED-43cb-92C2-25804820EDAC}">
                        <c15:formulaRef>
                          <c15:sqref>'Shape and Table Library'!$AU$87</c15:sqref>
                        </c15:formulaRef>
                      </c:ext>
                    </c:extLst>
                    <c:strCache>
                      <c:ptCount val="1"/>
                    </c:strCache>
                  </c:strRef>
                </c:tx>
                <c:spPr>
                  <a:ln w="28575" cap="rnd">
                    <a:solidFill>
                      <a:schemeClr val="accent1"/>
                    </a:solidFill>
                    <a:round/>
                  </a:ln>
                  <a:effectLst/>
                </c:spPr>
                <c:marker>
                  <c:symbol val="diamond"/>
                  <c:size val="12"/>
                  <c:spPr>
                    <a:solidFill>
                      <a:srgbClr val="8DC63F"/>
                    </a:solidFill>
                    <a:ln w="9525">
                      <a:noFill/>
                    </a:ln>
                    <a:effectLst/>
                  </c:spPr>
                </c:marker>
                <c:cat>
                  <c:strRef>
                    <c:extLst>
                      <c:ext uri="{02D57815-91ED-43cb-92C2-25804820EDAC}">
                        <c15:formulaRef>
                          <c15:sqref>'Shape and Table Library'!$AV$86:$AY$86</c15:sqref>
                        </c15:formulaRef>
                      </c:ext>
                    </c:extLst>
                    <c:strCache>
                      <c:ptCount val="4"/>
                      <c:pt idx="0">
                        <c:v>Q1</c:v>
                      </c:pt>
                      <c:pt idx="1">
                        <c:v>Q2</c:v>
                      </c:pt>
                      <c:pt idx="2">
                        <c:v>Q3</c:v>
                      </c:pt>
                      <c:pt idx="3">
                        <c:v>Q4</c:v>
                      </c:pt>
                    </c:strCache>
                  </c:strRef>
                </c:cat>
                <c:val>
                  <c:numRef>
                    <c:extLst>
                      <c:ext uri="{02D57815-91ED-43cb-92C2-25804820EDAC}">
                        <c15:formulaRef>
                          <c15:sqref>'Shape and Table Library'!$AV$87:$AY$87</c15:sqref>
                        </c15:formulaRef>
                      </c:ext>
                    </c:extLst>
                    <c:numCache>
                      <c:formatCode>General</c:formatCode>
                      <c:ptCount val="4"/>
                    </c:numCache>
                  </c:numRef>
                </c:val>
                <c:smooth val="0"/>
              </c15:ser>
            </c15:filteredLineSeries>
          </c:ext>
        </c:extLst>
      </c:lineChart>
      <c:catAx>
        <c:axId val="31729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5160"/>
        <c:crosses val="autoZero"/>
        <c:auto val="1"/>
        <c:lblAlgn val="ctr"/>
        <c:lblOffset val="100"/>
        <c:noMultiLvlLbl val="0"/>
      </c:catAx>
      <c:valAx>
        <c:axId val="3172951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Library'!$AU$97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1"/>
              <c:layout>
                <c:manualLayout>
                  <c:x val="-7.3818902957782873E-2"/>
                  <c:y val="-9.035565635844514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4000313724810238E-2"/>
                  <c:y val="-8.2958525979071426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Library'!$AV$95:$AY$95</c:f>
              <c:strCache>
                <c:ptCount val="4"/>
                <c:pt idx="0">
                  <c:v>Q1</c:v>
                </c:pt>
                <c:pt idx="1">
                  <c:v>Q2</c:v>
                </c:pt>
                <c:pt idx="2">
                  <c:v>Q3</c:v>
                </c:pt>
                <c:pt idx="3">
                  <c:v>Q4</c:v>
                </c:pt>
              </c:strCache>
            </c:strRef>
          </c:cat>
          <c:val>
            <c:numRef>
              <c:f>'Shape and Table Library'!$AV$97:$AY$97</c:f>
              <c:numCache>
                <c:formatCode>0%</c:formatCode>
                <c:ptCount val="4"/>
                <c:pt idx="0">
                  <c:v>0.48499999999999999</c:v>
                </c:pt>
                <c:pt idx="1">
                  <c:v>0.48499999999999999</c:v>
                </c:pt>
                <c:pt idx="2">
                  <c:v>0.48499999999999999</c:v>
                </c:pt>
                <c:pt idx="3">
                  <c:v>0.48499999999999999</c:v>
                </c:pt>
              </c:numCache>
            </c:numRef>
          </c:val>
          <c:smooth val="0"/>
        </c:ser>
        <c:ser>
          <c:idx val="2"/>
          <c:order val="2"/>
          <c:tx>
            <c:strRef>
              <c:f>'Shape and Table Library'!$AU$98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Library'!$AV$95:$AY$95</c:f>
              <c:strCache>
                <c:ptCount val="4"/>
                <c:pt idx="0">
                  <c:v>Q1</c:v>
                </c:pt>
                <c:pt idx="1">
                  <c:v>Q2</c:v>
                </c:pt>
                <c:pt idx="2">
                  <c:v>Q3</c:v>
                </c:pt>
                <c:pt idx="3">
                  <c:v>Q4</c:v>
                </c:pt>
              </c:strCache>
            </c:strRef>
          </c:cat>
          <c:val>
            <c:numRef>
              <c:f>'Shape and Table Library'!$AV$98:$AY$98</c:f>
              <c:numCache>
                <c:formatCode>0%</c:formatCode>
                <c:ptCount val="4"/>
                <c:pt idx="0">
                  <c:v>0.48299999999999998</c:v>
                </c:pt>
                <c:pt idx="1">
                  <c:v>0.45</c:v>
                </c:pt>
                <c:pt idx="2">
                  <c:v>0.42</c:v>
                </c:pt>
                <c:pt idx="3">
                  <c:v>0.48</c:v>
                </c:pt>
              </c:numCache>
            </c:numRef>
          </c:val>
          <c:smooth val="0"/>
        </c:ser>
        <c:dLbls>
          <c:showLegendKey val="0"/>
          <c:showVal val="0"/>
          <c:showCatName val="0"/>
          <c:showSerName val="0"/>
          <c:showPercent val="0"/>
          <c:showBubbleSize val="0"/>
        </c:dLbls>
        <c:marker val="1"/>
        <c:smooth val="0"/>
        <c:axId val="317292024"/>
        <c:axId val="317297120"/>
        <c:extLst>
          <c:ext xmlns:c15="http://schemas.microsoft.com/office/drawing/2012/chart" uri="{02D57815-91ED-43cb-92C2-25804820EDAC}">
            <c15:filteredLineSeries>
              <c15:ser>
                <c:idx val="0"/>
                <c:order val="0"/>
                <c:tx>
                  <c:strRef>
                    <c:extLst>
                      <c:ext uri="{02D57815-91ED-43cb-92C2-25804820EDAC}">
                        <c15:formulaRef>
                          <c15:sqref>'Shape and Table Library'!$AU$96</c15:sqref>
                        </c15:formulaRef>
                      </c:ext>
                    </c:extLst>
                    <c:strCache>
                      <c:ptCount val="1"/>
                    </c:strCache>
                  </c:strRef>
                </c:tx>
                <c:spPr>
                  <a:ln w="28575" cap="rnd">
                    <a:solidFill>
                      <a:schemeClr val="accent1"/>
                    </a:solidFill>
                    <a:round/>
                  </a:ln>
                  <a:effectLst/>
                </c:spPr>
                <c:marker>
                  <c:symbol val="diamond"/>
                  <c:size val="12"/>
                  <c:spPr>
                    <a:solidFill>
                      <a:srgbClr val="8DC63F"/>
                    </a:solidFill>
                    <a:ln w="9525">
                      <a:noFill/>
                    </a:ln>
                    <a:effectLst/>
                  </c:spPr>
                </c:marker>
                <c:cat>
                  <c:strRef>
                    <c:extLst>
                      <c:ext uri="{02D57815-91ED-43cb-92C2-25804820EDAC}">
                        <c15:formulaRef>
                          <c15:sqref>'Shape and Table Library'!$AV$95:$AY$95</c15:sqref>
                        </c15:formulaRef>
                      </c:ext>
                    </c:extLst>
                    <c:strCache>
                      <c:ptCount val="4"/>
                      <c:pt idx="0">
                        <c:v>Q1</c:v>
                      </c:pt>
                      <c:pt idx="1">
                        <c:v>Q2</c:v>
                      </c:pt>
                      <c:pt idx="2">
                        <c:v>Q3</c:v>
                      </c:pt>
                      <c:pt idx="3">
                        <c:v>Q4</c:v>
                      </c:pt>
                    </c:strCache>
                  </c:strRef>
                </c:cat>
                <c:val>
                  <c:numRef>
                    <c:extLst>
                      <c:ext uri="{02D57815-91ED-43cb-92C2-25804820EDAC}">
                        <c15:formulaRef>
                          <c15:sqref>'Shape and Table Library'!$AV$96:$AY$96</c15:sqref>
                        </c15:formulaRef>
                      </c:ext>
                    </c:extLst>
                    <c:numCache>
                      <c:formatCode>General</c:formatCode>
                      <c:ptCount val="4"/>
                    </c:numCache>
                  </c:numRef>
                </c:val>
                <c:smooth val="0"/>
              </c15:ser>
            </c15:filteredLineSeries>
          </c:ext>
        </c:extLst>
      </c:lineChart>
      <c:catAx>
        <c:axId val="31729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7120"/>
        <c:crosses val="autoZero"/>
        <c:auto val="1"/>
        <c:lblAlgn val="ctr"/>
        <c:lblOffset val="100"/>
        <c:noMultiLvlLbl val="0"/>
      </c:catAx>
      <c:valAx>
        <c:axId val="3172971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Library'!$AU$106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1"/>
              <c:layout>
                <c:manualLayout>
                  <c:x val="-7.3566405164259566E-2"/>
                  <c:y val="-8.315074962943243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8147007978309105E-2"/>
                  <c:y val="-9.1880323168777395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2755167586754529E-2"/>
                  <c:y val="-9.310572107281572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Library'!$AV$104:$AY$104</c:f>
              <c:strCache>
                <c:ptCount val="4"/>
                <c:pt idx="0">
                  <c:v>Q1</c:v>
                </c:pt>
                <c:pt idx="1">
                  <c:v>Q2</c:v>
                </c:pt>
                <c:pt idx="2">
                  <c:v>Q3</c:v>
                </c:pt>
                <c:pt idx="3">
                  <c:v>Q4</c:v>
                </c:pt>
              </c:strCache>
            </c:strRef>
          </c:cat>
          <c:val>
            <c:numRef>
              <c:f>'Shape and Table Library'!$AV$106:$AY$106</c:f>
              <c:numCache>
                <c:formatCode>0%</c:formatCode>
                <c:ptCount val="4"/>
                <c:pt idx="0">
                  <c:v>0.20599999999999999</c:v>
                </c:pt>
                <c:pt idx="1">
                  <c:v>0.20599999999999999</c:v>
                </c:pt>
                <c:pt idx="2">
                  <c:v>0.20599999999999999</c:v>
                </c:pt>
                <c:pt idx="3">
                  <c:v>0.20599999999999999</c:v>
                </c:pt>
              </c:numCache>
            </c:numRef>
          </c:val>
          <c:smooth val="0"/>
        </c:ser>
        <c:ser>
          <c:idx val="2"/>
          <c:order val="2"/>
          <c:tx>
            <c:strRef>
              <c:f>'Shape and Table Library'!$AU$107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1"/>
              <c:layout>
                <c:manualLayout>
                  <c:x val="-7.0125622674663851E-2"/>
                  <c:y val="6.832279280967568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4.5317521747387464E-2"/>
                  <c:y val="5.202424174491055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6.6445993682698504E-2"/>
                  <c:y val="8.631086342388667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Library'!$AV$104:$AY$104</c:f>
              <c:strCache>
                <c:ptCount val="4"/>
                <c:pt idx="0">
                  <c:v>Q1</c:v>
                </c:pt>
                <c:pt idx="1">
                  <c:v>Q2</c:v>
                </c:pt>
                <c:pt idx="2">
                  <c:v>Q3</c:v>
                </c:pt>
                <c:pt idx="3">
                  <c:v>Q4</c:v>
                </c:pt>
              </c:strCache>
            </c:strRef>
          </c:cat>
          <c:val>
            <c:numRef>
              <c:f>'Shape and Table Library'!$AV$107:$AY$107</c:f>
              <c:numCache>
                <c:formatCode>0%</c:formatCode>
                <c:ptCount val="4"/>
                <c:pt idx="0">
                  <c:v>0.19600000000000001</c:v>
                </c:pt>
                <c:pt idx="1">
                  <c:v>0.2</c:v>
                </c:pt>
                <c:pt idx="2">
                  <c:v>0.2263</c:v>
                </c:pt>
                <c:pt idx="3">
                  <c:v>0.20100000000000001</c:v>
                </c:pt>
              </c:numCache>
            </c:numRef>
          </c:val>
          <c:smooth val="0"/>
        </c:ser>
        <c:dLbls>
          <c:showLegendKey val="0"/>
          <c:showVal val="0"/>
          <c:showCatName val="0"/>
          <c:showSerName val="0"/>
          <c:showPercent val="0"/>
          <c:showBubbleSize val="0"/>
        </c:dLbls>
        <c:marker val="1"/>
        <c:smooth val="0"/>
        <c:axId val="317297512"/>
        <c:axId val="317303392"/>
        <c:extLst>
          <c:ext xmlns:c15="http://schemas.microsoft.com/office/drawing/2012/chart" uri="{02D57815-91ED-43cb-92C2-25804820EDAC}">
            <c15:filteredLineSeries>
              <c15:ser>
                <c:idx val="0"/>
                <c:order val="0"/>
                <c:tx>
                  <c:strRef>
                    <c:extLst>
                      <c:ext uri="{02D57815-91ED-43cb-92C2-25804820EDAC}">
                        <c15:formulaRef>
                          <c15:sqref>'Shape and Table Library'!$AU$105</c15:sqref>
                        </c15:formulaRef>
                      </c:ext>
                    </c:extLst>
                    <c:strCache>
                      <c:ptCount val="1"/>
                    </c:strCache>
                  </c:strRef>
                </c:tx>
                <c:spPr>
                  <a:ln w="28575" cap="rnd">
                    <a:solidFill>
                      <a:schemeClr val="accent1"/>
                    </a:solidFill>
                    <a:round/>
                  </a:ln>
                  <a:effectLst/>
                </c:spPr>
                <c:marker>
                  <c:symbol val="diamond"/>
                  <c:size val="12"/>
                  <c:spPr>
                    <a:solidFill>
                      <a:srgbClr val="8DC63F"/>
                    </a:solidFill>
                    <a:ln w="9525">
                      <a:noFill/>
                    </a:ln>
                    <a:effectLst/>
                  </c:spPr>
                </c:marker>
                <c:cat>
                  <c:strRef>
                    <c:extLst>
                      <c:ext uri="{02D57815-91ED-43cb-92C2-25804820EDAC}">
                        <c15:formulaRef>
                          <c15:sqref>'Shape and Table Library'!$AV$104:$AY$104</c15:sqref>
                        </c15:formulaRef>
                      </c:ext>
                    </c:extLst>
                    <c:strCache>
                      <c:ptCount val="4"/>
                      <c:pt idx="0">
                        <c:v>Q1</c:v>
                      </c:pt>
                      <c:pt idx="1">
                        <c:v>Q2</c:v>
                      </c:pt>
                      <c:pt idx="2">
                        <c:v>Q3</c:v>
                      </c:pt>
                      <c:pt idx="3">
                        <c:v>Q4</c:v>
                      </c:pt>
                    </c:strCache>
                  </c:strRef>
                </c:cat>
                <c:val>
                  <c:numRef>
                    <c:extLst>
                      <c:ext uri="{02D57815-91ED-43cb-92C2-25804820EDAC}">
                        <c15:formulaRef>
                          <c15:sqref>'Shape and Table Library'!$AV$105:$AY$105</c15:sqref>
                        </c15:formulaRef>
                      </c:ext>
                    </c:extLst>
                    <c:numCache>
                      <c:formatCode>General</c:formatCode>
                      <c:ptCount val="4"/>
                    </c:numCache>
                  </c:numRef>
                </c:val>
                <c:smooth val="0"/>
              </c15:ser>
            </c15:filteredLineSeries>
          </c:ext>
        </c:extLst>
      </c:lineChart>
      <c:catAx>
        <c:axId val="31729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3392"/>
        <c:crosses val="autoZero"/>
        <c:auto val="1"/>
        <c:lblAlgn val="ctr"/>
        <c:lblOffset val="100"/>
        <c:noMultiLvlLbl val="0"/>
      </c:catAx>
      <c:valAx>
        <c:axId val="3173033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7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Library'!$AU$115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2.6406284676361146E-2"/>
                  <c:y val="5.758698477063917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Library'!$AV$113:$AY$113</c:f>
              <c:strCache>
                <c:ptCount val="4"/>
                <c:pt idx="0">
                  <c:v>Q1</c:v>
                </c:pt>
                <c:pt idx="1">
                  <c:v>Q2</c:v>
                </c:pt>
                <c:pt idx="2">
                  <c:v>Q3</c:v>
                </c:pt>
                <c:pt idx="3">
                  <c:v>Q4</c:v>
                </c:pt>
              </c:strCache>
            </c:strRef>
          </c:cat>
          <c:val>
            <c:numRef>
              <c:f>'Shape and Table Library'!$AV$115:$AY$115</c:f>
              <c:numCache>
                <c:formatCode>0%</c:formatCode>
                <c:ptCount val="4"/>
                <c:pt idx="0">
                  <c:v>#N/A</c:v>
                </c:pt>
                <c:pt idx="1">
                  <c:v>#N/A</c:v>
                </c:pt>
                <c:pt idx="2">
                  <c:v>#N/A</c:v>
                </c:pt>
                <c:pt idx="3">
                  <c:v>#N/A</c:v>
                </c:pt>
              </c:numCache>
            </c:numRef>
          </c:val>
          <c:smooth val="0"/>
        </c:ser>
        <c:ser>
          <c:idx val="2"/>
          <c:order val="2"/>
          <c:tx>
            <c:strRef>
              <c:f>'Shape and Table Library'!$AU$116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2.9826787872780983E-2"/>
                  <c:y val="5.018985008279548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2.2985781479941306E-2"/>
                  <c:y val="2.0601311331420173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Library'!$AV$113:$AY$113</c:f>
              <c:strCache>
                <c:ptCount val="4"/>
                <c:pt idx="0">
                  <c:v>Q1</c:v>
                </c:pt>
                <c:pt idx="1">
                  <c:v>Q2</c:v>
                </c:pt>
                <c:pt idx="2">
                  <c:v>Q3</c:v>
                </c:pt>
                <c:pt idx="3">
                  <c:v>Q4</c:v>
                </c:pt>
              </c:strCache>
            </c:strRef>
          </c:cat>
          <c:val>
            <c:numRef>
              <c:f>'Shape and Table Library'!$AV$116:$AY$116</c:f>
              <c:numCache>
                <c:formatCode>0%</c:formatCode>
                <c:ptCount val="4"/>
                <c:pt idx="0">
                  <c:v>#N/A</c:v>
                </c:pt>
                <c:pt idx="1">
                  <c:v>#N/A</c:v>
                </c:pt>
                <c:pt idx="2">
                  <c:v>#N/A</c:v>
                </c:pt>
                <c:pt idx="3">
                  <c:v>0.08</c:v>
                </c:pt>
              </c:numCache>
            </c:numRef>
          </c:val>
          <c:smooth val="0"/>
        </c:ser>
        <c:dLbls>
          <c:showLegendKey val="0"/>
          <c:showVal val="0"/>
          <c:showCatName val="0"/>
          <c:showSerName val="0"/>
          <c:showPercent val="0"/>
          <c:showBubbleSize val="0"/>
        </c:dLbls>
        <c:marker val="1"/>
        <c:smooth val="0"/>
        <c:axId val="317293200"/>
        <c:axId val="317292416"/>
        <c:extLst>
          <c:ext xmlns:c15="http://schemas.microsoft.com/office/drawing/2012/chart" uri="{02D57815-91ED-43cb-92C2-25804820EDAC}">
            <c15:filteredLineSeries>
              <c15:ser>
                <c:idx val="0"/>
                <c:order val="0"/>
                <c:tx>
                  <c:strRef>
                    <c:extLst>
                      <c:ext uri="{02D57815-91ED-43cb-92C2-25804820EDAC}">
                        <c15:formulaRef>
                          <c15:sqref>'Shape and Table Library'!$AU$114</c15:sqref>
                        </c15:formulaRef>
                      </c:ext>
                    </c:extLst>
                    <c:strCache>
                      <c:ptCount val="1"/>
                    </c:strCache>
                  </c:strRef>
                </c:tx>
                <c:spPr>
                  <a:ln w="28575" cap="rnd">
                    <a:solidFill>
                      <a:schemeClr val="accent1"/>
                    </a:solidFill>
                    <a:round/>
                  </a:ln>
                  <a:effectLst/>
                </c:spPr>
                <c:marker>
                  <c:symbol val="diamond"/>
                  <c:size val="12"/>
                  <c:spPr>
                    <a:solidFill>
                      <a:srgbClr val="8DC63F"/>
                    </a:solidFill>
                    <a:ln w="9525">
                      <a:noFill/>
                    </a:ln>
                    <a:effectLst/>
                  </c:spPr>
                </c:marker>
                <c:cat>
                  <c:strRef>
                    <c:extLst>
                      <c:ext uri="{02D57815-91ED-43cb-92C2-25804820EDAC}">
                        <c15:formulaRef>
                          <c15:sqref>'Shape and Table Library'!$AV$113:$AY$113</c15:sqref>
                        </c15:formulaRef>
                      </c:ext>
                    </c:extLst>
                    <c:strCache>
                      <c:ptCount val="4"/>
                      <c:pt idx="0">
                        <c:v>Q1</c:v>
                      </c:pt>
                      <c:pt idx="1">
                        <c:v>Q2</c:v>
                      </c:pt>
                      <c:pt idx="2">
                        <c:v>Q3</c:v>
                      </c:pt>
                      <c:pt idx="3">
                        <c:v>Q4</c:v>
                      </c:pt>
                    </c:strCache>
                  </c:strRef>
                </c:cat>
                <c:val>
                  <c:numRef>
                    <c:extLst>
                      <c:ext uri="{02D57815-91ED-43cb-92C2-25804820EDAC}">
                        <c15:formulaRef>
                          <c15:sqref>'Shape and Table Library'!$AV$114:$AY$114</c15:sqref>
                        </c15:formulaRef>
                      </c:ext>
                    </c:extLst>
                    <c:numCache>
                      <c:formatCode>General</c:formatCode>
                      <c:ptCount val="4"/>
                    </c:numCache>
                  </c:numRef>
                </c:val>
                <c:smooth val="0"/>
              </c15:ser>
            </c15:filteredLineSeries>
          </c:ext>
        </c:extLst>
      </c:lineChart>
      <c:catAx>
        <c:axId val="3172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2416"/>
        <c:crosses val="autoZero"/>
        <c:auto val="1"/>
        <c:lblAlgn val="ctr"/>
        <c:lblOffset val="100"/>
        <c:noMultiLvlLbl val="0"/>
      </c:catAx>
      <c:valAx>
        <c:axId val="317292416"/>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Library'!$AU$79</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cat>
            <c:strRef>
              <c:f>'Shape and Table Library'!$AV$77:$AY$77</c:f>
              <c:strCache>
                <c:ptCount val="4"/>
                <c:pt idx="0">
                  <c:v>Q1</c:v>
                </c:pt>
                <c:pt idx="1">
                  <c:v>Q2</c:v>
                </c:pt>
                <c:pt idx="2">
                  <c:v>Q3</c:v>
                </c:pt>
                <c:pt idx="3">
                  <c:v>Q4</c:v>
                </c:pt>
              </c:strCache>
            </c:strRef>
          </c:cat>
          <c:val>
            <c:numRef>
              <c:f>'Shape and Table Library'!$AV$79:$AY$79</c:f>
              <c:numCache>
                <c:formatCode>0%</c:formatCode>
                <c:ptCount val="4"/>
                <c:pt idx="0">
                  <c:v>#N/A</c:v>
                </c:pt>
                <c:pt idx="1">
                  <c:v>#N/A</c:v>
                </c:pt>
                <c:pt idx="2">
                  <c:v>#N/A</c:v>
                </c:pt>
                <c:pt idx="3">
                  <c:v>#N/A</c:v>
                </c:pt>
              </c:numCache>
            </c:numRef>
          </c:val>
          <c:smooth val="0"/>
        </c:ser>
        <c:ser>
          <c:idx val="2"/>
          <c:order val="2"/>
          <c:tx>
            <c:strRef>
              <c:f>'Shape and Table Library'!$AU$80</c:f>
              <c:strCache>
                <c:ptCount val="1"/>
                <c:pt idx="0">
                  <c:v>Act/Fcst</c:v>
                </c:pt>
              </c:strCache>
            </c:strRef>
          </c:tx>
          <c:spPr>
            <a:ln w="28575" cap="rnd">
              <a:solidFill>
                <a:srgbClr val="0070C0"/>
              </a:solidFill>
              <a:round/>
            </a:ln>
            <a:effectLst/>
          </c:spPr>
          <c:marker>
            <c:symbol val="diamond"/>
            <c:size val="12"/>
            <c:spPr>
              <a:solidFill>
                <a:srgbClr val="0070C0"/>
              </a:solidFill>
              <a:ln w="9525">
                <a:noFill/>
              </a:ln>
              <a:effectLst/>
            </c:spPr>
          </c:marker>
          <c:cat>
            <c:strRef>
              <c:f>'Shape and Table Library'!$AV$77:$AY$77</c:f>
              <c:strCache>
                <c:ptCount val="4"/>
                <c:pt idx="0">
                  <c:v>Q1</c:v>
                </c:pt>
                <c:pt idx="1">
                  <c:v>Q2</c:v>
                </c:pt>
                <c:pt idx="2">
                  <c:v>Q3</c:v>
                </c:pt>
                <c:pt idx="3">
                  <c:v>Q4</c:v>
                </c:pt>
              </c:strCache>
            </c:strRef>
          </c:cat>
          <c:val>
            <c:numRef>
              <c:f>'Shape and Table Library'!$AV$80:$AY$80</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7301432"/>
        <c:axId val="317293592"/>
        <c:extLst>
          <c:ext xmlns:c15="http://schemas.microsoft.com/office/drawing/2012/chart" uri="{02D57815-91ED-43cb-92C2-25804820EDAC}">
            <c15:filteredLineSeries>
              <c15:ser>
                <c:idx val="0"/>
                <c:order val="0"/>
                <c:tx>
                  <c:strRef>
                    <c:extLst>
                      <c:ext uri="{02D57815-91ED-43cb-92C2-25804820EDAC}">
                        <c15:formulaRef>
                          <c15:sqref>'Shape and Table Library'!$AU$78</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Library'!$AV$77:$AY$77</c15:sqref>
                        </c15:formulaRef>
                      </c:ext>
                    </c:extLst>
                    <c:strCache>
                      <c:ptCount val="4"/>
                      <c:pt idx="0">
                        <c:v>Q1</c:v>
                      </c:pt>
                      <c:pt idx="1">
                        <c:v>Q2</c:v>
                      </c:pt>
                      <c:pt idx="2">
                        <c:v>Q3</c:v>
                      </c:pt>
                      <c:pt idx="3">
                        <c:v>Q4</c:v>
                      </c:pt>
                    </c:strCache>
                  </c:strRef>
                </c:cat>
                <c:val>
                  <c:numRef>
                    <c:extLst>
                      <c:ext uri="{02D57815-91ED-43cb-92C2-25804820EDAC}">
                        <c15:formulaRef>
                          <c15:sqref>'Shape and Table Library'!$AV$78:$AY$78</c15:sqref>
                        </c15:formulaRef>
                      </c:ext>
                    </c:extLst>
                    <c:numCache>
                      <c:formatCode>General</c:formatCode>
                      <c:ptCount val="4"/>
                    </c:numCache>
                  </c:numRef>
                </c:val>
                <c:smooth val="0"/>
              </c15:ser>
            </c15:filteredLineSeries>
          </c:ext>
        </c:extLst>
      </c:lineChart>
      <c:catAx>
        <c:axId val="31730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3592"/>
        <c:crosses val="autoZero"/>
        <c:auto val="1"/>
        <c:lblAlgn val="ctr"/>
        <c:lblOffset val="100"/>
        <c:noMultiLvlLbl val="0"/>
      </c:catAx>
      <c:valAx>
        <c:axId val="317293592"/>
        <c:scaling>
          <c:orientation val="minMax"/>
          <c:min val="0.4"/>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1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Register'!$AB$13:$AB$15</c:f>
              <c:numCache>
                <c:formatCode>General</c:formatCode>
                <c:ptCount val="3"/>
              </c:numCache>
            </c:numRef>
          </c:xVal>
          <c:yVal>
            <c:numRef>
              <c:f>'Risk Register'!$AC$13:$AC$15</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schemeClr val="tx1">
                  <a:lumMod val="50000"/>
                  <a:alpha val="40000"/>
                </a:schemeClr>
              </a:outerShdw>
            </a:effectLst>
          </c:spPr>
          <c:marker>
            <c:symbol val="none"/>
          </c:marker>
          <c:xVal>
            <c:numRef>
              <c:f>'Risk Register'!$AB$9:$AB$11</c:f>
              <c:numCache>
                <c:formatCode>General</c:formatCode>
                <c:ptCount val="3"/>
                <c:pt idx="0">
                  <c:v>0</c:v>
                </c:pt>
                <c:pt idx="1">
                  <c:v>-2.45029690981724E-16</c:v>
                </c:pt>
                <c:pt idx="2">
                  <c:v>0</c:v>
                </c:pt>
              </c:numCache>
            </c:numRef>
          </c:xVal>
          <c:yVal>
            <c:numRef>
              <c:f>'Risk Register'!$AC$9:$AC$11</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4171856"/>
        <c:axId val="304173424"/>
      </c:scatterChart>
      <c:valAx>
        <c:axId val="304171856"/>
        <c:scaling>
          <c:orientation val="minMax"/>
          <c:max val="1"/>
          <c:min val="-1"/>
        </c:scaling>
        <c:delete val="1"/>
        <c:axPos val="b"/>
        <c:numFmt formatCode="General" sourceLinked="1"/>
        <c:majorTickMark val="out"/>
        <c:minorTickMark val="none"/>
        <c:tickLblPos val="nextTo"/>
        <c:crossAx val="304173424"/>
        <c:crosses val="autoZero"/>
        <c:crossBetween val="midCat"/>
      </c:valAx>
      <c:valAx>
        <c:axId val="304173424"/>
        <c:scaling>
          <c:orientation val="minMax"/>
          <c:max val="1"/>
          <c:min val="-1"/>
        </c:scaling>
        <c:delete val="1"/>
        <c:axPos val="l"/>
        <c:numFmt formatCode="General" sourceLinked="1"/>
        <c:majorTickMark val="out"/>
        <c:minorTickMark val="none"/>
        <c:tickLblPos val="nextTo"/>
        <c:crossAx val="30417185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Library'!$BK$16</c:f>
              <c:strCache>
                <c:ptCount val="1"/>
                <c:pt idx="0">
                  <c:v>Targets</c:v>
                </c:pt>
              </c:strCache>
            </c:strRef>
          </c:tx>
          <c:spPr>
            <a:ln w="28575" cap="rnd">
              <a:solidFill>
                <a:srgbClr val="00B0F0"/>
              </a:solidFill>
              <a:prstDash val="sysDash"/>
              <a:round/>
            </a:ln>
            <a:effectLst/>
          </c:spPr>
          <c:marker>
            <c:symbol val="diamond"/>
            <c:size val="12"/>
            <c:spPr>
              <a:solidFill>
                <a:srgbClr val="00B0F0"/>
              </a:solidFill>
              <a:ln w="9525">
                <a:noFill/>
              </a:ln>
              <a:effectLst/>
            </c:spPr>
          </c:marker>
          <c:dLbls>
            <c:dLbl>
              <c:idx val="0"/>
              <c:layout>
                <c:manualLayout>
                  <c:x val="-7.3055103741024349E-2"/>
                  <c:y val="0.1059539141414140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9464966793801514E-2"/>
                  <c:y val="-8.647032828282830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7.9772814429854136E-2"/>
                  <c:y val="-0.1025056818181818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Library'!$BL$14:$BO$14</c:f>
              <c:strCache>
                <c:ptCount val="4"/>
                <c:pt idx="0">
                  <c:v>Q1</c:v>
                </c:pt>
                <c:pt idx="1">
                  <c:v>Q2</c:v>
                </c:pt>
                <c:pt idx="2">
                  <c:v>Q3</c:v>
                </c:pt>
                <c:pt idx="3">
                  <c:v>Q4</c:v>
                </c:pt>
              </c:strCache>
            </c:strRef>
          </c:cat>
          <c:val>
            <c:numRef>
              <c:f>'Shape and Table Library'!$BL$16:$BO$16</c:f>
              <c:numCache>
                <c:formatCode>0%</c:formatCode>
                <c:ptCount val="4"/>
                <c:pt idx="0">
                  <c:v>0.64</c:v>
                </c:pt>
                <c:pt idx="1">
                  <c:v>0.64</c:v>
                </c:pt>
                <c:pt idx="2">
                  <c:v>0.64</c:v>
                </c:pt>
                <c:pt idx="3">
                  <c:v>0.64</c:v>
                </c:pt>
              </c:numCache>
            </c:numRef>
          </c:val>
          <c:smooth val="0"/>
        </c:ser>
        <c:ser>
          <c:idx val="2"/>
          <c:order val="2"/>
          <c:tx>
            <c:strRef>
              <c:f>'Shape and Table Library'!$BK$17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1"/>
              <c:layout>
                <c:manualLayout>
                  <c:x val="-7.285226575627457E-2"/>
                  <c:y val="0.1425946969696969"/>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5.9619682363364672E-2"/>
                  <c:y val="0.1105239898989898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Library'!$BL$14:$BO$14</c:f>
              <c:strCache>
                <c:ptCount val="4"/>
                <c:pt idx="0">
                  <c:v>Q1</c:v>
                </c:pt>
                <c:pt idx="1">
                  <c:v>Q2</c:v>
                </c:pt>
                <c:pt idx="2">
                  <c:v>Q3</c:v>
                </c:pt>
                <c:pt idx="3">
                  <c:v>Q4</c:v>
                </c:pt>
              </c:strCache>
            </c:strRef>
          </c:cat>
          <c:val>
            <c:numRef>
              <c:f>'Shape and Table Library'!$BL$17:$BO$17</c:f>
              <c:numCache>
                <c:formatCode>0%</c:formatCode>
                <c:ptCount val="4"/>
                <c:pt idx="0">
                  <c:v>0.64</c:v>
                </c:pt>
                <c:pt idx="1">
                  <c:v>0.49</c:v>
                </c:pt>
                <c:pt idx="2">
                  <c:v>0.6</c:v>
                </c:pt>
                <c:pt idx="3">
                  <c:v>0.64</c:v>
                </c:pt>
              </c:numCache>
            </c:numRef>
          </c:val>
          <c:smooth val="0"/>
        </c:ser>
        <c:dLbls>
          <c:showLegendKey val="0"/>
          <c:showVal val="0"/>
          <c:showCatName val="0"/>
          <c:showSerName val="0"/>
          <c:showPercent val="0"/>
          <c:showBubbleSize val="0"/>
        </c:dLbls>
        <c:marker val="1"/>
        <c:smooth val="0"/>
        <c:axId val="317298296"/>
        <c:axId val="317293984"/>
        <c:extLst>
          <c:ext xmlns:c15="http://schemas.microsoft.com/office/drawing/2012/chart" uri="{02D57815-91ED-43cb-92C2-25804820EDAC}">
            <c15:filteredLineSeries>
              <c15:ser>
                <c:idx val="0"/>
                <c:order val="0"/>
                <c:tx>
                  <c:strRef>
                    <c:extLst>
                      <c:ext uri="{02D57815-91ED-43cb-92C2-25804820EDAC}">
                        <c15:formulaRef>
                          <c15:sqref>'Shape and Table Library'!$BK$15</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Library'!$BL$14:$BO$14</c15:sqref>
                        </c15:formulaRef>
                      </c:ext>
                    </c:extLst>
                    <c:strCache>
                      <c:ptCount val="4"/>
                      <c:pt idx="0">
                        <c:v>Q1</c:v>
                      </c:pt>
                      <c:pt idx="1">
                        <c:v>Q2</c:v>
                      </c:pt>
                      <c:pt idx="2">
                        <c:v>Q3</c:v>
                      </c:pt>
                      <c:pt idx="3">
                        <c:v>Q4</c:v>
                      </c:pt>
                    </c:strCache>
                  </c:strRef>
                </c:cat>
                <c:val>
                  <c:numRef>
                    <c:extLst>
                      <c:ext uri="{02D57815-91ED-43cb-92C2-25804820EDAC}">
                        <c15:formulaRef>
                          <c15:sqref>'Shape and Table Library'!$BL$15:$BO$15</c15:sqref>
                        </c15:formulaRef>
                      </c:ext>
                    </c:extLst>
                    <c:numCache>
                      <c:formatCode>General</c:formatCode>
                      <c:ptCount val="4"/>
                    </c:numCache>
                  </c:numRef>
                </c:val>
                <c:smooth val="0"/>
              </c15:ser>
            </c15:filteredLineSeries>
          </c:ext>
        </c:extLst>
      </c:lineChart>
      <c:catAx>
        <c:axId val="31729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3984"/>
        <c:crosses val="autoZero"/>
        <c:auto val="1"/>
        <c:lblAlgn val="ctr"/>
        <c:lblOffset val="100"/>
        <c:noMultiLvlLbl val="0"/>
      </c:catAx>
      <c:valAx>
        <c:axId val="3172939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8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7.3055103741024349E-2"/>
                  <c:y val="8.99185606060604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Library'!$BL$23:$BO$23</c:f>
              <c:strCache>
                <c:ptCount val="4"/>
                <c:pt idx="0">
                  <c:v>Q1</c:v>
                </c:pt>
                <c:pt idx="1">
                  <c:v>Q2</c:v>
                </c:pt>
                <c:pt idx="2">
                  <c:v>Q3</c:v>
                </c:pt>
                <c:pt idx="3">
                  <c:v>Q4</c:v>
                </c:pt>
              </c:strCache>
            </c:strRef>
          </c:cat>
          <c:val>
            <c:numRef>
              <c:f>'Shape and Table Library'!$BL$25:$BO$25</c:f>
              <c:numCache>
                <c:formatCode>0.00</c:formatCode>
                <c:ptCount val="4"/>
                <c:pt idx="0">
                  <c:v>1.3</c:v>
                </c:pt>
                <c:pt idx="1">
                  <c:v>1.6</c:v>
                </c:pt>
                <c:pt idx="2">
                  <c:v>1.9</c:v>
                </c:pt>
                <c:pt idx="3">
                  <c:v>2.15</c:v>
                </c:pt>
              </c:numCache>
            </c:numRef>
          </c:val>
          <c:smooth val="0"/>
        </c:ser>
        <c:ser>
          <c:idx val="2"/>
          <c:order val="2"/>
          <c:tx>
            <c:strRef>
              <c:f>'Shape and Table Library'!$BK$26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Library'!$BL$23:$BO$23</c:f>
              <c:strCache>
                <c:ptCount val="4"/>
                <c:pt idx="0">
                  <c:v>Q1</c:v>
                </c:pt>
                <c:pt idx="1">
                  <c:v>Q2</c:v>
                </c:pt>
                <c:pt idx="2">
                  <c:v>Q3</c:v>
                </c:pt>
                <c:pt idx="3">
                  <c:v>Q4</c:v>
                </c:pt>
              </c:strCache>
            </c:strRef>
          </c:cat>
          <c:val>
            <c:numRef>
              <c:f>'Shape and Table Library'!$BL$26:$BO$26</c:f>
              <c:numCache>
                <c:formatCode>0.00</c:formatCode>
                <c:ptCount val="4"/>
                <c:pt idx="0">
                  <c:v>1.2849999999999999</c:v>
                </c:pt>
                <c:pt idx="1">
                  <c:v>1.84</c:v>
                </c:pt>
                <c:pt idx="2">
                  <c:v>2.4449999999999998</c:v>
                </c:pt>
                <c:pt idx="3">
                  <c:v>3.1749999999999998</c:v>
                </c:pt>
              </c:numCache>
            </c:numRef>
          </c:val>
          <c:smooth val="0"/>
        </c:ser>
        <c:dLbls>
          <c:showLegendKey val="0"/>
          <c:showVal val="0"/>
          <c:showCatName val="0"/>
          <c:showSerName val="0"/>
          <c:showPercent val="0"/>
          <c:showBubbleSize val="0"/>
        </c:dLbls>
        <c:marker val="1"/>
        <c:smooth val="0"/>
        <c:axId val="317299472"/>
        <c:axId val="317299864"/>
        <c:extLst>
          <c:ext xmlns:c15="http://schemas.microsoft.com/office/drawing/2012/chart" uri="{02D57815-91ED-43cb-92C2-25804820EDAC}">
            <c15:filteredLineSeries>
              <c15:ser>
                <c:idx val="0"/>
                <c:order val="0"/>
                <c:tx>
                  <c:strRef>
                    <c:extLst>
                      <c:ext uri="{02D57815-91ED-43cb-92C2-25804820EDAC}">
                        <c15:formulaRef>
                          <c15:sqref>'Shape and Table Library'!$BK$24</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Library'!$BL$23:$BO$23</c15:sqref>
                        </c15:formulaRef>
                      </c:ext>
                    </c:extLst>
                    <c:strCache>
                      <c:ptCount val="4"/>
                      <c:pt idx="0">
                        <c:v>Q1</c:v>
                      </c:pt>
                      <c:pt idx="1">
                        <c:v>Q2</c:v>
                      </c:pt>
                      <c:pt idx="2">
                        <c:v>Q3</c:v>
                      </c:pt>
                      <c:pt idx="3">
                        <c:v>Q4</c:v>
                      </c:pt>
                    </c:strCache>
                  </c:strRef>
                </c:cat>
                <c:val>
                  <c:numRef>
                    <c:extLst>
                      <c:ext uri="{02D57815-91ED-43cb-92C2-25804820EDAC}">
                        <c15:formulaRef>
                          <c15:sqref>'Shape and Table Library'!$BL$24:$BO$24</c15:sqref>
                        </c15:formulaRef>
                      </c:ext>
                    </c:extLst>
                    <c:numCache>
                      <c:formatCode>General</c:formatCode>
                      <c:ptCount val="4"/>
                    </c:numCache>
                  </c:numRef>
                </c:val>
                <c:smooth val="0"/>
              </c15:ser>
            </c15:filteredLineSeries>
          </c:ext>
        </c:extLst>
      </c:lineChart>
      <c:catAx>
        <c:axId val="3172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9864"/>
        <c:crosses val="autoZero"/>
        <c:auto val="1"/>
        <c:lblAlgn val="ctr"/>
        <c:lblOffset val="100"/>
        <c:noMultiLvlLbl val="0"/>
      </c:catAx>
      <c:valAx>
        <c:axId val="3172998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99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Library'!$BK$34</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6.2919211586162871E-2"/>
                  <c:y val="-8.6470328282828288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Library'!$BL$32:$BO$32</c:f>
              <c:strCache>
                <c:ptCount val="4"/>
                <c:pt idx="0">
                  <c:v>Q1</c:v>
                </c:pt>
                <c:pt idx="1">
                  <c:v>Q2</c:v>
                </c:pt>
                <c:pt idx="2">
                  <c:v>Q3</c:v>
                </c:pt>
                <c:pt idx="3">
                  <c:v>Q4</c:v>
                </c:pt>
              </c:strCache>
            </c:strRef>
          </c:cat>
          <c:val>
            <c:numRef>
              <c:f>'Shape and Table Library'!$BL$34:$BO$34</c:f>
              <c:numCache>
                <c:formatCode>#,##0</c:formatCode>
                <c:ptCount val="4"/>
                <c:pt idx="0">
                  <c:v>5</c:v>
                </c:pt>
                <c:pt idx="1">
                  <c:v>10</c:v>
                </c:pt>
                <c:pt idx="2">
                  <c:v>15</c:v>
                </c:pt>
                <c:pt idx="3">
                  <c:v>20</c:v>
                </c:pt>
              </c:numCache>
            </c:numRef>
          </c:val>
          <c:smooth val="0"/>
        </c:ser>
        <c:ser>
          <c:idx val="2"/>
          <c:order val="2"/>
          <c:tx>
            <c:strRef>
              <c:f>'Shape and Table Library'!$BK$35</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6.9693809511108859E-2"/>
                  <c:y val="8.647095959595955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Library'!$BL$32:$BO$32</c:f>
              <c:strCache>
                <c:ptCount val="4"/>
                <c:pt idx="0">
                  <c:v>Q1</c:v>
                </c:pt>
                <c:pt idx="1">
                  <c:v>Q2</c:v>
                </c:pt>
                <c:pt idx="2">
                  <c:v>Q3</c:v>
                </c:pt>
                <c:pt idx="3">
                  <c:v>Q4</c:v>
                </c:pt>
              </c:strCache>
            </c:strRef>
          </c:cat>
          <c:val>
            <c:numRef>
              <c:f>'Shape and Table Library'!$BL$35:$BO$35</c:f>
              <c:numCache>
                <c:formatCode>#,##0</c:formatCode>
                <c:ptCount val="4"/>
                <c:pt idx="0">
                  <c:v>13</c:v>
                </c:pt>
                <c:pt idx="1">
                  <c:v>19</c:v>
                </c:pt>
                <c:pt idx="2">
                  <c:v>19</c:v>
                </c:pt>
                <c:pt idx="3">
                  <c:v>18</c:v>
                </c:pt>
              </c:numCache>
            </c:numRef>
          </c:val>
          <c:smooth val="0"/>
        </c:ser>
        <c:dLbls>
          <c:showLegendKey val="0"/>
          <c:showVal val="0"/>
          <c:showCatName val="0"/>
          <c:showSerName val="0"/>
          <c:showPercent val="0"/>
          <c:showBubbleSize val="0"/>
        </c:dLbls>
        <c:marker val="1"/>
        <c:smooth val="0"/>
        <c:axId val="317303000"/>
        <c:axId val="317303784"/>
        <c:extLst>
          <c:ext xmlns:c15="http://schemas.microsoft.com/office/drawing/2012/chart" uri="{02D57815-91ED-43cb-92C2-25804820EDAC}">
            <c15:filteredLineSeries>
              <c15:ser>
                <c:idx val="0"/>
                <c:order val="0"/>
                <c:tx>
                  <c:strRef>
                    <c:extLst>
                      <c:ext uri="{02D57815-91ED-43cb-92C2-25804820EDAC}">
                        <c15:formulaRef>
                          <c15:sqref>'Shape and Table Library'!$BK$33</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Library'!$BL$32:$BO$32</c15:sqref>
                        </c15:formulaRef>
                      </c:ext>
                    </c:extLst>
                    <c:strCache>
                      <c:ptCount val="4"/>
                      <c:pt idx="0">
                        <c:v>Q1</c:v>
                      </c:pt>
                      <c:pt idx="1">
                        <c:v>Q2</c:v>
                      </c:pt>
                      <c:pt idx="2">
                        <c:v>Q3</c:v>
                      </c:pt>
                      <c:pt idx="3">
                        <c:v>Q4</c:v>
                      </c:pt>
                    </c:strCache>
                  </c:strRef>
                </c:cat>
                <c:val>
                  <c:numRef>
                    <c:extLst>
                      <c:ext uri="{02D57815-91ED-43cb-92C2-25804820EDAC}">
                        <c15:formulaRef>
                          <c15:sqref>'Shape and Table Library'!$BL$33:$BO$33</c15:sqref>
                        </c15:formulaRef>
                      </c:ext>
                    </c:extLst>
                    <c:numCache>
                      <c:formatCode>General</c:formatCode>
                      <c:ptCount val="4"/>
                    </c:numCache>
                  </c:numRef>
                </c:val>
                <c:smooth val="0"/>
              </c15:ser>
            </c15:filteredLineSeries>
          </c:ext>
        </c:extLst>
      </c:lineChart>
      <c:catAx>
        <c:axId val="317303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3784"/>
        <c:crosses val="autoZero"/>
        <c:auto val="1"/>
        <c:lblAlgn val="ctr"/>
        <c:lblOffset val="100"/>
        <c:noMultiLvlLbl val="0"/>
      </c:catAx>
      <c:valAx>
        <c:axId val="3173037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3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Library'!$BK$43</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4.5596593538831803E-2"/>
                  <c:y val="8.190088383838369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Library'!$BL$41:$BO$41</c:f>
              <c:strCache>
                <c:ptCount val="4"/>
                <c:pt idx="0">
                  <c:v>Q1</c:v>
                </c:pt>
                <c:pt idx="1">
                  <c:v>Q2</c:v>
                </c:pt>
                <c:pt idx="2">
                  <c:v>Q3</c:v>
                </c:pt>
                <c:pt idx="3">
                  <c:v>Q4</c:v>
                </c:pt>
              </c:strCache>
            </c:strRef>
          </c:cat>
          <c:val>
            <c:numRef>
              <c:f>'Shape and Table Library'!$BL$43:$BO$43</c:f>
              <c:numCache>
                <c:formatCode>#,##0</c:formatCode>
                <c:ptCount val="4"/>
                <c:pt idx="0">
                  <c:v>#N/A</c:v>
                </c:pt>
                <c:pt idx="1">
                  <c:v>#N/A</c:v>
                </c:pt>
                <c:pt idx="2">
                  <c:v>#N/A</c:v>
                </c:pt>
                <c:pt idx="3">
                  <c:v>#N/A</c:v>
                </c:pt>
              </c:numCache>
            </c:numRef>
          </c:val>
          <c:smooth val="0"/>
        </c:ser>
        <c:ser>
          <c:idx val="2"/>
          <c:order val="2"/>
          <c:tx>
            <c:strRef>
              <c:f>'Shape and Table Library'!$BK$44</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Library'!$BL$41:$BO$41</c:f>
              <c:strCache>
                <c:ptCount val="4"/>
                <c:pt idx="0">
                  <c:v>Q1</c:v>
                </c:pt>
                <c:pt idx="1">
                  <c:v>Q2</c:v>
                </c:pt>
                <c:pt idx="2">
                  <c:v>Q3</c:v>
                </c:pt>
                <c:pt idx="3">
                  <c:v>Q4</c:v>
                </c:pt>
              </c:strCache>
            </c:strRef>
          </c:cat>
          <c:val>
            <c:numRef>
              <c:f>'Shape and Table Library'!$BL$44:$BO$44</c:f>
              <c:numCache>
                <c:formatCode>#,##0</c:formatCode>
                <c:ptCount val="4"/>
                <c:pt idx="0">
                  <c:v>#N/A</c:v>
                </c:pt>
                <c:pt idx="1">
                  <c:v>#N/A</c:v>
                </c:pt>
                <c:pt idx="2" formatCode="#,##0.00">
                  <c:v>1.1379999999999999</c:v>
                </c:pt>
                <c:pt idx="3" formatCode="#,##0.00">
                  <c:v>1.5549999999999999</c:v>
                </c:pt>
              </c:numCache>
            </c:numRef>
          </c:val>
          <c:smooth val="0"/>
        </c:ser>
        <c:dLbls>
          <c:showLegendKey val="0"/>
          <c:showVal val="0"/>
          <c:showCatName val="0"/>
          <c:showSerName val="0"/>
          <c:showPercent val="0"/>
          <c:showBubbleSize val="0"/>
        </c:dLbls>
        <c:marker val="1"/>
        <c:smooth val="0"/>
        <c:axId val="317306528"/>
        <c:axId val="317306920"/>
        <c:extLst>
          <c:ext xmlns:c15="http://schemas.microsoft.com/office/drawing/2012/chart" uri="{02D57815-91ED-43cb-92C2-25804820EDAC}">
            <c15:filteredLineSeries>
              <c15:ser>
                <c:idx val="0"/>
                <c:order val="0"/>
                <c:tx>
                  <c:strRef>
                    <c:extLst>
                      <c:ext uri="{02D57815-91ED-43cb-92C2-25804820EDAC}">
                        <c15:formulaRef>
                          <c15:sqref>'Shape and Table Library'!$BK$42</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Library'!$BL$41:$BO$41</c15:sqref>
                        </c15:formulaRef>
                      </c:ext>
                    </c:extLst>
                    <c:strCache>
                      <c:ptCount val="4"/>
                      <c:pt idx="0">
                        <c:v>Q1</c:v>
                      </c:pt>
                      <c:pt idx="1">
                        <c:v>Q2</c:v>
                      </c:pt>
                      <c:pt idx="2">
                        <c:v>Q3</c:v>
                      </c:pt>
                      <c:pt idx="3">
                        <c:v>Q4</c:v>
                      </c:pt>
                    </c:strCache>
                  </c:strRef>
                </c:cat>
                <c:val>
                  <c:numRef>
                    <c:extLst>
                      <c:ext uri="{02D57815-91ED-43cb-92C2-25804820EDAC}">
                        <c15:formulaRef>
                          <c15:sqref>'Shape and Table Library'!$BL$42:$BO$42</c15:sqref>
                        </c15:formulaRef>
                      </c:ext>
                    </c:extLst>
                    <c:numCache>
                      <c:formatCode>General</c:formatCode>
                      <c:ptCount val="4"/>
                    </c:numCache>
                  </c:numRef>
                </c:val>
                <c:smooth val="0"/>
              </c15:ser>
            </c15:filteredLineSeries>
          </c:ext>
        </c:extLst>
      </c:lineChart>
      <c:catAx>
        <c:axId val="31730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6920"/>
        <c:crosses val="autoZero"/>
        <c:auto val="1"/>
        <c:lblAlgn val="ctr"/>
        <c:lblOffset val="100"/>
        <c:noMultiLvlLbl val="0"/>
      </c:catAx>
      <c:valAx>
        <c:axId val="3173069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6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Library'!$BK$52</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Library'!$BL$50:$BO$50</c:f>
              <c:strCache>
                <c:ptCount val="4"/>
                <c:pt idx="0">
                  <c:v>Q1</c:v>
                </c:pt>
                <c:pt idx="1">
                  <c:v>Q2</c:v>
                </c:pt>
                <c:pt idx="2">
                  <c:v>Q3</c:v>
                </c:pt>
                <c:pt idx="3">
                  <c:v>Q4</c:v>
                </c:pt>
              </c:strCache>
            </c:strRef>
          </c:cat>
          <c:val>
            <c:numRef>
              <c:f>'Shape and Table Library'!$BL$52:$BO$52</c:f>
              <c:numCache>
                <c:formatCode>0.00</c:formatCode>
                <c:ptCount val="4"/>
                <c:pt idx="0">
                  <c:v>0.6</c:v>
                </c:pt>
                <c:pt idx="1">
                  <c:v>0.8</c:v>
                </c:pt>
                <c:pt idx="2">
                  <c:v>1</c:v>
                </c:pt>
                <c:pt idx="3">
                  <c:v>1.24</c:v>
                </c:pt>
              </c:numCache>
            </c:numRef>
          </c:val>
          <c:smooth val="0"/>
        </c:ser>
        <c:ser>
          <c:idx val="2"/>
          <c:order val="2"/>
          <c:tx>
            <c:strRef>
              <c:f>'Shape and Table Library'!$BK$53</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Library'!$BL$50:$BO$50</c:f>
              <c:strCache>
                <c:ptCount val="4"/>
                <c:pt idx="0">
                  <c:v>Q1</c:v>
                </c:pt>
                <c:pt idx="1">
                  <c:v>Q2</c:v>
                </c:pt>
                <c:pt idx="2">
                  <c:v>Q3</c:v>
                </c:pt>
                <c:pt idx="3">
                  <c:v>Q4</c:v>
                </c:pt>
              </c:strCache>
            </c:strRef>
          </c:cat>
          <c:val>
            <c:numRef>
              <c:f>'Shape and Table Library'!$BL$53:$BO$53</c:f>
              <c:numCache>
                <c:formatCode>0.00</c:formatCode>
                <c:ptCount val="4"/>
                <c:pt idx="0">
                  <c:v>0.60899999999999999</c:v>
                </c:pt>
                <c:pt idx="1">
                  <c:v>0.84</c:v>
                </c:pt>
                <c:pt idx="2">
                  <c:v>1.1950000000000001</c:v>
                </c:pt>
                <c:pt idx="3">
                  <c:v>1.419</c:v>
                </c:pt>
              </c:numCache>
            </c:numRef>
          </c:val>
          <c:smooth val="0"/>
        </c:ser>
        <c:dLbls>
          <c:showLegendKey val="0"/>
          <c:showVal val="0"/>
          <c:showCatName val="0"/>
          <c:showSerName val="0"/>
          <c:showPercent val="0"/>
          <c:showBubbleSize val="0"/>
        </c:dLbls>
        <c:marker val="1"/>
        <c:smooth val="0"/>
        <c:axId val="317306136"/>
        <c:axId val="317307312"/>
        <c:extLst>
          <c:ext xmlns:c15="http://schemas.microsoft.com/office/drawing/2012/chart" uri="{02D57815-91ED-43cb-92C2-25804820EDAC}">
            <c15:filteredLineSeries>
              <c15:ser>
                <c:idx val="0"/>
                <c:order val="0"/>
                <c:tx>
                  <c:strRef>
                    <c:extLst>
                      <c:ext uri="{02D57815-91ED-43cb-92C2-25804820EDAC}">
                        <c15:formulaRef>
                          <c15:sqref>'Shape and Table Library'!$BK$51</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Library'!$BL$50:$BO$50</c15:sqref>
                        </c15:formulaRef>
                      </c:ext>
                    </c:extLst>
                    <c:strCache>
                      <c:ptCount val="4"/>
                      <c:pt idx="0">
                        <c:v>Q1</c:v>
                      </c:pt>
                      <c:pt idx="1">
                        <c:v>Q2</c:v>
                      </c:pt>
                      <c:pt idx="2">
                        <c:v>Q3</c:v>
                      </c:pt>
                      <c:pt idx="3">
                        <c:v>Q4</c:v>
                      </c:pt>
                    </c:strCache>
                  </c:strRef>
                </c:cat>
                <c:val>
                  <c:numRef>
                    <c:extLst>
                      <c:ext uri="{02D57815-91ED-43cb-92C2-25804820EDAC}">
                        <c15:formulaRef>
                          <c15:sqref>'Shape and Table Library'!$BL$51:$BO$51</c15:sqref>
                        </c15:formulaRef>
                      </c:ext>
                    </c:extLst>
                    <c:numCache>
                      <c:formatCode>General</c:formatCode>
                      <c:ptCount val="4"/>
                    </c:numCache>
                  </c:numRef>
                </c:val>
                <c:smooth val="0"/>
              </c15:ser>
            </c15:filteredLineSeries>
          </c:ext>
        </c:extLst>
      </c:lineChart>
      <c:catAx>
        <c:axId val="31730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7312"/>
        <c:crosses val="autoZero"/>
        <c:auto val="1"/>
        <c:lblAlgn val="ctr"/>
        <c:lblOffset val="100"/>
        <c:noMultiLvlLbl val="0"/>
      </c:catAx>
      <c:valAx>
        <c:axId val="3173073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6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Library'!$BK$61</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1"/>
              <c:layout>
                <c:manualLayout>
                  <c:x val="-8.2073762579177742E-2"/>
                  <c:y val="-0.10250568181818186"/>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8714907234762835E-2"/>
                  <c:y val="-0.11854103535353536"/>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Library'!$BL$59:$BO$59</c:f>
              <c:strCache>
                <c:ptCount val="4"/>
                <c:pt idx="0">
                  <c:v>Q1</c:v>
                </c:pt>
                <c:pt idx="1">
                  <c:v>Q2</c:v>
                </c:pt>
                <c:pt idx="2">
                  <c:v>Q3</c:v>
                </c:pt>
                <c:pt idx="3">
                  <c:v>Q4</c:v>
                </c:pt>
              </c:strCache>
            </c:strRef>
          </c:cat>
          <c:val>
            <c:numRef>
              <c:f>'Shape and Table Library'!$BL$61:$BO$61</c:f>
              <c:numCache>
                <c:formatCode>0.00</c:formatCode>
                <c:ptCount val="4"/>
                <c:pt idx="0">
                  <c:v>-1.4</c:v>
                </c:pt>
                <c:pt idx="1">
                  <c:v>-1.1499999999999999</c:v>
                </c:pt>
                <c:pt idx="2">
                  <c:v>-0.9</c:v>
                </c:pt>
                <c:pt idx="3">
                  <c:v>-0.6</c:v>
                </c:pt>
              </c:numCache>
            </c:numRef>
          </c:val>
          <c:smooth val="0"/>
        </c:ser>
        <c:ser>
          <c:idx val="2"/>
          <c:order val="2"/>
          <c:tx>
            <c:strRef>
              <c:f>'Shape and Table Library'!$BK$62</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8.5432617923592649E-2"/>
                  <c:y val="-8.991792929292929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7.8714907234762835E-2"/>
                  <c:y val="9.448863636363635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6.8638341201518224E-2"/>
                  <c:y val="9.4488636363636358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Library'!$BL$59:$BO$59</c:f>
              <c:strCache>
                <c:ptCount val="4"/>
                <c:pt idx="0">
                  <c:v>Q1</c:v>
                </c:pt>
                <c:pt idx="1">
                  <c:v>Q2</c:v>
                </c:pt>
                <c:pt idx="2">
                  <c:v>Q3</c:v>
                </c:pt>
                <c:pt idx="3">
                  <c:v>Q4</c:v>
                </c:pt>
              </c:strCache>
            </c:strRef>
          </c:cat>
          <c:val>
            <c:numRef>
              <c:f>'Shape and Table Library'!$BL$62:$BO$62</c:f>
              <c:numCache>
                <c:formatCode>0.00</c:formatCode>
                <c:ptCount val="4"/>
                <c:pt idx="0">
                  <c:v>-1</c:v>
                </c:pt>
                <c:pt idx="1">
                  <c:v>-1.5</c:v>
                </c:pt>
                <c:pt idx="2">
                  <c:v>-1.8</c:v>
                </c:pt>
                <c:pt idx="3">
                  <c:v>-1.74</c:v>
                </c:pt>
              </c:numCache>
            </c:numRef>
          </c:val>
          <c:smooth val="0"/>
        </c:ser>
        <c:dLbls>
          <c:showLegendKey val="0"/>
          <c:showVal val="0"/>
          <c:showCatName val="0"/>
          <c:showSerName val="0"/>
          <c:showPercent val="0"/>
          <c:showBubbleSize val="0"/>
        </c:dLbls>
        <c:marker val="1"/>
        <c:smooth val="0"/>
        <c:axId val="317304960"/>
        <c:axId val="317305352"/>
        <c:extLst>
          <c:ext xmlns:c15="http://schemas.microsoft.com/office/drawing/2012/chart" uri="{02D57815-91ED-43cb-92C2-25804820EDAC}">
            <c15:filteredLineSeries>
              <c15:ser>
                <c:idx val="0"/>
                <c:order val="0"/>
                <c:tx>
                  <c:strRef>
                    <c:extLst>
                      <c:ext uri="{02D57815-91ED-43cb-92C2-25804820EDAC}">
                        <c15:formulaRef>
                          <c15:sqref>'Shape and Table Library'!$BK$60</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Library'!$BL$59:$BO$59</c15:sqref>
                        </c15:formulaRef>
                      </c:ext>
                    </c:extLst>
                    <c:strCache>
                      <c:ptCount val="4"/>
                      <c:pt idx="0">
                        <c:v>Q1</c:v>
                      </c:pt>
                      <c:pt idx="1">
                        <c:v>Q2</c:v>
                      </c:pt>
                      <c:pt idx="2">
                        <c:v>Q3</c:v>
                      </c:pt>
                      <c:pt idx="3">
                        <c:v>Q4</c:v>
                      </c:pt>
                    </c:strCache>
                  </c:strRef>
                </c:cat>
                <c:val>
                  <c:numRef>
                    <c:extLst>
                      <c:ext uri="{02D57815-91ED-43cb-92C2-25804820EDAC}">
                        <c15:formulaRef>
                          <c15:sqref>'Shape and Table Library'!$BL$60:$BO$60</c15:sqref>
                        </c15:formulaRef>
                      </c:ext>
                    </c:extLst>
                    <c:numCache>
                      <c:formatCode>General</c:formatCode>
                      <c:ptCount val="4"/>
                    </c:numCache>
                  </c:numRef>
                </c:val>
                <c:smooth val="0"/>
              </c15:ser>
            </c15:filteredLineSeries>
          </c:ext>
        </c:extLst>
      </c:lineChart>
      <c:catAx>
        <c:axId val="3173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5352"/>
        <c:crosses val="autoZero"/>
        <c:auto val="1"/>
        <c:lblAlgn val="ctr"/>
        <c:lblOffset val="100"/>
        <c:noMultiLvlLbl val="0"/>
      </c:catAx>
      <c:valAx>
        <c:axId val="317305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04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Library'!$BK$70</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Library'!$BL$68:$BO$68</c:f>
              <c:strCache>
                <c:ptCount val="4"/>
                <c:pt idx="0">
                  <c:v>Q1</c:v>
                </c:pt>
                <c:pt idx="1">
                  <c:v>Q2</c:v>
                </c:pt>
                <c:pt idx="2">
                  <c:v>Q3</c:v>
                </c:pt>
                <c:pt idx="3">
                  <c:v>Q4</c:v>
                </c:pt>
              </c:strCache>
            </c:strRef>
          </c:cat>
          <c:val>
            <c:numRef>
              <c:f>'Shape and Table Library'!$BL$70:$BO$70</c:f>
              <c:numCache>
                <c:formatCode>#,##0</c:formatCode>
                <c:ptCount val="4"/>
                <c:pt idx="0">
                  <c:v>3</c:v>
                </c:pt>
                <c:pt idx="1">
                  <c:v>3</c:v>
                </c:pt>
                <c:pt idx="2">
                  <c:v>3</c:v>
                </c:pt>
                <c:pt idx="3">
                  <c:v>3</c:v>
                </c:pt>
              </c:numCache>
            </c:numRef>
          </c:val>
          <c:smooth val="0"/>
        </c:ser>
        <c:ser>
          <c:idx val="2"/>
          <c:order val="2"/>
          <c:tx>
            <c:strRef>
              <c:f>'Shape and Table Library'!$BK$71</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Library'!$BL$68:$BO$68</c:f>
              <c:strCache>
                <c:ptCount val="4"/>
                <c:pt idx="0">
                  <c:v>Q1</c:v>
                </c:pt>
                <c:pt idx="1">
                  <c:v>Q2</c:v>
                </c:pt>
                <c:pt idx="2">
                  <c:v>Q3</c:v>
                </c:pt>
                <c:pt idx="3">
                  <c:v>Q4</c:v>
                </c:pt>
              </c:strCache>
            </c:strRef>
          </c:cat>
          <c:val>
            <c:numRef>
              <c:f>'Shape and Table Library'!$BL$71:$BO$71</c:f>
              <c:numCache>
                <c:formatCode>#,##0</c:formatCode>
                <c:ptCount val="4"/>
                <c:pt idx="0">
                  <c:v>2</c:v>
                </c:pt>
                <c:pt idx="1">
                  <c:v>1</c:v>
                </c:pt>
                <c:pt idx="2">
                  <c:v>1</c:v>
                </c:pt>
                <c:pt idx="3">
                  <c:v>1</c:v>
                </c:pt>
              </c:numCache>
            </c:numRef>
          </c:val>
          <c:smooth val="0"/>
        </c:ser>
        <c:dLbls>
          <c:showLegendKey val="0"/>
          <c:showVal val="0"/>
          <c:showCatName val="0"/>
          <c:showSerName val="0"/>
          <c:showPercent val="0"/>
          <c:showBubbleSize val="0"/>
        </c:dLbls>
        <c:marker val="1"/>
        <c:smooth val="0"/>
        <c:axId val="318401424"/>
        <c:axId val="318402208"/>
        <c:extLst>
          <c:ext xmlns:c15="http://schemas.microsoft.com/office/drawing/2012/chart" uri="{02D57815-91ED-43cb-92C2-25804820EDAC}">
            <c15:filteredLineSeries>
              <c15:ser>
                <c:idx val="0"/>
                <c:order val="0"/>
                <c:tx>
                  <c:strRef>
                    <c:extLst>
                      <c:ext uri="{02D57815-91ED-43cb-92C2-25804820EDAC}">
                        <c15:formulaRef>
                          <c15:sqref>'Shape and Table Library'!$BK$69</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Library'!$BL$68:$BO$68</c15:sqref>
                        </c15:formulaRef>
                      </c:ext>
                    </c:extLst>
                    <c:strCache>
                      <c:ptCount val="4"/>
                      <c:pt idx="0">
                        <c:v>Q1</c:v>
                      </c:pt>
                      <c:pt idx="1">
                        <c:v>Q2</c:v>
                      </c:pt>
                      <c:pt idx="2">
                        <c:v>Q3</c:v>
                      </c:pt>
                      <c:pt idx="3">
                        <c:v>Q4</c:v>
                      </c:pt>
                    </c:strCache>
                  </c:strRef>
                </c:cat>
                <c:val>
                  <c:numRef>
                    <c:extLst>
                      <c:ext uri="{02D57815-91ED-43cb-92C2-25804820EDAC}">
                        <c15:formulaRef>
                          <c15:sqref>'Shape and Table Library'!$BL$69:$BO$69</c15:sqref>
                        </c15:formulaRef>
                      </c:ext>
                    </c:extLst>
                    <c:numCache>
                      <c:formatCode>General</c:formatCode>
                      <c:ptCount val="4"/>
                    </c:numCache>
                  </c:numRef>
                </c:val>
                <c:smooth val="0"/>
              </c15:ser>
            </c15:filteredLineSeries>
          </c:ext>
        </c:extLst>
      </c:lineChart>
      <c:catAx>
        <c:axId val="318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2208"/>
        <c:crosses val="autoZero"/>
        <c:auto val="1"/>
        <c:lblAlgn val="ctr"/>
        <c:lblOffset val="100"/>
        <c:noMultiLvlLbl val="0"/>
      </c:catAx>
      <c:valAx>
        <c:axId val="3184022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1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Library'!$BK$79</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Library'!$BL$77:$BO$77</c:f>
              <c:strCache>
                <c:ptCount val="4"/>
                <c:pt idx="0">
                  <c:v>Q1</c:v>
                </c:pt>
                <c:pt idx="1">
                  <c:v>Q2</c:v>
                </c:pt>
                <c:pt idx="2">
                  <c:v>Q3</c:v>
                </c:pt>
                <c:pt idx="3">
                  <c:v>Q4</c:v>
                </c:pt>
              </c:strCache>
            </c:strRef>
          </c:cat>
          <c:val>
            <c:numRef>
              <c:f>'Shape and Table Library'!$BL$79:$BO$79</c:f>
              <c:numCache>
                <c:formatCode>#,##0.0</c:formatCode>
                <c:ptCount val="4"/>
                <c:pt idx="0">
                  <c:v>3.5</c:v>
                </c:pt>
                <c:pt idx="1">
                  <c:v>4.5</c:v>
                </c:pt>
                <c:pt idx="2">
                  <c:v>5.5</c:v>
                </c:pt>
                <c:pt idx="3">
                  <c:v>7</c:v>
                </c:pt>
              </c:numCache>
            </c:numRef>
          </c:val>
          <c:smooth val="0"/>
        </c:ser>
        <c:ser>
          <c:idx val="2"/>
          <c:order val="2"/>
          <c:tx>
            <c:strRef>
              <c:f>'Shape and Table Library'!$BK$80</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Library'!$BL$77:$BO$77</c:f>
              <c:strCache>
                <c:ptCount val="4"/>
                <c:pt idx="0">
                  <c:v>Q1</c:v>
                </c:pt>
                <c:pt idx="1">
                  <c:v>Q2</c:v>
                </c:pt>
                <c:pt idx="2">
                  <c:v>Q3</c:v>
                </c:pt>
                <c:pt idx="3">
                  <c:v>Q4</c:v>
                </c:pt>
              </c:strCache>
            </c:strRef>
          </c:cat>
          <c:val>
            <c:numRef>
              <c:f>'Shape and Table Library'!$BL$80:$BO$80</c:f>
              <c:numCache>
                <c:formatCode>#,##0.0</c:formatCode>
                <c:ptCount val="4"/>
                <c:pt idx="0">
                  <c:v>3.601</c:v>
                </c:pt>
                <c:pt idx="1">
                  <c:v>4.07</c:v>
                </c:pt>
                <c:pt idx="2">
                  <c:v>4.7169999999999996</c:v>
                </c:pt>
                <c:pt idx="3">
                  <c:v>4.67</c:v>
                </c:pt>
              </c:numCache>
            </c:numRef>
          </c:val>
          <c:smooth val="0"/>
        </c:ser>
        <c:dLbls>
          <c:showLegendKey val="0"/>
          <c:showVal val="0"/>
          <c:showCatName val="0"/>
          <c:showSerName val="0"/>
          <c:showPercent val="0"/>
          <c:showBubbleSize val="0"/>
        </c:dLbls>
        <c:marker val="1"/>
        <c:smooth val="0"/>
        <c:axId val="318404168"/>
        <c:axId val="318402992"/>
        <c:extLst>
          <c:ext xmlns:c15="http://schemas.microsoft.com/office/drawing/2012/chart" uri="{02D57815-91ED-43cb-92C2-25804820EDAC}">
            <c15:filteredLineSeries>
              <c15:ser>
                <c:idx val="0"/>
                <c:order val="0"/>
                <c:tx>
                  <c:strRef>
                    <c:extLst>
                      <c:ext uri="{02D57815-91ED-43cb-92C2-25804820EDAC}">
                        <c15:formulaRef>
                          <c15:sqref>'Shape and Table Library'!$BK$78</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Library'!$BL$77:$BO$77</c15:sqref>
                        </c15:formulaRef>
                      </c:ext>
                    </c:extLst>
                    <c:strCache>
                      <c:ptCount val="4"/>
                      <c:pt idx="0">
                        <c:v>Q1</c:v>
                      </c:pt>
                      <c:pt idx="1">
                        <c:v>Q2</c:v>
                      </c:pt>
                      <c:pt idx="2">
                        <c:v>Q3</c:v>
                      </c:pt>
                      <c:pt idx="3">
                        <c:v>Q4</c:v>
                      </c:pt>
                    </c:strCache>
                  </c:strRef>
                </c:cat>
                <c:val>
                  <c:numRef>
                    <c:extLst>
                      <c:ext uri="{02D57815-91ED-43cb-92C2-25804820EDAC}">
                        <c15:formulaRef>
                          <c15:sqref>'Shape and Table Library'!$BL$78:$BO$78</c15:sqref>
                        </c15:formulaRef>
                      </c:ext>
                    </c:extLst>
                    <c:numCache>
                      <c:formatCode>General</c:formatCode>
                      <c:ptCount val="4"/>
                    </c:numCache>
                  </c:numRef>
                </c:val>
                <c:smooth val="0"/>
              </c15:ser>
            </c15:filteredLineSeries>
          </c:ext>
        </c:extLst>
      </c:lineChart>
      <c:catAx>
        <c:axId val="31840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2992"/>
        <c:crosses val="autoZero"/>
        <c:auto val="1"/>
        <c:lblAlgn val="ctr"/>
        <c:lblOffset val="100"/>
        <c:noMultiLvlLbl val="0"/>
      </c:catAx>
      <c:valAx>
        <c:axId val="31840299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4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Library'!$BK$88</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6.6337393052194493E-2"/>
                  <c:y val="-9.4488005050505045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Library'!$BL$86:$BO$86</c:f>
              <c:strCache>
                <c:ptCount val="4"/>
                <c:pt idx="0">
                  <c:v>Q1</c:v>
                </c:pt>
                <c:pt idx="1">
                  <c:v>Q2</c:v>
                </c:pt>
                <c:pt idx="2">
                  <c:v>Q3</c:v>
                </c:pt>
                <c:pt idx="3">
                  <c:v>Q4</c:v>
                </c:pt>
              </c:strCache>
            </c:strRef>
          </c:cat>
          <c:val>
            <c:numRef>
              <c:f>'Shape and Table Library'!$BL$88:$BO$88</c:f>
              <c:numCache>
                <c:formatCode>0.00</c:formatCode>
                <c:ptCount val="4"/>
                <c:pt idx="0">
                  <c:v>0.1</c:v>
                </c:pt>
                <c:pt idx="1">
                  <c:v>0.22</c:v>
                </c:pt>
                <c:pt idx="2">
                  <c:v>0.35</c:v>
                </c:pt>
                <c:pt idx="3">
                  <c:v>0.5</c:v>
                </c:pt>
              </c:numCache>
            </c:numRef>
          </c:val>
          <c:smooth val="0"/>
        </c:ser>
        <c:ser>
          <c:idx val="2"/>
          <c:order val="2"/>
          <c:tx>
            <c:strRef>
              <c:f>'Shape and Table Library'!$BK$89</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6.6337393052194493E-2"/>
                  <c:y val="0.11854166666666667"/>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Library'!$BL$86:$BO$86</c:f>
              <c:strCache>
                <c:ptCount val="4"/>
                <c:pt idx="0">
                  <c:v>Q1</c:v>
                </c:pt>
                <c:pt idx="1">
                  <c:v>Q2</c:v>
                </c:pt>
                <c:pt idx="2">
                  <c:v>Q3</c:v>
                </c:pt>
                <c:pt idx="3">
                  <c:v>Q4</c:v>
                </c:pt>
              </c:strCache>
            </c:strRef>
          </c:cat>
          <c:val>
            <c:numRef>
              <c:f>'Shape and Table Library'!$BL$89:$BO$89</c:f>
              <c:numCache>
                <c:formatCode>0.00</c:formatCode>
                <c:ptCount val="4"/>
                <c:pt idx="0">
                  <c:v>0.3</c:v>
                </c:pt>
                <c:pt idx="1">
                  <c:v>0.6</c:v>
                </c:pt>
                <c:pt idx="2">
                  <c:v>0.6</c:v>
                </c:pt>
                <c:pt idx="3">
                  <c:v>0.8</c:v>
                </c:pt>
              </c:numCache>
            </c:numRef>
          </c:val>
          <c:smooth val="0"/>
        </c:ser>
        <c:dLbls>
          <c:showLegendKey val="0"/>
          <c:showVal val="0"/>
          <c:showCatName val="0"/>
          <c:showSerName val="0"/>
          <c:showPercent val="0"/>
          <c:showBubbleSize val="0"/>
        </c:dLbls>
        <c:marker val="1"/>
        <c:smooth val="0"/>
        <c:axId val="318403776"/>
        <c:axId val="318402600"/>
        <c:extLst>
          <c:ext xmlns:c15="http://schemas.microsoft.com/office/drawing/2012/chart" uri="{02D57815-91ED-43cb-92C2-25804820EDAC}">
            <c15:filteredLineSeries>
              <c15:ser>
                <c:idx val="0"/>
                <c:order val="0"/>
                <c:tx>
                  <c:strRef>
                    <c:extLst>
                      <c:ext uri="{02D57815-91ED-43cb-92C2-25804820EDAC}">
                        <c15:formulaRef>
                          <c15:sqref>'Shape and Table Library'!$BK$87</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Library'!$BL$86:$BO$86</c15:sqref>
                        </c15:formulaRef>
                      </c:ext>
                    </c:extLst>
                    <c:strCache>
                      <c:ptCount val="4"/>
                      <c:pt idx="0">
                        <c:v>Q1</c:v>
                      </c:pt>
                      <c:pt idx="1">
                        <c:v>Q2</c:v>
                      </c:pt>
                      <c:pt idx="2">
                        <c:v>Q3</c:v>
                      </c:pt>
                      <c:pt idx="3">
                        <c:v>Q4</c:v>
                      </c:pt>
                    </c:strCache>
                  </c:strRef>
                </c:cat>
                <c:val>
                  <c:numRef>
                    <c:extLst>
                      <c:ext uri="{02D57815-91ED-43cb-92C2-25804820EDAC}">
                        <c15:formulaRef>
                          <c15:sqref>'Shape and Table Library'!$BL$87:$BO$87</c15:sqref>
                        </c15:formulaRef>
                      </c:ext>
                    </c:extLst>
                    <c:numCache>
                      <c:formatCode>General</c:formatCode>
                      <c:ptCount val="4"/>
                    </c:numCache>
                  </c:numRef>
                </c:val>
                <c:smooth val="0"/>
              </c15:ser>
            </c15:filteredLineSeries>
          </c:ext>
        </c:extLst>
      </c:lineChart>
      <c:catAx>
        <c:axId val="3184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2600"/>
        <c:crosses val="autoZero"/>
        <c:auto val="1"/>
        <c:lblAlgn val="ctr"/>
        <c:lblOffset val="100"/>
        <c:noMultiLvlLbl val="0"/>
      </c:catAx>
      <c:valAx>
        <c:axId val="3184026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40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Library'!$BK$97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Library'!$BL$95:$BO$95</c:f>
              <c:strCache>
                <c:ptCount val="4"/>
                <c:pt idx="0">
                  <c:v>Q1</c:v>
                </c:pt>
                <c:pt idx="1">
                  <c:v>Q2</c:v>
                </c:pt>
                <c:pt idx="2">
                  <c:v>Q3</c:v>
                </c:pt>
                <c:pt idx="3">
                  <c:v>Q4</c:v>
                </c:pt>
              </c:strCache>
            </c:strRef>
          </c:cat>
          <c:val>
            <c:numRef>
              <c:f>'Shape and Table Library'!$BL$97:$BO$97</c:f>
              <c:numCache>
                <c:formatCode>0.00</c:formatCode>
                <c:ptCount val="4"/>
                <c:pt idx="0">
                  <c:v>0.185</c:v>
                </c:pt>
                <c:pt idx="1">
                  <c:v>0.37</c:v>
                </c:pt>
                <c:pt idx="2">
                  <c:v>0.55500000000000005</c:v>
                </c:pt>
                <c:pt idx="3">
                  <c:v>0.74</c:v>
                </c:pt>
              </c:numCache>
            </c:numRef>
          </c:val>
          <c:smooth val="0"/>
        </c:ser>
        <c:ser>
          <c:idx val="2"/>
          <c:order val="2"/>
          <c:tx>
            <c:strRef>
              <c:f>'Shape and Table Library'!$BK$98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Library'!$BL$95:$BO$95</c:f>
              <c:strCache>
                <c:ptCount val="4"/>
                <c:pt idx="0">
                  <c:v>Q1</c:v>
                </c:pt>
                <c:pt idx="1">
                  <c:v>Q2</c:v>
                </c:pt>
                <c:pt idx="2">
                  <c:v>Q3</c:v>
                </c:pt>
                <c:pt idx="3">
                  <c:v>Q4</c:v>
                </c:pt>
              </c:strCache>
            </c:strRef>
          </c:cat>
          <c:val>
            <c:numRef>
              <c:f>'Shape and Table Library'!$BL$98:$BO$98</c:f>
              <c:numCache>
                <c:formatCode>0.00</c:formatCode>
                <c:ptCount val="4"/>
                <c:pt idx="0">
                  <c:v>0.59399999999999997</c:v>
                </c:pt>
                <c:pt idx="1">
                  <c:v>0.60899999999999999</c:v>
                </c:pt>
                <c:pt idx="2">
                  <c:v>1.117</c:v>
                </c:pt>
                <c:pt idx="3">
                  <c:v>1.161</c:v>
                </c:pt>
              </c:numCache>
            </c:numRef>
          </c:val>
          <c:smooth val="0"/>
        </c:ser>
        <c:dLbls>
          <c:showLegendKey val="0"/>
          <c:showVal val="0"/>
          <c:showCatName val="0"/>
          <c:showSerName val="0"/>
          <c:showPercent val="0"/>
          <c:showBubbleSize val="0"/>
        </c:dLbls>
        <c:marker val="1"/>
        <c:smooth val="0"/>
        <c:axId val="318398288"/>
        <c:axId val="318399464"/>
        <c:extLst>
          <c:ext xmlns:c15="http://schemas.microsoft.com/office/drawing/2012/chart" uri="{02D57815-91ED-43cb-92C2-25804820EDAC}">
            <c15:filteredLineSeries>
              <c15:ser>
                <c:idx val="0"/>
                <c:order val="0"/>
                <c:tx>
                  <c:strRef>
                    <c:extLst>
                      <c:ext uri="{02D57815-91ED-43cb-92C2-25804820EDAC}">
                        <c15:formulaRef>
                          <c15:sqref>'Shape and Table Library'!$BK$96</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Library'!$BL$95:$BO$95</c15:sqref>
                        </c15:formulaRef>
                      </c:ext>
                    </c:extLst>
                    <c:strCache>
                      <c:ptCount val="4"/>
                      <c:pt idx="0">
                        <c:v>Q1</c:v>
                      </c:pt>
                      <c:pt idx="1">
                        <c:v>Q2</c:v>
                      </c:pt>
                      <c:pt idx="2">
                        <c:v>Q3</c:v>
                      </c:pt>
                      <c:pt idx="3">
                        <c:v>Q4</c:v>
                      </c:pt>
                    </c:strCache>
                  </c:strRef>
                </c:cat>
                <c:val>
                  <c:numRef>
                    <c:extLst>
                      <c:ext uri="{02D57815-91ED-43cb-92C2-25804820EDAC}">
                        <c15:formulaRef>
                          <c15:sqref>'Shape and Table Library'!$BL$96:$BO$96</c15:sqref>
                        </c15:formulaRef>
                      </c:ext>
                    </c:extLst>
                    <c:numCache>
                      <c:formatCode>General</c:formatCode>
                      <c:ptCount val="4"/>
                    </c:numCache>
                  </c:numRef>
                </c:val>
                <c:smooth val="0"/>
              </c15:ser>
            </c15:filteredLineSeries>
          </c:ext>
        </c:extLst>
      </c:lineChart>
      <c:catAx>
        <c:axId val="31839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9464"/>
        <c:crosses val="autoZero"/>
        <c:auto val="1"/>
        <c:lblAlgn val="ctr"/>
        <c:lblOffset val="100"/>
        <c:noMultiLvlLbl val="0"/>
      </c:catAx>
      <c:valAx>
        <c:axId val="318399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Library'!$BK$106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Library'!$BL$104:$BO$104</c:f>
              <c:strCache>
                <c:ptCount val="4"/>
                <c:pt idx="0">
                  <c:v>Q1</c:v>
                </c:pt>
                <c:pt idx="1">
                  <c:v>Q2</c:v>
                </c:pt>
                <c:pt idx="2">
                  <c:v>Q3</c:v>
                </c:pt>
                <c:pt idx="3">
                  <c:v>Q4</c:v>
                </c:pt>
              </c:strCache>
            </c:strRef>
          </c:cat>
          <c:val>
            <c:numRef>
              <c:f>'Shape and Table Library'!$BL$106:$BO$106</c:f>
              <c:numCache>
                <c:formatCode>#,##0</c:formatCode>
                <c:ptCount val="4"/>
                <c:pt idx="0">
                  <c:v>28</c:v>
                </c:pt>
                <c:pt idx="1">
                  <c:v>55</c:v>
                </c:pt>
                <c:pt idx="2">
                  <c:v>83</c:v>
                </c:pt>
                <c:pt idx="3">
                  <c:v>111</c:v>
                </c:pt>
              </c:numCache>
            </c:numRef>
          </c:val>
          <c:smooth val="0"/>
        </c:ser>
        <c:ser>
          <c:idx val="2"/>
          <c:order val="2"/>
          <c:tx>
            <c:strRef>
              <c:f>'Shape and Table Library'!$BK$107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Library'!$BL$104:$BO$104</c:f>
              <c:strCache>
                <c:ptCount val="4"/>
                <c:pt idx="0">
                  <c:v>Q1</c:v>
                </c:pt>
                <c:pt idx="1">
                  <c:v>Q2</c:v>
                </c:pt>
                <c:pt idx="2">
                  <c:v>Q3</c:v>
                </c:pt>
                <c:pt idx="3">
                  <c:v>Q4</c:v>
                </c:pt>
              </c:strCache>
            </c:strRef>
          </c:cat>
          <c:val>
            <c:numRef>
              <c:f>'Shape and Table Library'!$BL$107:$BO$107</c:f>
              <c:numCache>
                <c:formatCode>#,##0</c:formatCode>
                <c:ptCount val="4"/>
                <c:pt idx="0">
                  <c:v>35</c:v>
                </c:pt>
                <c:pt idx="1">
                  <c:v>60</c:v>
                </c:pt>
                <c:pt idx="2">
                  <c:v>86</c:v>
                </c:pt>
                <c:pt idx="3">
                  <c:v>115</c:v>
                </c:pt>
              </c:numCache>
            </c:numRef>
          </c:val>
          <c:smooth val="0"/>
        </c:ser>
        <c:dLbls>
          <c:showLegendKey val="0"/>
          <c:showVal val="0"/>
          <c:showCatName val="0"/>
          <c:showSerName val="0"/>
          <c:showPercent val="0"/>
          <c:showBubbleSize val="0"/>
        </c:dLbls>
        <c:marker val="1"/>
        <c:smooth val="0"/>
        <c:axId val="318394760"/>
        <c:axId val="318398680"/>
        <c:extLst>
          <c:ext xmlns:c15="http://schemas.microsoft.com/office/drawing/2012/chart" uri="{02D57815-91ED-43cb-92C2-25804820EDAC}">
            <c15:filteredLineSeries>
              <c15:ser>
                <c:idx val="0"/>
                <c:order val="0"/>
                <c:tx>
                  <c:strRef>
                    <c:extLst>
                      <c:ext uri="{02D57815-91ED-43cb-92C2-25804820EDAC}">
                        <c15:formulaRef>
                          <c15:sqref>'Shape and Table Library'!$BK$105</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Library'!$BL$104:$BO$104</c15:sqref>
                        </c15:formulaRef>
                      </c:ext>
                    </c:extLst>
                    <c:strCache>
                      <c:ptCount val="4"/>
                      <c:pt idx="0">
                        <c:v>Q1</c:v>
                      </c:pt>
                      <c:pt idx="1">
                        <c:v>Q2</c:v>
                      </c:pt>
                      <c:pt idx="2">
                        <c:v>Q3</c:v>
                      </c:pt>
                      <c:pt idx="3">
                        <c:v>Q4</c:v>
                      </c:pt>
                    </c:strCache>
                  </c:strRef>
                </c:cat>
                <c:val>
                  <c:numRef>
                    <c:extLst>
                      <c:ext uri="{02D57815-91ED-43cb-92C2-25804820EDAC}">
                        <c15:formulaRef>
                          <c15:sqref>'Shape and Table Library'!$BL$105:$BO$105</c15:sqref>
                        </c15:formulaRef>
                      </c:ext>
                    </c:extLst>
                    <c:numCache>
                      <c:formatCode>General</c:formatCode>
                      <c:ptCount val="4"/>
                    </c:numCache>
                  </c:numRef>
                </c:val>
                <c:smooth val="0"/>
              </c15:ser>
            </c15:filteredLineSeries>
          </c:ext>
        </c:extLst>
      </c:lineChart>
      <c:catAx>
        <c:axId val="31839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8680"/>
        <c:crosses val="autoZero"/>
        <c:auto val="1"/>
        <c:lblAlgn val="ctr"/>
        <c:lblOffset val="100"/>
        <c:noMultiLvlLbl val="0"/>
      </c:catAx>
      <c:valAx>
        <c:axId val="31839868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4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Library'!$BK$115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Library'!$BL$113:$BO$113</c:f>
              <c:strCache>
                <c:ptCount val="4"/>
                <c:pt idx="0">
                  <c:v>Q1</c:v>
                </c:pt>
                <c:pt idx="1">
                  <c:v>Q2</c:v>
                </c:pt>
                <c:pt idx="2">
                  <c:v>Q3</c:v>
                </c:pt>
                <c:pt idx="3">
                  <c:v>Q4</c:v>
                </c:pt>
              </c:strCache>
            </c:strRef>
          </c:cat>
          <c:val>
            <c:numRef>
              <c:f>'Shape and Table Library'!$BL$115:$BO$115</c:f>
              <c:numCache>
                <c:formatCode>0.00</c:formatCode>
                <c:ptCount val="4"/>
                <c:pt idx="0">
                  <c:v>-0.3</c:v>
                </c:pt>
                <c:pt idx="1">
                  <c:v>-0.2</c:v>
                </c:pt>
                <c:pt idx="2">
                  <c:v>-0.1</c:v>
                </c:pt>
                <c:pt idx="3">
                  <c:v>0.1</c:v>
                </c:pt>
              </c:numCache>
            </c:numRef>
          </c:val>
          <c:smooth val="0"/>
        </c:ser>
        <c:ser>
          <c:idx val="2"/>
          <c:order val="2"/>
          <c:tx>
            <c:strRef>
              <c:f>'Shape and Table Library'!$BK$116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Library'!$BL$113:$BO$113</c:f>
              <c:strCache>
                <c:ptCount val="4"/>
                <c:pt idx="0">
                  <c:v>Q1</c:v>
                </c:pt>
                <c:pt idx="1">
                  <c:v>Q2</c:v>
                </c:pt>
                <c:pt idx="2">
                  <c:v>Q3</c:v>
                </c:pt>
                <c:pt idx="3">
                  <c:v>Q4</c:v>
                </c:pt>
              </c:strCache>
            </c:strRef>
          </c:cat>
          <c:val>
            <c:numRef>
              <c:f>'Shape and Table Library'!$BL$116:$BO$116</c:f>
              <c:numCache>
                <c:formatCode>0.00</c:formatCode>
                <c:ptCount val="4"/>
                <c:pt idx="0">
                  <c:v>-0.3</c:v>
                </c:pt>
                <c:pt idx="1">
                  <c:v>-0.5</c:v>
                </c:pt>
                <c:pt idx="2">
                  <c:v>-0.3</c:v>
                </c:pt>
                <c:pt idx="3">
                  <c:v>-0.3</c:v>
                </c:pt>
              </c:numCache>
            </c:numRef>
          </c:val>
          <c:smooth val="0"/>
        </c:ser>
        <c:dLbls>
          <c:showLegendKey val="0"/>
          <c:showVal val="0"/>
          <c:showCatName val="0"/>
          <c:showSerName val="0"/>
          <c:showPercent val="0"/>
          <c:showBubbleSize val="0"/>
        </c:dLbls>
        <c:marker val="1"/>
        <c:smooth val="0"/>
        <c:axId val="318399072"/>
        <c:axId val="318395936"/>
        <c:extLst>
          <c:ext xmlns:c15="http://schemas.microsoft.com/office/drawing/2012/chart" uri="{02D57815-91ED-43cb-92C2-25804820EDAC}">
            <c15:filteredLineSeries>
              <c15:ser>
                <c:idx val="0"/>
                <c:order val="0"/>
                <c:tx>
                  <c:strRef>
                    <c:extLst>
                      <c:ext uri="{02D57815-91ED-43cb-92C2-25804820EDAC}">
                        <c15:formulaRef>
                          <c15:sqref>'Shape and Table Library'!$BK$114</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Library'!$BL$113:$BO$113</c15:sqref>
                        </c15:formulaRef>
                      </c:ext>
                    </c:extLst>
                    <c:strCache>
                      <c:ptCount val="4"/>
                      <c:pt idx="0">
                        <c:v>Q1</c:v>
                      </c:pt>
                      <c:pt idx="1">
                        <c:v>Q2</c:v>
                      </c:pt>
                      <c:pt idx="2">
                        <c:v>Q3</c:v>
                      </c:pt>
                      <c:pt idx="3">
                        <c:v>Q4</c:v>
                      </c:pt>
                    </c:strCache>
                  </c:strRef>
                </c:cat>
                <c:val>
                  <c:numRef>
                    <c:extLst>
                      <c:ext uri="{02D57815-91ED-43cb-92C2-25804820EDAC}">
                        <c15:formulaRef>
                          <c15:sqref>'Shape and Table Library'!$BL$114:$BO$114</c15:sqref>
                        </c15:formulaRef>
                      </c:ext>
                    </c:extLst>
                    <c:numCache>
                      <c:formatCode>General</c:formatCode>
                      <c:ptCount val="4"/>
                    </c:numCache>
                  </c:numRef>
                </c:val>
                <c:smooth val="0"/>
              </c15:ser>
            </c15:filteredLineSeries>
          </c:ext>
        </c:extLst>
      </c:lineChart>
      <c:catAx>
        <c:axId val="31839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5936"/>
        <c:crosses val="autoZero"/>
        <c:auto val="1"/>
        <c:lblAlgn val="ctr"/>
        <c:lblOffset val="100"/>
        <c:noMultiLvlLbl val="0"/>
      </c:catAx>
      <c:valAx>
        <c:axId val="3183959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Library'!$BK$124</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Library'!$BL$122:$BO$122</c:f>
              <c:strCache>
                <c:ptCount val="4"/>
                <c:pt idx="0">
                  <c:v>Q1</c:v>
                </c:pt>
                <c:pt idx="1">
                  <c:v>Q2</c:v>
                </c:pt>
                <c:pt idx="2">
                  <c:v>Q3</c:v>
                </c:pt>
                <c:pt idx="3">
                  <c:v>Q4</c:v>
                </c:pt>
              </c:strCache>
            </c:strRef>
          </c:cat>
          <c:val>
            <c:numRef>
              <c:f>'Shape and Table Library'!$BL$124:$BO$124</c:f>
              <c:numCache>
                <c:formatCode>0%</c:formatCode>
                <c:ptCount val="4"/>
                <c:pt idx="0">
                  <c:v>0.75</c:v>
                </c:pt>
                <c:pt idx="1">
                  <c:v>0.75</c:v>
                </c:pt>
                <c:pt idx="2">
                  <c:v>0.75</c:v>
                </c:pt>
                <c:pt idx="3">
                  <c:v>0.75</c:v>
                </c:pt>
              </c:numCache>
            </c:numRef>
          </c:val>
          <c:smooth val="0"/>
        </c:ser>
        <c:ser>
          <c:idx val="2"/>
          <c:order val="2"/>
          <c:tx>
            <c:strRef>
              <c:f>'Shape and Table Library'!$BK$125</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Library'!$BL$122:$BO$122</c:f>
              <c:strCache>
                <c:ptCount val="4"/>
                <c:pt idx="0">
                  <c:v>Q1</c:v>
                </c:pt>
                <c:pt idx="1">
                  <c:v>Q2</c:v>
                </c:pt>
                <c:pt idx="2">
                  <c:v>Q3</c:v>
                </c:pt>
                <c:pt idx="3">
                  <c:v>Q4</c:v>
                </c:pt>
              </c:strCache>
            </c:strRef>
          </c:cat>
          <c:val>
            <c:numRef>
              <c:f>'Shape and Table Library'!$BL$125:$BO$125</c:f>
              <c:numCache>
                <c:formatCode>0%</c:formatCode>
                <c:ptCount val="4"/>
                <c:pt idx="0">
                  <c:v>0.66</c:v>
                </c:pt>
                <c:pt idx="1">
                  <c:v>0.64</c:v>
                </c:pt>
                <c:pt idx="2">
                  <c:v>0.69</c:v>
                </c:pt>
                <c:pt idx="3">
                  <c:v>0.61</c:v>
                </c:pt>
              </c:numCache>
            </c:numRef>
          </c:val>
          <c:smooth val="0"/>
        </c:ser>
        <c:dLbls>
          <c:showLegendKey val="0"/>
          <c:showVal val="0"/>
          <c:showCatName val="0"/>
          <c:showSerName val="0"/>
          <c:showPercent val="0"/>
          <c:showBubbleSize val="0"/>
        </c:dLbls>
        <c:marker val="1"/>
        <c:smooth val="0"/>
        <c:axId val="318396328"/>
        <c:axId val="318392016"/>
        <c:extLst>
          <c:ext xmlns:c15="http://schemas.microsoft.com/office/drawing/2012/chart" uri="{02D57815-91ED-43cb-92C2-25804820EDAC}">
            <c15:filteredLineSeries>
              <c15:ser>
                <c:idx val="0"/>
                <c:order val="0"/>
                <c:tx>
                  <c:strRef>
                    <c:extLst>
                      <c:ext uri="{02D57815-91ED-43cb-92C2-25804820EDAC}">
                        <c15:formulaRef>
                          <c15:sqref>'Shape and Table Library'!$BK$123</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Library'!$BL$122:$BO$122</c15:sqref>
                        </c15:formulaRef>
                      </c:ext>
                    </c:extLst>
                    <c:strCache>
                      <c:ptCount val="4"/>
                      <c:pt idx="0">
                        <c:v>Q1</c:v>
                      </c:pt>
                      <c:pt idx="1">
                        <c:v>Q2</c:v>
                      </c:pt>
                      <c:pt idx="2">
                        <c:v>Q3</c:v>
                      </c:pt>
                      <c:pt idx="3">
                        <c:v>Q4</c:v>
                      </c:pt>
                    </c:strCache>
                  </c:strRef>
                </c:cat>
                <c:val>
                  <c:numRef>
                    <c:extLst>
                      <c:ext uri="{02D57815-91ED-43cb-92C2-25804820EDAC}">
                        <c15:formulaRef>
                          <c15:sqref>'Shape and Table Library'!$BL$123:$BO$123</c15:sqref>
                        </c15:formulaRef>
                      </c:ext>
                    </c:extLst>
                    <c:numCache>
                      <c:formatCode>General</c:formatCode>
                      <c:ptCount val="4"/>
                    </c:numCache>
                  </c:numRef>
                </c:val>
                <c:smooth val="0"/>
              </c15:ser>
            </c15:filteredLineSeries>
          </c:ext>
        </c:extLst>
      </c:lineChart>
      <c:catAx>
        <c:axId val="31839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2016"/>
        <c:crosses val="autoZero"/>
        <c:auto val="1"/>
        <c:lblAlgn val="ctr"/>
        <c:lblOffset val="100"/>
        <c:noMultiLvlLbl val="0"/>
      </c:catAx>
      <c:valAx>
        <c:axId val="318392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6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Library'!$BK$133</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1"/>
              <c:layout>
                <c:manualLayout>
                  <c:x val="-7.1753613414263298E-2"/>
                  <c:y val="8.190088383838384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1753613414263354E-2"/>
                  <c:y val="-8.647032828282830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6.8394758069848446E-2"/>
                  <c:y val="-0.1105233585858586"/>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Library'!$BL$131:$BO$131</c:f>
              <c:strCache>
                <c:ptCount val="4"/>
                <c:pt idx="0">
                  <c:v>Q1</c:v>
                </c:pt>
                <c:pt idx="1">
                  <c:v>Q2</c:v>
                </c:pt>
                <c:pt idx="2">
                  <c:v>Q3</c:v>
                </c:pt>
                <c:pt idx="3">
                  <c:v>Q4</c:v>
                </c:pt>
              </c:strCache>
            </c:strRef>
          </c:cat>
          <c:val>
            <c:numRef>
              <c:f>'Shape and Table Library'!$BL$133:$BO$133</c:f>
              <c:numCache>
                <c:formatCode>#,##0</c:formatCode>
                <c:ptCount val="4"/>
                <c:pt idx="0">
                  <c:v>154</c:v>
                </c:pt>
                <c:pt idx="1">
                  <c:v>169</c:v>
                </c:pt>
                <c:pt idx="2">
                  <c:v>185</c:v>
                </c:pt>
                <c:pt idx="3">
                  <c:v>200</c:v>
                </c:pt>
              </c:numCache>
            </c:numRef>
          </c:val>
          <c:smooth val="0"/>
        </c:ser>
        <c:ser>
          <c:idx val="2"/>
          <c:order val="2"/>
          <c:tx>
            <c:strRef>
              <c:f>'Shape and Table Library'!$BK$134</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1"/>
              <c:layout>
                <c:manualLayout>
                  <c:x val="-7.1753613414263298E-2"/>
                  <c:y val="-8.991792929292929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6.8394758069848322E-2"/>
                  <c:y val="0.11052398989898986"/>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1753613414263354E-2"/>
                  <c:y val="0.11854166666666667"/>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Library'!$BL$131:$BO$131</c:f>
              <c:strCache>
                <c:ptCount val="4"/>
                <c:pt idx="0">
                  <c:v>Q1</c:v>
                </c:pt>
                <c:pt idx="1">
                  <c:v>Q2</c:v>
                </c:pt>
                <c:pt idx="2">
                  <c:v>Q3</c:v>
                </c:pt>
                <c:pt idx="3">
                  <c:v>Q4</c:v>
                </c:pt>
              </c:strCache>
            </c:strRef>
          </c:cat>
          <c:val>
            <c:numRef>
              <c:f>'Shape and Table Library'!$BL$134:$BO$134</c:f>
              <c:numCache>
                <c:formatCode>#,##0</c:formatCode>
                <c:ptCount val="4"/>
                <c:pt idx="0">
                  <c:v>175</c:v>
                </c:pt>
                <c:pt idx="1">
                  <c:v>173</c:v>
                </c:pt>
                <c:pt idx="2">
                  <c:v>181</c:v>
                </c:pt>
                <c:pt idx="3">
                  <c:v>190</c:v>
                </c:pt>
              </c:numCache>
            </c:numRef>
          </c:val>
          <c:smooth val="0"/>
        </c:ser>
        <c:dLbls>
          <c:showLegendKey val="0"/>
          <c:showVal val="0"/>
          <c:showCatName val="0"/>
          <c:showSerName val="0"/>
          <c:showPercent val="0"/>
          <c:showBubbleSize val="0"/>
        </c:dLbls>
        <c:marker val="1"/>
        <c:smooth val="0"/>
        <c:axId val="318392408"/>
        <c:axId val="318389272"/>
        <c:extLst>
          <c:ext xmlns:c15="http://schemas.microsoft.com/office/drawing/2012/chart" uri="{02D57815-91ED-43cb-92C2-25804820EDAC}">
            <c15:filteredLineSeries>
              <c15:ser>
                <c:idx val="0"/>
                <c:order val="0"/>
                <c:tx>
                  <c:strRef>
                    <c:extLst>
                      <c:ext uri="{02D57815-91ED-43cb-92C2-25804820EDAC}">
                        <c15:formulaRef>
                          <c15:sqref>'Shape and Table Library'!$BK$132</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Library'!$BL$131:$BO$131</c15:sqref>
                        </c15:formulaRef>
                      </c:ext>
                    </c:extLst>
                    <c:strCache>
                      <c:ptCount val="4"/>
                      <c:pt idx="0">
                        <c:v>Q1</c:v>
                      </c:pt>
                      <c:pt idx="1">
                        <c:v>Q2</c:v>
                      </c:pt>
                      <c:pt idx="2">
                        <c:v>Q3</c:v>
                      </c:pt>
                      <c:pt idx="3">
                        <c:v>Q4</c:v>
                      </c:pt>
                    </c:strCache>
                  </c:strRef>
                </c:cat>
                <c:val>
                  <c:numRef>
                    <c:extLst>
                      <c:ext uri="{02D57815-91ED-43cb-92C2-25804820EDAC}">
                        <c15:formulaRef>
                          <c15:sqref>'Shape and Table Library'!$BL$132:$BO$132</c15:sqref>
                        </c15:formulaRef>
                      </c:ext>
                    </c:extLst>
                    <c:numCache>
                      <c:formatCode>General</c:formatCode>
                      <c:ptCount val="4"/>
                    </c:numCache>
                  </c:numRef>
                </c:val>
                <c:smooth val="0"/>
              </c15:ser>
            </c15:filteredLineSeries>
          </c:ext>
        </c:extLst>
      </c:lineChart>
      <c:catAx>
        <c:axId val="318392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89272"/>
        <c:crosses val="autoZero"/>
        <c:auto val="1"/>
        <c:lblAlgn val="ctr"/>
        <c:lblOffset val="100"/>
        <c:noMultiLvlLbl val="0"/>
      </c:catAx>
      <c:valAx>
        <c:axId val="3183892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2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Library'!$BK$142</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Library'!$BL$140:$BO$140</c:f>
              <c:strCache>
                <c:ptCount val="4"/>
                <c:pt idx="0">
                  <c:v>Q1</c:v>
                </c:pt>
                <c:pt idx="1">
                  <c:v>Q2</c:v>
                </c:pt>
                <c:pt idx="2">
                  <c:v>Q3</c:v>
                </c:pt>
                <c:pt idx="3">
                  <c:v>Q4</c:v>
                </c:pt>
              </c:strCache>
            </c:strRef>
          </c:cat>
          <c:val>
            <c:numRef>
              <c:f>'Shape and Table Library'!$BL$142:$BO$142</c:f>
              <c:numCache>
                <c:formatCode>0.00</c:formatCode>
                <c:ptCount val="4"/>
                <c:pt idx="0">
                  <c:v>0.15</c:v>
                </c:pt>
                <c:pt idx="1">
                  <c:v>0.3</c:v>
                </c:pt>
                <c:pt idx="2">
                  <c:v>0.45</c:v>
                </c:pt>
                <c:pt idx="3">
                  <c:v>0.7</c:v>
                </c:pt>
              </c:numCache>
            </c:numRef>
          </c:val>
          <c:smooth val="0"/>
        </c:ser>
        <c:ser>
          <c:idx val="2"/>
          <c:order val="2"/>
          <c:tx>
            <c:strRef>
              <c:f>'Shape and Table Library'!$BK$143</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Library'!$BL$140:$BO$140</c:f>
              <c:strCache>
                <c:ptCount val="4"/>
                <c:pt idx="0">
                  <c:v>Q1</c:v>
                </c:pt>
                <c:pt idx="1">
                  <c:v>Q2</c:v>
                </c:pt>
                <c:pt idx="2">
                  <c:v>Q3</c:v>
                </c:pt>
                <c:pt idx="3">
                  <c:v>Q4</c:v>
                </c:pt>
              </c:strCache>
            </c:strRef>
          </c:cat>
          <c:val>
            <c:numRef>
              <c:f>'Shape and Table Library'!$BL$143:$BO$143</c:f>
              <c:numCache>
                <c:formatCode>0.00</c:formatCode>
                <c:ptCount val="4"/>
                <c:pt idx="0">
                  <c:v>0.15</c:v>
                </c:pt>
                <c:pt idx="1">
                  <c:v>0.3</c:v>
                </c:pt>
                <c:pt idx="2">
                  <c:v>0.45</c:v>
                </c:pt>
                <c:pt idx="3">
                  <c:v>0.7</c:v>
                </c:pt>
              </c:numCache>
            </c:numRef>
          </c:val>
          <c:smooth val="0"/>
        </c:ser>
        <c:dLbls>
          <c:showLegendKey val="0"/>
          <c:showVal val="0"/>
          <c:showCatName val="0"/>
          <c:showSerName val="0"/>
          <c:showPercent val="0"/>
          <c:showBubbleSize val="0"/>
        </c:dLbls>
        <c:marker val="1"/>
        <c:smooth val="0"/>
        <c:axId val="318389664"/>
        <c:axId val="318397504"/>
        <c:extLst>
          <c:ext xmlns:c15="http://schemas.microsoft.com/office/drawing/2012/chart" uri="{02D57815-91ED-43cb-92C2-25804820EDAC}">
            <c15:filteredLineSeries>
              <c15:ser>
                <c:idx val="0"/>
                <c:order val="0"/>
                <c:tx>
                  <c:strRef>
                    <c:extLst>
                      <c:ext uri="{02D57815-91ED-43cb-92C2-25804820EDAC}">
                        <c15:formulaRef>
                          <c15:sqref>'Shape and Table Library'!$BK$141</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Library'!$BL$140:$BO$140</c15:sqref>
                        </c15:formulaRef>
                      </c:ext>
                    </c:extLst>
                    <c:strCache>
                      <c:ptCount val="4"/>
                      <c:pt idx="0">
                        <c:v>Q1</c:v>
                      </c:pt>
                      <c:pt idx="1">
                        <c:v>Q2</c:v>
                      </c:pt>
                      <c:pt idx="2">
                        <c:v>Q3</c:v>
                      </c:pt>
                      <c:pt idx="3">
                        <c:v>Q4</c:v>
                      </c:pt>
                    </c:strCache>
                  </c:strRef>
                </c:cat>
                <c:val>
                  <c:numRef>
                    <c:extLst>
                      <c:ext uri="{02D57815-91ED-43cb-92C2-25804820EDAC}">
                        <c15:formulaRef>
                          <c15:sqref>'Shape and Table Library'!$BL$141:$BO$141</c15:sqref>
                        </c15:formulaRef>
                      </c:ext>
                    </c:extLst>
                    <c:numCache>
                      <c:formatCode>General</c:formatCode>
                      <c:ptCount val="4"/>
                    </c:numCache>
                  </c:numRef>
                </c:val>
                <c:smooth val="0"/>
              </c15:ser>
            </c15:filteredLineSeries>
          </c:ext>
        </c:extLst>
      </c:lineChart>
      <c:catAx>
        <c:axId val="31838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7504"/>
        <c:crosses val="autoZero"/>
        <c:auto val="1"/>
        <c:lblAlgn val="ctr"/>
        <c:lblOffset val="100"/>
        <c:noMultiLvlLbl val="0"/>
      </c:catAx>
      <c:valAx>
        <c:axId val="318397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8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Library'!$BK$151</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4.6898083865592924E-2"/>
                  <c:y val="7.8453282828282761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Library'!$BL$149:$BO$149</c:f>
              <c:strCache>
                <c:ptCount val="4"/>
                <c:pt idx="0">
                  <c:v>Q1</c:v>
                </c:pt>
                <c:pt idx="1">
                  <c:v>Q2</c:v>
                </c:pt>
                <c:pt idx="2">
                  <c:v>Q3</c:v>
                </c:pt>
                <c:pt idx="3">
                  <c:v>Q4</c:v>
                </c:pt>
              </c:strCache>
            </c:strRef>
          </c:cat>
          <c:val>
            <c:numRef>
              <c:f>'Shape and Table Library'!$BL$151:$BO$151</c:f>
              <c:numCache>
                <c:formatCode>0.0</c:formatCode>
                <c:ptCount val="4"/>
                <c:pt idx="0">
                  <c:v>2.286</c:v>
                </c:pt>
                <c:pt idx="1">
                  <c:v>5.0049999999999999</c:v>
                </c:pt>
                <c:pt idx="2">
                  <c:v>8.0879999999999992</c:v>
                </c:pt>
                <c:pt idx="3">
                  <c:v>13.9</c:v>
                </c:pt>
              </c:numCache>
            </c:numRef>
          </c:val>
          <c:smooth val="0"/>
        </c:ser>
        <c:ser>
          <c:idx val="2"/>
          <c:order val="2"/>
          <c:tx>
            <c:strRef>
              <c:f>'Shape and Table Library'!$BK$152</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9.392205868740168E-2"/>
                  <c:y val="-5.4399621212121212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Library'!$BL$149:$BO$149</c:f>
              <c:strCache>
                <c:ptCount val="4"/>
                <c:pt idx="0">
                  <c:v>Q1</c:v>
                </c:pt>
                <c:pt idx="1">
                  <c:v>Q2</c:v>
                </c:pt>
                <c:pt idx="2">
                  <c:v>Q3</c:v>
                </c:pt>
                <c:pt idx="3">
                  <c:v>Q4</c:v>
                </c:pt>
              </c:strCache>
            </c:strRef>
          </c:cat>
          <c:val>
            <c:numRef>
              <c:f>'Shape and Table Library'!$BL$152:$BO$152</c:f>
              <c:numCache>
                <c:formatCode>0.0</c:formatCode>
                <c:ptCount val="4"/>
                <c:pt idx="0">
                  <c:v>2.6749999999999998</c:v>
                </c:pt>
                <c:pt idx="1">
                  <c:v>4.8150000000000004</c:v>
                </c:pt>
                <c:pt idx="2">
                  <c:v>7.3949999999999996</c:v>
                </c:pt>
                <c:pt idx="3">
                  <c:v>11.414999999999999</c:v>
                </c:pt>
              </c:numCache>
            </c:numRef>
          </c:val>
          <c:smooth val="0"/>
        </c:ser>
        <c:dLbls>
          <c:showLegendKey val="0"/>
          <c:showVal val="0"/>
          <c:showCatName val="0"/>
          <c:showSerName val="0"/>
          <c:showPercent val="0"/>
          <c:showBubbleSize val="0"/>
        </c:dLbls>
        <c:marker val="1"/>
        <c:smooth val="0"/>
        <c:axId val="318390056"/>
        <c:axId val="318390448"/>
        <c:extLst>
          <c:ext xmlns:c15="http://schemas.microsoft.com/office/drawing/2012/chart" uri="{02D57815-91ED-43cb-92C2-25804820EDAC}">
            <c15:filteredLineSeries>
              <c15:ser>
                <c:idx val="0"/>
                <c:order val="0"/>
                <c:tx>
                  <c:strRef>
                    <c:extLst>
                      <c:ext uri="{02D57815-91ED-43cb-92C2-25804820EDAC}">
                        <c15:formulaRef>
                          <c15:sqref>'Shape and Table Library'!$BK$150</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Library'!$BL$149:$BO$149</c15:sqref>
                        </c15:formulaRef>
                      </c:ext>
                    </c:extLst>
                    <c:strCache>
                      <c:ptCount val="4"/>
                      <c:pt idx="0">
                        <c:v>Q1</c:v>
                      </c:pt>
                      <c:pt idx="1">
                        <c:v>Q2</c:v>
                      </c:pt>
                      <c:pt idx="2">
                        <c:v>Q3</c:v>
                      </c:pt>
                      <c:pt idx="3">
                        <c:v>Q4</c:v>
                      </c:pt>
                    </c:strCache>
                  </c:strRef>
                </c:cat>
                <c:val>
                  <c:numRef>
                    <c:extLst>
                      <c:ext uri="{02D57815-91ED-43cb-92C2-25804820EDAC}">
                        <c15:formulaRef>
                          <c15:sqref>'Shape and Table Library'!$BL$150:$BO$150</c15:sqref>
                        </c15:formulaRef>
                      </c:ext>
                    </c:extLst>
                    <c:numCache>
                      <c:formatCode>General</c:formatCode>
                      <c:ptCount val="4"/>
                    </c:numCache>
                  </c:numRef>
                </c:val>
                <c:smooth val="0"/>
              </c15:ser>
            </c15:filteredLineSeries>
          </c:ext>
        </c:extLst>
      </c:lineChart>
      <c:catAx>
        <c:axId val="318390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0448"/>
        <c:crosses val="autoZero"/>
        <c:auto val="1"/>
        <c:lblAlgn val="ctr"/>
        <c:lblOffset val="100"/>
        <c:noMultiLvlLbl val="0"/>
      </c:catAx>
      <c:valAx>
        <c:axId val="3183904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0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Library'!$BK$160</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Library'!$BL$158:$BO$158</c:f>
              <c:strCache>
                <c:ptCount val="4"/>
                <c:pt idx="0">
                  <c:v>Q1</c:v>
                </c:pt>
                <c:pt idx="1">
                  <c:v>Q2</c:v>
                </c:pt>
                <c:pt idx="2">
                  <c:v>Q3</c:v>
                </c:pt>
                <c:pt idx="3">
                  <c:v>Q4</c:v>
                </c:pt>
              </c:strCache>
            </c:strRef>
          </c:cat>
          <c:val>
            <c:numRef>
              <c:f>'Shape and Table Library'!$BL$160:$BO$160</c:f>
              <c:numCache>
                <c:formatCode>0.0</c:formatCode>
                <c:ptCount val="4"/>
                <c:pt idx="0">
                  <c:v>2.621</c:v>
                </c:pt>
                <c:pt idx="1">
                  <c:v>5.609</c:v>
                </c:pt>
                <c:pt idx="2">
                  <c:v>9.1265000000000001</c:v>
                </c:pt>
                <c:pt idx="3">
                  <c:v>12.073</c:v>
                </c:pt>
              </c:numCache>
            </c:numRef>
          </c:val>
          <c:smooth val="0"/>
        </c:ser>
        <c:ser>
          <c:idx val="2"/>
          <c:order val="2"/>
          <c:tx>
            <c:strRef>
              <c:f>'Shape and Table Library'!$BK$161</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Library'!$BL$158:$BO$158</c:f>
              <c:strCache>
                <c:ptCount val="4"/>
                <c:pt idx="0">
                  <c:v>Q1</c:v>
                </c:pt>
                <c:pt idx="1">
                  <c:v>Q2</c:v>
                </c:pt>
                <c:pt idx="2">
                  <c:v>Q3</c:v>
                </c:pt>
                <c:pt idx="3">
                  <c:v>Q4</c:v>
                </c:pt>
              </c:strCache>
            </c:strRef>
          </c:cat>
          <c:val>
            <c:numRef>
              <c:f>'Shape and Table Library'!$BL$161:$BO$161</c:f>
              <c:numCache>
                <c:formatCode>0.0</c:formatCode>
                <c:ptCount val="4"/>
                <c:pt idx="0">
                  <c:v>2.6549999999999998</c:v>
                </c:pt>
                <c:pt idx="1">
                  <c:v>5.5640000000000001</c:v>
                </c:pt>
                <c:pt idx="2">
                  <c:v>9.0830000000000002</c:v>
                </c:pt>
                <c:pt idx="3">
                  <c:v>11.5</c:v>
                </c:pt>
              </c:numCache>
            </c:numRef>
          </c:val>
          <c:smooth val="0"/>
        </c:ser>
        <c:dLbls>
          <c:showLegendKey val="0"/>
          <c:showVal val="0"/>
          <c:showCatName val="0"/>
          <c:showSerName val="0"/>
          <c:showPercent val="0"/>
          <c:showBubbleSize val="0"/>
        </c:dLbls>
        <c:marker val="1"/>
        <c:smooth val="0"/>
        <c:axId val="318395152"/>
        <c:axId val="318390840"/>
        <c:extLst>
          <c:ext xmlns:c15="http://schemas.microsoft.com/office/drawing/2012/chart" uri="{02D57815-91ED-43cb-92C2-25804820EDAC}">
            <c15:filteredLineSeries>
              <c15:ser>
                <c:idx val="0"/>
                <c:order val="0"/>
                <c:tx>
                  <c:strRef>
                    <c:extLst>
                      <c:ext uri="{02D57815-91ED-43cb-92C2-25804820EDAC}">
                        <c15:formulaRef>
                          <c15:sqref>'Shape and Table Library'!$BK$159</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Library'!$BL$158:$BO$158</c15:sqref>
                        </c15:formulaRef>
                      </c:ext>
                    </c:extLst>
                    <c:strCache>
                      <c:ptCount val="4"/>
                      <c:pt idx="0">
                        <c:v>Q1</c:v>
                      </c:pt>
                      <c:pt idx="1">
                        <c:v>Q2</c:v>
                      </c:pt>
                      <c:pt idx="2">
                        <c:v>Q3</c:v>
                      </c:pt>
                      <c:pt idx="3">
                        <c:v>Q4</c:v>
                      </c:pt>
                    </c:strCache>
                  </c:strRef>
                </c:cat>
                <c:val>
                  <c:numRef>
                    <c:extLst>
                      <c:ext uri="{02D57815-91ED-43cb-92C2-25804820EDAC}">
                        <c15:formulaRef>
                          <c15:sqref>'Shape and Table Library'!$BL$159:$BO$159</c15:sqref>
                        </c15:formulaRef>
                      </c:ext>
                    </c:extLst>
                    <c:numCache>
                      <c:formatCode>General</c:formatCode>
                      <c:ptCount val="4"/>
                    </c:numCache>
                  </c:numRef>
                </c:val>
                <c:smooth val="0"/>
              </c15:ser>
            </c15:filteredLineSeries>
          </c:ext>
        </c:extLst>
      </c:lineChart>
      <c:catAx>
        <c:axId val="31839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0840"/>
        <c:crosses val="autoZero"/>
        <c:auto val="1"/>
        <c:lblAlgn val="ctr"/>
        <c:lblOffset val="100"/>
        <c:noMultiLvlLbl val="0"/>
      </c:catAx>
      <c:valAx>
        <c:axId val="31839084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5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Library'!$BK$169</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Library'!$BL$167:$BO$167</c:f>
              <c:strCache>
                <c:ptCount val="4"/>
                <c:pt idx="0">
                  <c:v>Q1</c:v>
                </c:pt>
                <c:pt idx="1">
                  <c:v>Q2</c:v>
                </c:pt>
                <c:pt idx="2">
                  <c:v>Q3</c:v>
                </c:pt>
                <c:pt idx="3">
                  <c:v>Q4</c:v>
                </c:pt>
              </c:strCache>
            </c:strRef>
          </c:cat>
          <c:val>
            <c:numRef>
              <c:f>'Shape and Table Library'!$BL$169:$BO$169</c:f>
              <c:numCache>
                <c:formatCode>0%</c:formatCode>
                <c:ptCount val="4"/>
                <c:pt idx="0">
                  <c:v>0.51</c:v>
                </c:pt>
                <c:pt idx="1">
                  <c:v>0.51</c:v>
                </c:pt>
                <c:pt idx="2">
                  <c:v>0.51</c:v>
                </c:pt>
                <c:pt idx="3">
                  <c:v>0.51</c:v>
                </c:pt>
              </c:numCache>
            </c:numRef>
          </c:val>
          <c:smooth val="0"/>
        </c:ser>
        <c:ser>
          <c:idx val="2"/>
          <c:order val="2"/>
          <c:tx>
            <c:strRef>
              <c:f>'Shape and Table Library'!$BK$170</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Library'!$BL$167:$BO$167</c:f>
              <c:strCache>
                <c:ptCount val="4"/>
                <c:pt idx="0">
                  <c:v>Q1</c:v>
                </c:pt>
                <c:pt idx="1">
                  <c:v>Q2</c:v>
                </c:pt>
                <c:pt idx="2">
                  <c:v>Q3</c:v>
                </c:pt>
                <c:pt idx="3">
                  <c:v>Q4</c:v>
                </c:pt>
              </c:strCache>
            </c:strRef>
          </c:cat>
          <c:val>
            <c:numRef>
              <c:f>'Shape and Table Library'!$BL$170:$BO$170</c:f>
              <c:numCache>
                <c:formatCode>0%</c:formatCode>
                <c:ptCount val="4"/>
                <c:pt idx="0">
                  <c:v>0.49</c:v>
                </c:pt>
                <c:pt idx="1">
                  <c:v>0.5</c:v>
                </c:pt>
                <c:pt idx="2">
                  <c:v>0.49</c:v>
                </c:pt>
                <c:pt idx="3">
                  <c:v>0.44</c:v>
                </c:pt>
              </c:numCache>
            </c:numRef>
          </c:val>
          <c:smooth val="0"/>
        </c:ser>
        <c:dLbls>
          <c:showLegendKey val="0"/>
          <c:showVal val="0"/>
          <c:showCatName val="0"/>
          <c:showSerName val="0"/>
          <c:showPercent val="0"/>
          <c:showBubbleSize val="0"/>
        </c:dLbls>
        <c:marker val="1"/>
        <c:smooth val="0"/>
        <c:axId val="318392800"/>
        <c:axId val="318393976"/>
        <c:extLst>
          <c:ext xmlns:c15="http://schemas.microsoft.com/office/drawing/2012/chart" uri="{02D57815-91ED-43cb-92C2-25804820EDAC}">
            <c15:filteredLineSeries>
              <c15:ser>
                <c:idx val="0"/>
                <c:order val="0"/>
                <c:tx>
                  <c:strRef>
                    <c:extLst>
                      <c:ext uri="{02D57815-91ED-43cb-92C2-25804820EDAC}">
                        <c15:formulaRef>
                          <c15:sqref>'Shape and Table Library'!$BK$168</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Library'!$BL$167:$BO$167</c15:sqref>
                        </c15:formulaRef>
                      </c:ext>
                    </c:extLst>
                    <c:strCache>
                      <c:ptCount val="4"/>
                      <c:pt idx="0">
                        <c:v>Q1</c:v>
                      </c:pt>
                      <c:pt idx="1">
                        <c:v>Q2</c:v>
                      </c:pt>
                      <c:pt idx="2">
                        <c:v>Q3</c:v>
                      </c:pt>
                      <c:pt idx="3">
                        <c:v>Q4</c:v>
                      </c:pt>
                    </c:strCache>
                  </c:strRef>
                </c:cat>
                <c:val>
                  <c:numRef>
                    <c:extLst>
                      <c:ext uri="{02D57815-91ED-43cb-92C2-25804820EDAC}">
                        <c15:formulaRef>
                          <c15:sqref>'Shape and Table Library'!$BL$168:$BO$168</c15:sqref>
                        </c15:formulaRef>
                      </c:ext>
                    </c:extLst>
                    <c:numCache>
                      <c:formatCode>General</c:formatCode>
                      <c:ptCount val="4"/>
                    </c:numCache>
                  </c:numRef>
                </c:val>
                <c:smooth val="0"/>
              </c15:ser>
            </c15:filteredLineSeries>
          </c:ext>
        </c:extLst>
      </c:lineChart>
      <c:catAx>
        <c:axId val="3183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3976"/>
        <c:crosses val="autoZero"/>
        <c:auto val="1"/>
        <c:lblAlgn val="ctr"/>
        <c:lblOffset val="100"/>
        <c:noMultiLvlLbl val="0"/>
      </c:catAx>
      <c:valAx>
        <c:axId val="3183939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2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Library'!$BK$178</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Library'!$BL$176:$BO$176</c:f>
              <c:strCache>
                <c:ptCount val="4"/>
                <c:pt idx="0">
                  <c:v>Q1</c:v>
                </c:pt>
                <c:pt idx="1">
                  <c:v>Q2</c:v>
                </c:pt>
                <c:pt idx="2">
                  <c:v>Q3</c:v>
                </c:pt>
                <c:pt idx="3">
                  <c:v>Q4</c:v>
                </c:pt>
              </c:strCache>
            </c:strRef>
          </c:cat>
          <c:val>
            <c:numRef>
              <c:f>'Shape and Table Library'!$BL$178:$BO$178</c:f>
              <c:numCache>
                <c:formatCode>0%</c:formatCode>
                <c:ptCount val="4"/>
                <c:pt idx="0">
                  <c:v>0.34</c:v>
                </c:pt>
                <c:pt idx="1">
                  <c:v>0.34</c:v>
                </c:pt>
                <c:pt idx="2">
                  <c:v>0.34</c:v>
                </c:pt>
                <c:pt idx="3">
                  <c:v>0.34</c:v>
                </c:pt>
              </c:numCache>
            </c:numRef>
          </c:val>
          <c:smooth val="0"/>
        </c:ser>
        <c:ser>
          <c:idx val="2"/>
          <c:order val="2"/>
          <c:tx>
            <c:strRef>
              <c:f>'Shape and Table Library'!$BK$179</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Library'!$BL$176:$BO$176</c:f>
              <c:strCache>
                <c:ptCount val="4"/>
                <c:pt idx="0">
                  <c:v>Q1</c:v>
                </c:pt>
                <c:pt idx="1">
                  <c:v>Q2</c:v>
                </c:pt>
                <c:pt idx="2">
                  <c:v>Q3</c:v>
                </c:pt>
                <c:pt idx="3">
                  <c:v>Q4</c:v>
                </c:pt>
              </c:strCache>
            </c:strRef>
          </c:cat>
          <c:val>
            <c:numRef>
              <c:f>'Shape and Table Library'!$BL$179:$BO$179</c:f>
              <c:numCache>
                <c:formatCode>0%</c:formatCode>
                <c:ptCount val="4"/>
                <c:pt idx="0">
                  <c:v>0.31</c:v>
                </c:pt>
                <c:pt idx="1">
                  <c:v>0.34</c:v>
                </c:pt>
                <c:pt idx="2">
                  <c:v>0.34</c:v>
                </c:pt>
                <c:pt idx="3">
                  <c:v>0.28999999999999998</c:v>
                </c:pt>
              </c:numCache>
            </c:numRef>
          </c:val>
          <c:smooth val="0"/>
        </c:ser>
        <c:dLbls>
          <c:showLegendKey val="0"/>
          <c:showVal val="0"/>
          <c:showCatName val="0"/>
          <c:showSerName val="0"/>
          <c:showPercent val="0"/>
          <c:showBubbleSize val="0"/>
        </c:dLbls>
        <c:marker val="1"/>
        <c:smooth val="0"/>
        <c:axId val="318397896"/>
        <c:axId val="319799576"/>
        <c:extLst>
          <c:ext xmlns:c15="http://schemas.microsoft.com/office/drawing/2012/chart" uri="{02D57815-91ED-43cb-92C2-25804820EDAC}">
            <c15:filteredLineSeries>
              <c15:ser>
                <c:idx val="0"/>
                <c:order val="0"/>
                <c:tx>
                  <c:strRef>
                    <c:extLst>
                      <c:ext uri="{02D57815-91ED-43cb-92C2-25804820EDAC}">
                        <c15:formulaRef>
                          <c15:sqref>'Shape and Table Library'!$BK$177</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Library'!$BL$176:$BO$176</c15:sqref>
                        </c15:formulaRef>
                      </c:ext>
                    </c:extLst>
                    <c:strCache>
                      <c:ptCount val="4"/>
                      <c:pt idx="0">
                        <c:v>Q1</c:v>
                      </c:pt>
                      <c:pt idx="1">
                        <c:v>Q2</c:v>
                      </c:pt>
                      <c:pt idx="2">
                        <c:v>Q3</c:v>
                      </c:pt>
                      <c:pt idx="3">
                        <c:v>Q4</c:v>
                      </c:pt>
                    </c:strCache>
                  </c:strRef>
                </c:cat>
                <c:val>
                  <c:numRef>
                    <c:extLst>
                      <c:ext uri="{02D57815-91ED-43cb-92C2-25804820EDAC}">
                        <c15:formulaRef>
                          <c15:sqref>'Shape and Table Library'!$BL$177:$BO$177</c15:sqref>
                        </c15:formulaRef>
                      </c:ext>
                    </c:extLst>
                    <c:numCache>
                      <c:formatCode>General</c:formatCode>
                      <c:ptCount val="4"/>
                    </c:numCache>
                  </c:numRef>
                </c:val>
                <c:smooth val="0"/>
              </c15:ser>
            </c15:filteredLineSeries>
          </c:ext>
        </c:extLst>
      </c:lineChart>
      <c:catAx>
        <c:axId val="318397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576"/>
        <c:crosses val="autoZero"/>
        <c:auto val="1"/>
        <c:lblAlgn val="ctr"/>
        <c:lblOffset val="100"/>
        <c:noMultiLvlLbl val="0"/>
      </c:catAx>
      <c:valAx>
        <c:axId val="319799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97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Library'!$BK$187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6.8881659856389096E-2"/>
                  <c:y val="-9.4488005050505072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Library'!$BL$185:$BO$185</c:f>
              <c:strCache>
                <c:ptCount val="4"/>
                <c:pt idx="0">
                  <c:v>Q1</c:v>
                </c:pt>
                <c:pt idx="1">
                  <c:v>Q2</c:v>
                </c:pt>
                <c:pt idx="2">
                  <c:v>Q3</c:v>
                </c:pt>
                <c:pt idx="3">
                  <c:v>Q4</c:v>
                </c:pt>
              </c:strCache>
            </c:strRef>
          </c:cat>
          <c:val>
            <c:numRef>
              <c:f>'Shape and Table Library'!$BL$187:$BO$187</c:f>
              <c:numCache>
                <c:formatCode>0%</c:formatCode>
                <c:ptCount val="4"/>
                <c:pt idx="0">
                  <c:v>0.32</c:v>
                </c:pt>
                <c:pt idx="1">
                  <c:v>0.32</c:v>
                </c:pt>
                <c:pt idx="2">
                  <c:v>0.32</c:v>
                </c:pt>
                <c:pt idx="3">
                  <c:v>0.32</c:v>
                </c:pt>
              </c:numCache>
            </c:numRef>
          </c:val>
          <c:smooth val="0"/>
        </c:ser>
        <c:ser>
          <c:idx val="2"/>
          <c:order val="2"/>
          <c:tx>
            <c:strRef>
              <c:f>'Shape and Table Library'!$BK$188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7.2240515200804004E-2"/>
                  <c:y val="-8.1900252525252529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Library'!$BL$185:$BO$185</c:f>
              <c:strCache>
                <c:ptCount val="4"/>
                <c:pt idx="0">
                  <c:v>Q1</c:v>
                </c:pt>
                <c:pt idx="1">
                  <c:v>Q2</c:v>
                </c:pt>
                <c:pt idx="2">
                  <c:v>Q3</c:v>
                </c:pt>
                <c:pt idx="3">
                  <c:v>Q4</c:v>
                </c:pt>
              </c:strCache>
            </c:strRef>
          </c:cat>
          <c:val>
            <c:numRef>
              <c:f>'Shape and Table Library'!$BL$188:$BO$188</c:f>
              <c:numCache>
                <c:formatCode>0%</c:formatCode>
                <c:ptCount val="4"/>
                <c:pt idx="0">
                  <c:v>0.3</c:v>
                </c:pt>
                <c:pt idx="1">
                  <c:v>0.33</c:v>
                </c:pt>
                <c:pt idx="2">
                  <c:v>0.33</c:v>
                </c:pt>
                <c:pt idx="3">
                  <c:v>0.3</c:v>
                </c:pt>
              </c:numCache>
            </c:numRef>
          </c:val>
          <c:smooth val="0"/>
        </c:ser>
        <c:dLbls>
          <c:showLegendKey val="0"/>
          <c:showVal val="0"/>
          <c:showCatName val="0"/>
          <c:showSerName val="0"/>
          <c:showPercent val="0"/>
          <c:showBubbleSize val="0"/>
        </c:dLbls>
        <c:marker val="1"/>
        <c:smooth val="0"/>
        <c:axId val="319796832"/>
        <c:axId val="319801144"/>
        <c:extLst>
          <c:ext xmlns:c15="http://schemas.microsoft.com/office/drawing/2012/chart" uri="{02D57815-91ED-43cb-92C2-25804820EDAC}">
            <c15:filteredLineSeries>
              <c15:ser>
                <c:idx val="0"/>
                <c:order val="0"/>
                <c:tx>
                  <c:strRef>
                    <c:extLst>
                      <c:ext uri="{02D57815-91ED-43cb-92C2-25804820EDAC}">
                        <c15:formulaRef>
                          <c15:sqref>'Shape and Table Library'!$BK$186</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Library'!$BL$185:$BO$185</c15:sqref>
                        </c15:formulaRef>
                      </c:ext>
                    </c:extLst>
                    <c:strCache>
                      <c:ptCount val="4"/>
                      <c:pt idx="0">
                        <c:v>Q1</c:v>
                      </c:pt>
                      <c:pt idx="1">
                        <c:v>Q2</c:v>
                      </c:pt>
                      <c:pt idx="2">
                        <c:v>Q3</c:v>
                      </c:pt>
                      <c:pt idx="3">
                        <c:v>Q4</c:v>
                      </c:pt>
                    </c:strCache>
                  </c:strRef>
                </c:cat>
                <c:val>
                  <c:numRef>
                    <c:extLst>
                      <c:ext uri="{02D57815-91ED-43cb-92C2-25804820EDAC}">
                        <c15:formulaRef>
                          <c15:sqref>'Shape and Table Library'!$BL$186:$BO$186</c15:sqref>
                        </c15:formulaRef>
                      </c:ext>
                    </c:extLst>
                    <c:numCache>
                      <c:formatCode>General</c:formatCode>
                      <c:ptCount val="4"/>
                    </c:numCache>
                  </c:numRef>
                </c:val>
                <c:smooth val="0"/>
              </c15:ser>
            </c15:filteredLineSeries>
          </c:ext>
        </c:extLst>
      </c:lineChart>
      <c:catAx>
        <c:axId val="31979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1144"/>
        <c:crosses val="autoZero"/>
        <c:auto val="1"/>
        <c:lblAlgn val="ctr"/>
        <c:lblOffset val="100"/>
        <c:noMultiLvlLbl val="0"/>
      </c:catAx>
      <c:valAx>
        <c:axId val="319801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Register'!$V$24:$V$26</c:f>
              <c:numCache>
                <c:formatCode>General</c:formatCode>
                <c:ptCount val="3"/>
              </c:numCache>
            </c:numRef>
          </c:xVal>
          <c:yVal>
            <c:numRef>
              <c:f>'Risk Register'!$W$24:$W$26</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Register'!$V$20:$V$22</c:f>
              <c:numCache>
                <c:formatCode>General</c:formatCode>
                <c:ptCount val="3"/>
                <c:pt idx="0">
                  <c:v>0</c:v>
                </c:pt>
                <c:pt idx="1">
                  <c:v>-0.77714596145697079</c:v>
                </c:pt>
                <c:pt idx="2">
                  <c:v>0</c:v>
                </c:pt>
              </c:numCache>
            </c:numRef>
          </c:xVal>
          <c:yVal>
            <c:numRef>
              <c:f>'Risk Register'!$W$20:$W$22</c:f>
              <c:numCache>
                <c:formatCode>General</c:formatCode>
                <c:ptCount val="3"/>
                <c:pt idx="0">
                  <c:v>0</c:v>
                </c:pt>
                <c:pt idx="1">
                  <c:v>0.6293203910498375</c:v>
                </c:pt>
                <c:pt idx="2">
                  <c:v>0</c:v>
                </c:pt>
              </c:numCache>
            </c:numRef>
          </c:yVal>
          <c:smooth val="1"/>
        </c:ser>
        <c:dLbls>
          <c:showLegendKey val="0"/>
          <c:showVal val="0"/>
          <c:showCatName val="0"/>
          <c:showSerName val="0"/>
          <c:showPercent val="0"/>
          <c:showBubbleSize val="0"/>
        </c:dLbls>
        <c:axId val="304171072"/>
        <c:axId val="304172248"/>
      </c:scatterChart>
      <c:valAx>
        <c:axId val="304171072"/>
        <c:scaling>
          <c:orientation val="minMax"/>
          <c:max val="1"/>
          <c:min val="-1"/>
        </c:scaling>
        <c:delete val="1"/>
        <c:axPos val="b"/>
        <c:numFmt formatCode="General" sourceLinked="1"/>
        <c:majorTickMark val="out"/>
        <c:minorTickMark val="none"/>
        <c:tickLblPos val="nextTo"/>
        <c:crossAx val="304172248"/>
        <c:crosses val="autoZero"/>
        <c:crossBetween val="midCat"/>
      </c:valAx>
      <c:valAx>
        <c:axId val="304172248"/>
        <c:scaling>
          <c:orientation val="minMax"/>
          <c:max val="1"/>
          <c:min val="-1"/>
        </c:scaling>
        <c:delete val="1"/>
        <c:axPos val="l"/>
        <c:numFmt formatCode="General" sourceLinked="1"/>
        <c:majorTickMark val="out"/>
        <c:minorTickMark val="none"/>
        <c:tickLblPos val="nextTo"/>
        <c:crossAx val="30417107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Library'!$BK$196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Library'!$BL$194:$BO$194</c:f>
              <c:strCache>
                <c:ptCount val="4"/>
                <c:pt idx="0">
                  <c:v>Q1</c:v>
                </c:pt>
                <c:pt idx="1">
                  <c:v>Q2</c:v>
                </c:pt>
                <c:pt idx="2">
                  <c:v>Q3</c:v>
                </c:pt>
                <c:pt idx="3">
                  <c:v>Q4</c:v>
                </c:pt>
              </c:strCache>
            </c:strRef>
          </c:cat>
          <c:val>
            <c:numRef>
              <c:f>'Shape and Table Library'!$BL$196:$BO$196</c:f>
              <c:numCache>
                <c:formatCode>0%</c:formatCode>
                <c:ptCount val="4"/>
                <c:pt idx="0">
                  <c:v>0.23</c:v>
                </c:pt>
                <c:pt idx="1">
                  <c:v>0.23</c:v>
                </c:pt>
                <c:pt idx="2">
                  <c:v>0.23</c:v>
                </c:pt>
                <c:pt idx="3">
                  <c:v>0.23</c:v>
                </c:pt>
              </c:numCache>
            </c:numRef>
          </c:val>
          <c:smooth val="0"/>
        </c:ser>
        <c:ser>
          <c:idx val="2"/>
          <c:order val="2"/>
          <c:tx>
            <c:strRef>
              <c:f>'Shape and Table Library'!$BK$197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Library'!$BL$194:$BO$194</c:f>
              <c:strCache>
                <c:ptCount val="4"/>
                <c:pt idx="0">
                  <c:v>Q1</c:v>
                </c:pt>
                <c:pt idx="1">
                  <c:v>Q2</c:v>
                </c:pt>
                <c:pt idx="2">
                  <c:v>Q3</c:v>
                </c:pt>
                <c:pt idx="3">
                  <c:v>Q4</c:v>
                </c:pt>
              </c:strCache>
            </c:strRef>
          </c:cat>
          <c:val>
            <c:numRef>
              <c:f>'Shape and Table Library'!$BL$197:$BO$197</c:f>
              <c:numCache>
                <c:formatCode>0%</c:formatCode>
                <c:ptCount val="4"/>
                <c:pt idx="0">
                  <c:v>0.23</c:v>
                </c:pt>
                <c:pt idx="1">
                  <c:v>0.24</c:v>
                </c:pt>
                <c:pt idx="2">
                  <c:v>0.26</c:v>
                </c:pt>
                <c:pt idx="3">
                  <c:v>0.2</c:v>
                </c:pt>
              </c:numCache>
            </c:numRef>
          </c:val>
          <c:smooth val="0"/>
        </c:ser>
        <c:dLbls>
          <c:showLegendKey val="0"/>
          <c:showVal val="0"/>
          <c:showCatName val="0"/>
          <c:showSerName val="0"/>
          <c:showPercent val="0"/>
          <c:showBubbleSize val="0"/>
        </c:dLbls>
        <c:marker val="1"/>
        <c:smooth val="0"/>
        <c:axId val="319806240"/>
        <c:axId val="319798792"/>
        <c:extLst>
          <c:ext xmlns:c15="http://schemas.microsoft.com/office/drawing/2012/chart" uri="{02D57815-91ED-43cb-92C2-25804820EDAC}">
            <c15:filteredLineSeries>
              <c15:ser>
                <c:idx val="0"/>
                <c:order val="0"/>
                <c:tx>
                  <c:strRef>
                    <c:extLst>
                      <c:ext uri="{02D57815-91ED-43cb-92C2-25804820EDAC}">
                        <c15:formulaRef>
                          <c15:sqref>'Shape and Table Library'!$BK$195</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Library'!$BL$194:$BO$194</c15:sqref>
                        </c15:formulaRef>
                      </c:ext>
                    </c:extLst>
                    <c:strCache>
                      <c:ptCount val="4"/>
                      <c:pt idx="0">
                        <c:v>Q1</c:v>
                      </c:pt>
                      <c:pt idx="1">
                        <c:v>Q2</c:v>
                      </c:pt>
                      <c:pt idx="2">
                        <c:v>Q3</c:v>
                      </c:pt>
                      <c:pt idx="3">
                        <c:v>Q4</c:v>
                      </c:pt>
                    </c:strCache>
                  </c:strRef>
                </c:cat>
                <c:val>
                  <c:numRef>
                    <c:extLst>
                      <c:ext uri="{02D57815-91ED-43cb-92C2-25804820EDAC}">
                        <c15:formulaRef>
                          <c15:sqref>'Shape and Table Library'!$BL$195:$BO$195</c15:sqref>
                        </c15:formulaRef>
                      </c:ext>
                    </c:extLst>
                    <c:numCache>
                      <c:formatCode>General</c:formatCode>
                      <c:ptCount val="4"/>
                    </c:numCache>
                  </c:numRef>
                </c:val>
                <c:smooth val="0"/>
              </c15:ser>
            </c15:filteredLineSeries>
          </c:ext>
        </c:extLst>
      </c:lineChart>
      <c:catAx>
        <c:axId val="3198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8792"/>
        <c:crosses val="autoZero"/>
        <c:auto val="1"/>
        <c:lblAlgn val="ctr"/>
        <c:lblOffset val="100"/>
        <c:noMultiLvlLbl val="0"/>
      </c:catAx>
      <c:valAx>
        <c:axId val="3197987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Library'!$BK$205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9.9111357956123303E-2"/>
                  <c:y val="-7.0434974747474746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Library'!$BL$203:$BO$203</c:f>
              <c:strCache>
                <c:ptCount val="4"/>
                <c:pt idx="0">
                  <c:v>Q1</c:v>
                </c:pt>
                <c:pt idx="1">
                  <c:v>Q2</c:v>
                </c:pt>
                <c:pt idx="2">
                  <c:v>Q3</c:v>
                </c:pt>
                <c:pt idx="3">
                  <c:v>Q4</c:v>
                </c:pt>
              </c:strCache>
            </c:strRef>
          </c:cat>
          <c:val>
            <c:numRef>
              <c:f>'Shape and Table Library'!$BL$205:$BO$205</c:f>
              <c:numCache>
                <c:formatCode>0%</c:formatCode>
                <c:ptCount val="4"/>
                <c:pt idx="0">
                  <c:v>0.32</c:v>
                </c:pt>
                <c:pt idx="1">
                  <c:v>0.32</c:v>
                </c:pt>
                <c:pt idx="2">
                  <c:v>0.32</c:v>
                </c:pt>
                <c:pt idx="3">
                  <c:v>0.32</c:v>
                </c:pt>
              </c:numCache>
            </c:numRef>
          </c:val>
          <c:smooth val="0"/>
        </c:ser>
        <c:ser>
          <c:idx val="2"/>
          <c:order val="2"/>
          <c:tx>
            <c:strRef>
              <c:f>'Shape and Table Library'!$BK$206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8.567593657846366E-2"/>
                  <c:y val="-8.1900252525252529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Library'!$BL$203:$BO$203</c:f>
              <c:strCache>
                <c:ptCount val="4"/>
                <c:pt idx="0">
                  <c:v>Q1</c:v>
                </c:pt>
                <c:pt idx="1">
                  <c:v>Q2</c:v>
                </c:pt>
                <c:pt idx="2">
                  <c:v>Q3</c:v>
                </c:pt>
                <c:pt idx="3">
                  <c:v>Q4</c:v>
                </c:pt>
              </c:strCache>
            </c:strRef>
          </c:cat>
          <c:val>
            <c:numRef>
              <c:f>'Shape and Table Library'!$BL$206:$BO$206</c:f>
              <c:numCache>
                <c:formatCode>0%</c:formatCode>
                <c:ptCount val="4"/>
                <c:pt idx="0">
                  <c:v>0.28999999999999998</c:v>
                </c:pt>
                <c:pt idx="1">
                  <c:v>0.34</c:v>
                </c:pt>
                <c:pt idx="2">
                  <c:v>0.33</c:v>
                </c:pt>
                <c:pt idx="3">
                  <c:v>0.28999999999999998</c:v>
                </c:pt>
              </c:numCache>
            </c:numRef>
          </c:val>
          <c:smooth val="0"/>
        </c:ser>
        <c:dLbls>
          <c:showLegendKey val="0"/>
          <c:showVal val="0"/>
          <c:showCatName val="0"/>
          <c:showSerName val="0"/>
          <c:showPercent val="0"/>
          <c:showBubbleSize val="0"/>
        </c:dLbls>
        <c:marker val="1"/>
        <c:smooth val="0"/>
        <c:axId val="319799968"/>
        <c:axId val="319798400"/>
        <c:extLst>
          <c:ext xmlns:c15="http://schemas.microsoft.com/office/drawing/2012/chart" uri="{02D57815-91ED-43cb-92C2-25804820EDAC}">
            <c15:filteredLineSeries>
              <c15:ser>
                <c:idx val="0"/>
                <c:order val="0"/>
                <c:tx>
                  <c:strRef>
                    <c:extLst>
                      <c:ext uri="{02D57815-91ED-43cb-92C2-25804820EDAC}">
                        <c15:formulaRef>
                          <c15:sqref>'Shape and Table Library'!$BK$204</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Library'!$BL$203:$BO$203</c15:sqref>
                        </c15:formulaRef>
                      </c:ext>
                    </c:extLst>
                    <c:strCache>
                      <c:ptCount val="4"/>
                      <c:pt idx="0">
                        <c:v>Q1</c:v>
                      </c:pt>
                      <c:pt idx="1">
                        <c:v>Q2</c:v>
                      </c:pt>
                      <c:pt idx="2">
                        <c:v>Q3</c:v>
                      </c:pt>
                      <c:pt idx="3">
                        <c:v>Q4</c:v>
                      </c:pt>
                    </c:strCache>
                  </c:strRef>
                </c:cat>
                <c:val>
                  <c:numRef>
                    <c:extLst>
                      <c:ext uri="{02D57815-91ED-43cb-92C2-25804820EDAC}">
                        <c15:formulaRef>
                          <c15:sqref>'Shape and Table Library'!$BL$204:$BO$204</c15:sqref>
                        </c15:formulaRef>
                      </c:ext>
                    </c:extLst>
                    <c:numCache>
                      <c:formatCode>General</c:formatCode>
                      <c:ptCount val="4"/>
                    </c:numCache>
                  </c:numRef>
                </c:val>
                <c:smooth val="0"/>
              </c15:ser>
            </c15:filteredLineSeries>
          </c:ext>
        </c:extLst>
      </c:lineChart>
      <c:catAx>
        <c:axId val="31979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8400"/>
        <c:crosses val="autoZero"/>
        <c:auto val="1"/>
        <c:lblAlgn val="ctr"/>
        <c:lblOffset val="100"/>
        <c:noMultiLvlLbl val="0"/>
      </c:catAx>
      <c:valAx>
        <c:axId val="319798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Library'!$BK$214</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7.3055103741024446E-2"/>
                  <c:y val="0.1265593434343434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Library'!$BL$212:$BO$212</c:f>
              <c:strCache>
                <c:ptCount val="4"/>
                <c:pt idx="0">
                  <c:v>Q1</c:v>
                </c:pt>
                <c:pt idx="1">
                  <c:v>Q2</c:v>
                </c:pt>
                <c:pt idx="2">
                  <c:v>Q3</c:v>
                </c:pt>
                <c:pt idx="3">
                  <c:v>Q4</c:v>
                </c:pt>
              </c:strCache>
            </c:strRef>
          </c:cat>
          <c:val>
            <c:numRef>
              <c:f>'Shape and Table Library'!$BL$214:$BO$214</c:f>
              <c:numCache>
                <c:formatCode>0.0</c:formatCode>
                <c:ptCount val="4"/>
                <c:pt idx="0">
                  <c:v>15.5</c:v>
                </c:pt>
                <c:pt idx="1">
                  <c:v>15.5</c:v>
                </c:pt>
                <c:pt idx="2">
                  <c:v>15.5</c:v>
                </c:pt>
                <c:pt idx="3">
                  <c:v>15.5</c:v>
                </c:pt>
              </c:numCache>
            </c:numRef>
          </c:val>
          <c:smooth val="0"/>
        </c:ser>
        <c:ser>
          <c:idx val="2"/>
          <c:order val="2"/>
          <c:tx>
            <c:strRef>
              <c:f>'Shape and Table Library'!$BK$215</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5.2901971674534851E-2"/>
                  <c:y val="-7.845265151515151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Library'!$BL$212:$BO$212</c:f>
              <c:strCache>
                <c:ptCount val="4"/>
                <c:pt idx="0">
                  <c:v>Q1</c:v>
                </c:pt>
                <c:pt idx="1">
                  <c:v>Q2</c:v>
                </c:pt>
                <c:pt idx="2">
                  <c:v>Q3</c:v>
                </c:pt>
                <c:pt idx="3">
                  <c:v>Q4</c:v>
                </c:pt>
              </c:strCache>
            </c:strRef>
          </c:cat>
          <c:val>
            <c:numRef>
              <c:f>'Shape and Table Library'!$BL$215:$BO$215</c:f>
              <c:numCache>
                <c:formatCode>0.0</c:formatCode>
                <c:ptCount val="4"/>
                <c:pt idx="0">
                  <c:v>14.65</c:v>
                </c:pt>
                <c:pt idx="1">
                  <c:v>14.898999999999999</c:v>
                </c:pt>
                <c:pt idx="2">
                  <c:v>15.547000000000001</c:v>
                </c:pt>
                <c:pt idx="3">
                  <c:v>16.175000000000001</c:v>
                </c:pt>
              </c:numCache>
            </c:numRef>
          </c:val>
          <c:smooth val="0"/>
        </c:ser>
        <c:dLbls>
          <c:showLegendKey val="0"/>
          <c:showVal val="0"/>
          <c:showCatName val="0"/>
          <c:showSerName val="0"/>
          <c:showPercent val="0"/>
          <c:showBubbleSize val="0"/>
        </c:dLbls>
        <c:marker val="1"/>
        <c:smooth val="0"/>
        <c:axId val="319806632"/>
        <c:axId val="319803888"/>
        <c:extLst>
          <c:ext xmlns:c15="http://schemas.microsoft.com/office/drawing/2012/chart" uri="{02D57815-91ED-43cb-92C2-25804820EDAC}">
            <c15:filteredLineSeries>
              <c15:ser>
                <c:idx val="0"/>
                <c:order val="0"/>
                <c:tx>
                  <c:strRef>
                    <c:extLst>
                      <c:ext uri="{02D57815-91ED-43cb-92C2-25804820EDAC}">
                        <c15:formulaRef>
                          <c15:sqref>'Shape and Table Library'!$BK$213</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Library'!$BL$212:$BO$212</c15:sqref>
                        </c15:formulaRef>
                      </c:ext>
                    </c:extLst>
                    <c:strCache>
                      <c:ptCount val="4"/>
                      <c:pt idx="0">
                        <c:v>Q1</c:v>
                      </c:pt>
                      <c:pt idx="1">
                        <c:v>Q2</c:v>
                      </c:pt>
                      <c:pt idx="2">
                        <c:v>Q3</c:v>
                      </c:pt>
                      <c:pt idx="3">
                        <c:v>Q4</c:v>
                      </c:pt>
                    </c:strCache>
                  </c:strRef>
                </c:cat>
                <c:val>
                  <c:numRef>
                    <c:extLst>
                      <c:ext uri="{02D57815-91ED-43cb-92C2-25804820EDAC}">
                        <c15:formulaRef>
                          <c15:sqref>'Shape and Table Library'!$BL$213:$BO$213</c15:sqref>
                        </c15:formulaRef>
                      </c:ext>
                    </c:extLst>
                    <c:numCache>
                      <c:formatCode>General</c:formatCode>
                      <c:ptCount val="4"/>
                    </c:numCache>
                  </c:numRef>
                </c:val>
                <c:smooth val="0"/>
              </c15:ser>
            </c15:filteredLineSeries>
          </c:ext>
        </c:extLst>
      </c:lineChart>
      <c:catAx>
        <c:axId val="319806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3888"/>
        <c:crosses val="autoZero"/>
        <c:auto val="1"/>
        <c:lblAlgn val="ctr"/>
        <c:lblOffset val="100"/>
        <c:noMultiLvlLbl val="0"/>
      </c:catAx>
      <c:valAx>
        <c:axId val="31980388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6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'Shape and Table Library'!$BK$241</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6.2848932730779045E-2"/>
                  <c:y val="-0.1025056818181818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Library'!$BL$239:$BO$239</c:f>
              <c:strCache>
                <c:ptCount val="4"/>
                <c:pt idx="0">
                  <c:v>Q1</c:v>
                </c:pt>
                <c:pt idx="1">
                  <c:v>Q2</c:v>
                </c:pt>
                <c:pt idx="2">
                  <c:v>Q3</c:v>
                </c:pt>
                <c:pt idx="3">
                  <c:v>Q4</c:v>
                </c:pt>
              </c:strCache>
            </c:strRef>
          </c:cat>
          <c:val>
            <c:numRef>
              <c:f>'Shape and Table Library'!$BL$241:$BO$241</c:f>
              <c:numCache>
                <c:formatCode>0%</c:formatCode>
                <c:ptCount val="4"/>
                <c:pt idx="0">
                  <c:v>0.08</c:v>
                </c:pt>
                <c:pt idx="1">
                  <c:v>0.08</c:v>
                </c:pt>
                <c:pt idx="2">
                  <c:v>0.08</c:v>
                </c:pt>
                <c:pt idx="3">
                  <c:v>0.08</c:v>
                </c:pt>
              </c:numCache>
            </c:numRef>
          </c:val>
          <c:smooth val="0"/>
        </c:ser>
        <c:ser>
          <c:idx val="2"/>
          <c:order val="1"/>
          <c:tx>
            <c:strRef>
              <c:f>'Shape and Table Library'!$BK$242</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6.2848932730779045E-2"/>
                  <c:y val="0.1025063131313131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Library'!$BL$239:$BO$239</c:f>
              <c:strCache>
                <c:ptCount val="4"/>
                <c:pt idx="0">
                  <c:v>Q1</c:v>
                </c:pt>
                <c:pt idx="1">
                  <c:v>Q2</c:v>
                </c:pt>
                <c:pt idx="2">
                  <c:v>Q3</c:v>
                </c:pt>
                <c:pt idx="3">
                  <c:v>Q4</c:v>
                </c:pt>
              </c:strCache>
            </c:strRef>
          </c:cat>
          <c:val>
            <c:numRef>
              <c:f>'Shape and Table Library'!$BL$242:$BO$242</c:f>
              <c:numCache>
                <c:formatCode>0%</c:formatCode>
                <c:ptCount val="4"/>
                <c:pt idx="0">
                  <c:v>0.08</c:v>
                </c:pt>
                <c:pt idx="1">
                  <c:v>7.0000000000000007E-2</c:v>
                </c:pt>
                <c:pt idx="2">
                  <c:v>0.08</c:v>
                </c:pt>
                <c:pt idx="3">
                  <c:v>7.5899999999999995E-2</c:v>
                </c:pt>
              </c:numCache>
            </c:numRef>
          </c:val>
          <c:smooth val="0"/>
        </c:ser>
        <c:dLbls>
          <c:showLegendKey val="0"/>
          <c:showVal val="0"/>
          <c:showCatName val="0"/>
          <c:showSerName val="0"/>
          <c:showPercent val="0"/>
          <c:showBubbleSize val="0"/>
        </c:dLbls>
        <c:marker val="1"/>
        <c:smooth val="0"/>
        <c:axId val="319799184"/>
        <c:axId val="319805848"/>
        <c:extLst/>
      </c:lineChart>
      <c:catAx>
        <c:axId val="31979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5848"/>
        <c:crosses val="autoZero"/>
        <c:auto val="1"/>
        <c:lblAlgn val="ctr"/>
        <c:lblOffset val="100"/>
        <c:noMultiLvlLbl val="0"/>
      </c:catAx>
      <c:valAx>
        <c:axId val="319805848"/>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Library'!$BK$250</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Library'!$BL$248:$BO$248</c:f>
              <c:strCache>
                <c:ptCount val="4"/>
                <c:pt idx="0">
                  <c:v>Q1</c:v>
                </c:pt>
                <c:pt idx="1">
                  <c:v>Q2</c:v>
                </c:pt>
                <c:pt idx="2">
                  <c:v>Q3</c:v>
                </c:pt>
                <c:pt idx="3">
                  <c:v>Q4</c:v>
                </c:pt>
              </c:strCache>
            </c:strRef>
          </c:cat>
          <c:val>
            <c:numRef>
              <c:f>'Shape and Table Library'!$BL$250:$BO$250</c:f>
              <c:numCache>
                <c:formatCode>0%</c:formatCode>
                <c:ptCount val="4"/>
                <c:pt idx="0">
                  <c:v>0.16</c:v>
                </c:pt>
                <c:pt idx="1">
                  <c:v>0.16</c:v>
                </c:pt>
                <c:pt idx="2">
                  <c:v>0.16</c:v>
                </c:pt>
                <c:pt idx="3">
                  <c:v>0.16</c:v>
                </c:pt>
              </c:numCache>
            </c:numRef>
          </c:val>
          <c:smooth val="0"/>
        </c:ser>
        <c:ser>
          <c:idx val="2"/>
          <c:order val="2"/>
          <c:tx>
            <c:strRef>
              <c:f>'Shape and Table Library'!$BK$251</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Library'!$BL$248:$BO$248</c:f>
              <c:strCache>
                <c:ptCount val="4"/>
                <c:pt idx="0">
                  <c:v>Q1</c:v>
                </c:pt>
                <c:pt idx="1">
                  <c:v>Q2</c:v>
                </c:pt>
                <c:pt idx="2">
                  <c:v>Q3</c:v>
                </c:pt>
                <c:pt idx="3">
                  <c:v>Q4</c:v>
                </c:pt>
              </c:strCache>
            </c:strRef>
          </c:cat>
          <c:val>
            <c:numRef>
              <c:f>'Shape and Table Library'!$BL$251:$BO$251</c:f>
              <c:numCache>
                <c:formatCode>0%</c:formatCode>
                <c:ptCount val="4"/>
                <c:pt idx="0">
                  <c:v>0.16</c:v>
                </c:pt>
                <c:pt idx="1">
                  <c:v>0.16</c:v>
                </c:pt>
                <c:pt idx="2">
                  <c:v>0.16</c:v>
                </c:pt>
                <c:pt idx="3">
                  <c:v>0.15740000000000001</c:v>
                </c:pt>
              </c:numCache>
            </c:numRef>
          </c:val>
          <c:smooth val="0"/>
        </c:ser>
        <c:dLbls>
          <c:showLegendKey val="0"/>
          <c:showVal val="0"/>
          <c:showCatName val="0"/>
          <c:showSerName val="0"/>
          <c:showPercent val="0"/>
          <c:showBubbleSize val="0"/>
        </c:dLbls>
        <c:marker val="1"/>
        <c:smooth val="0"/>
        <c:axId val="319795656"/>
        <c:axId val="319801536"/>
        <c:extLst>
          <c:ext xmlns:c15="http://schemas.microsoft.com/office/drawing/2012/chart" uri="{02D57815-91ED-43cb-92C2-25804820EDAC}">
            <c15:filteredLineSeries>
              <c15:ser>
                <c:idx val="0"/>
                <c:order val="0"/>
                <c:tx>
                  <c:strRef>
                    <c:extLst>
                      <c:ext uri="{02D57815-91ED-43cb-92C2-25804820EDAC}">
                        <c15:formulaRef>
                          <c15:sqref>'Shape and Table Library'!$BK$249</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Library'!$BL$248:$BO$248</c15:sqref>
                        </c15:formulaRef>
                      </c:ext>
                    </c:extLst>
                    <c:strCache>
                      <c:ptCount val="4"/>
                      <c:pt idx="0">
                        <c:v>Q1</c:v>
                      </c:pt>
                      <c:pt idx="1">
                        <c:v>Q2</c:v>
                      </c:pt>
                      <c:pt idx="2">
                        <c:v>Q3</c:v>
                      </c:pt>
                      <c:pt idx="3">
                        <c:v>Q4</c:v>
                      </c:pt>
                    </c:strCache>
                  </c:strRef>
                </c:cat>
                <c:val>
                  <c:numRef>
                    <c:extLst>
                      <c:ext uri="{02D57815-91ED-43cb-92C2-25804820EDAC}">
                        <c15:formulaRef>
                          <c15:sqref>'Shape and Table Library'!$BL$249:$BO$249</c15:sqref>
                        </c15:formulaRef>
                      </c:ext>
                    </c:extLst>
                    <c:numCache>
                      <c:formatCode>General</c:formatCode>
                      <c:ptCount val="4"/>
                    </c:numCache>
                  </c:numRef>
                </c:val>
                <c:smooth val="0"/>
              </c15:ser>
            </c15:filteredLineSeries>
          </c:ext>
        </c:extLst>
      </c:lineChart>
      <c:catAx>
        <c:axId val="31979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1536"/>
        <c:crosses val="autoZero"/>
        <c:auto val="1"/>
        <c:lblAlgn val="ctr"/>
        <c:lblOffset val="100"/>
        <c:noMultiLvlLbl val="0"/>
      </c:catAx>
      <c:valAx>
        <c:axId val="319801536"/>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5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Library'!$BK$259</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2"/>
              <c:layout>
                <c:manualLayout>
                  <c:x val="-6.253029606836924E-2"/>
                  <c:y val="0.2101837121212120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Library'!$BL$257:$BO$257</c:f>
              <c:strCache>
                <c:ptCount val="4"/>
                <c:pt idx="0">
                  <c:v>Q1</c:v>
                </c:pt>
                <c:pt idx="1">
                  <c:v>Q2</c:v>
                </c:pt>
                <c:pt idx="2">
                  <c:v>Q3</c:v>
                </c:pt>
                <c:pt idx="3">
                  <c:v>Q4</c:v>
                </c:pt>
              </c:strCache>
            </c:strRef>
          </c:cat>
          <c:val>
            <c:numRef>
              <c:f>'Shape and Table Library'!$BL$259:$BO$259</c:f>
              <c:numCache>
                <c:formatCode>0%</c:formatCode>
                <c:ptCount val="4"/>
                <c:pt idx="0">
                  <c:v>0.04</c:v>
                </c:pt>
                <c:pt idx="1">
                  <c:v>0.04</c:v>
                </c:pt>
                <c:pt idx="2">
                  <c:v>0.04</c:v>
                </c:pt>
                <c:pt idx="3">
                  <c:v>0.04</c:v>
                </c:pt>
              </c:numCache>
            </c:numRef>
          </c:val>
          <c:smooth val="0"/>
        </c:ser>
        <c:ser>
          <c:idx val="2"/>
          <c:order val="2"/>
          <c:tx>
            <c:strRef>
              <c:f>'Shape and Table Library'!$BK$260</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2"/>
              <c:layout>
                <c:manualLayout>
                  <c:x val="-6.253029606836924E-2"/>
                  <c:y val="-0.18613005050505049"/>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Library'!$BL$257:$BO$257</c:f>
              <c:strCache>
                <c:ptCount val="4"/>
                <c:pt idx="0">
                  <c:v>Q1</c:v>
                </c:pt>
                <c:pt idx="1">
                  <c:v>Q2</c:v>
                </c:pt>
                <c:pt idx="2">
                  <c:v>Q3</c:v>
                </c:pt>
                <c:pt idx="3">
                  <c:v>Q4</c:v>
                </c:pt>
              </c:strCache>
            </c:strRef>
          </c:cat>
          <c:val>
            <c:numRef>
              <c:f>'Shape and Table Library'!$BL$260:$BO$260</c:f>
              <c:numCache>
                <c:formatCode>0%</c:formatCode>
                <c:ptCount val="4"/>
                <c:pt idx="0">
                  <c:v>0.04</c:v>
                </c:pt>
                <c:pt idx="1">
                  <c:v>0.04</c:v>
                </c:pt>
                <c:pt idx="2">
                  <c:v>0.03</c:v>
                </c:pt>
                <c:pt idx="3">
                  <c:v>3.4299999999999997E-2</c:v>
                </c:pt>
              </c:numCache>
            </c:numRef>
          </c:val>
          <c:smooth val="0"/>
        </c:ser>
        <c:dLbls>
          <c:showLegendKey val="0"/>
          <c:showVal val="0"/>
          <c:showCatName val="0"/>
          <c:showSerName val="0"/>
          <c:showPercent val="0"/>
          <c:showBubbleSize val="0"/>
        </c:dLbls>
        <c:marker val="1"/>
        <c:smooth val="0"/>
        <c:axId val="319800752"/>
        <c:axId val="319797616"/>
        <c:extLst>
          <c:ext xmlns:c15="http://schemas.microsoft.com/office/drawing/2012/chart" uri="{02D57815-91ED-43cb-92C2-25804820EDAC}">
            <c15:filteredLineSeries>
              <c15:ser>
                <c:idx val="0"/>
                <c:order val="0"/>
                <c:tx>
                  <c:strRef>
                    <c:extLst>
                      <c:ext uri="{02D57815-91ED-43cb-92C2-25804820EDAC}">
                        <c15:formulaRef>
                          <c15:sqref>'Shape and Table Library'!$BK$258</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Library'!$BL$257:$BO$257</c15:sqref>
                        </c15:formulaRef>
                      </c:ext>
                    </c:extLst>
                    <c:strCache>
                      <c:ptCount val="4"/>
                      <c:pt idx="0">
                        <c:v>Q1</c:v>
                      </c:pt>
                      <c:pt idx="1">
                        <c:v>Q2</c:v>
                      </c:pt>
                      <c:pt idx="2">
                        <c:v>Q3</c:v>
                      </c:pt>
                      <c:pt idx="3">
                        <c:v>Q4</c:v>
                      </c:pt>
                    </c:strCache>
                  </c:strRef>
                </c:cat>
                <c:val>
                  <c:numRef>
                    <c:extLst>
                      <c:ext uri="{02D57815-91ED-43cb-92C2-25804820EDAC}">
                        <c15:formulaRef>
                          <c15:sqref>'Shape and Table Library'!$BL$258:$BO$258</c15:sqref>
                        </c15:formulaRef>
                      </c:ext>
                    </c:extLst>
                    <c:numCache>
                      <c:formatCode>General</c:formatCode>
                      <c:ptCount val="4"/>
                    </c:numCache>
                  </c:numRef>
                </c:val>
                <c:smooth val="0"/>
              </c15:ser>
            </c15:filteredLineSeries>
          </c:ext>
        </c:extLst>
      </c:lineChart>
      <c:catAx>
        <c:axId val="3198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7616"/>
        <c:crosses val="autoZero"/>
        <c:auto val="1"/>
        <c:lblAlgn val="ctr"/>
        <c:lblOffset val="100"/>
        <c:noMultiLvlLbl val="0"/>
      </c:catAx>
      <c:valAx>
        <c:axId val="3197976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0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Library'!$BK$268</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0"/>
              <c:layout>
                <c:manualLayout>
                  <c:x val="-5.5694683269668012E-2"/>
                  <c:y val="0.11854166666666674"/>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Library'!$BL$266:$BO$266</c:f>
              <c:strCache>
                <c:ptCount val="4"/>
                <c:pt idx="0">
                  <c:v>Q1</c:v>
                </c:pt>
                <c:pt idx="1">
                  <c:v>Q2</c:v>
                </c:pt>
                <c:pt idx="2">
                  <c:v>Q3</c:v>
                </c:pt>
                <c:pt idx="3">
                  <c:v>Q4</c:v>
                </c:pt>
              </c:strCache>
            </c:strRef>
          </c:cat>
          <c:val>
            <c:numRef>
              <c:f>'Shape and Table Library'!$BL$268:$BO$268</c:f>
              <c:numCache>
                <c:formatCode>0%</c:formatCode>
                <c:ptCount val="4"/>
                <c:pt idx="0">
                  <c:v>0.03</c:v>
                </c:pt>
                <c:pt idx="1">
                  <c:v>0.03</c:v>
                </c:pt>
                <c:pt idx="2">
                  <c:v>0.03</c:v>
                </c:pt>
                <c:pt idx="3">
                  <c:v>0.03</c:v>
                </c:pt>
              </c:numCache>
            </c:numRef>
          </c:val>
          <c:smooth val="0"/>
        </c:ser>
        <c:ser>
          <c:idx val="2"/>
          <c:order val="2"/>
          <c:tx>
            <c:strRef>
              <c:f>'Shape and Table Library'!$BK$269</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6.2356726722977575E-2"/>
                  <c:y val="-9.4488005050505086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Library'!$BL$266:$BO$266</c:f>
              <c:strCache>
                <c:ptCount val="4"/>
                <c:pt idx="0">
                  <c:v>Q1</c:v>
                </c:pt>
                <c:pt idx="1">
                  <c:v>Q2</c:v>
                </c:pt>
                <c:pt idx="2">
                  <c:v>Q3</c:v>
                </c:pt>
                <c:pt idx="3">
                  <c:v>Q4</c:v>
                </c:pt>
              </c:strCache>
            </c:strRef>
          </c:cat>
          <c:val>
            <c:numRef>
              <c:f>'Shape and Table Library'!$BL$269:$BO$269</c:f>
              <c:numCache>
                <c:formatCode>0%</c:formatCode>
                <c:ptCount val="4"/>
                <c:pt idx="0">
                  <c:v>0.03</c:v>
                </c:pt>
                <c:pt idx="1">
                  <c:v>0.02</c:v>
                </c:pt>
                <c:pt idx="2">
                  <c:v>0.02</c:v>
                </c:pt>
                <c:pt idx="3">
                  <c:v>2.3599999999999999E-2</c:v>
                </c:pt>
              </c:numCache>
            </c:numRef>
          </c:val>
          <c:smooth val="0"/>
        </c:ser>
        <c:dLbls>
          <c:showLegendKey val="0"/>
          <c:showVal val="0"/>
          <c:showCatName val="0"/>
          <c:showSerName val="0"/>
          <c:showPercent val="0"/>
          <c:showBubbleSize val="0"/>
        </c:dLbls>
        <c:marker val="1"/>
        <c:smooth val="0"/>
        <c:axId val="319807024"/>
        <c:axId val="319803496"/>
        <c:extLst>
          <c:ext xmlns:c15="http://schemas.microsoft.com/office/drawing/2012/chart" uri="{02D57815-91ED-43cb-92C2-25804820EDAC}">
            <c15:filteredLineSeries>
              <c15:ser>
                <c:idx val="0"/>
                <c:order val="0"/>
                <c:tx>
                  <c:strRef>
                    <c:extLst>
                      <c:ext uri="{02D57815-91ED-43cb-92C2-25804820EDAC}">
                        <c15:formulaRef>
                          <c15:sqref>'Shape and Table Library'!$BK$267</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Library'!$BL$266:$BO$266</c15:sqref>
                        </c15:formulaRef>
                      </c:ext>
                    </c:extLst>
                    <c:strCache>
                      <c:ptCount val="4"/>
                      <c:pt idx="0">
                        <c:v>Q1</c:v>
                      </c:pt>
                      <c:pt idx="1">
                        <c:v>Q2</c:v>
                      </c:pt>
                      <c:pt idx="2">
                        <c:v>Q3</c:v>
                      </c:pt>
                      <c:pt idx="3">
                        <c:v>Q4</c:v>
                      </c:pt>
                    </c:strCache>
                  </c:strRef>
                </c:cat>
                <c:val>
                  <c:numRef>
                    <c:extLst>
                      <c:ext uri="{02D57815-91ED-43cb-92C2-25804820EDAC}">
                        <c15:formulaRef>
                          <c15:sqref>'Shape and Table Library'!$BL$267:$BO$267</c15:sqref>
                        </c15:formulaRef>
                      </c:ext>
                    </c:extLst>
                    <c:numCache>
                      <c:formatCode>General</c:formatCode>
                      <c:ptCount val="4"/>
                    </c:numCache>
                  </c:numRef>
                </c:val>
                <c:smooth val="0"/>
              </c15:ser>
            </c15:filteredLineSeries>
          </c:ext>
        </c:extLst>
      </c:lineChart>
      <c:catAx>
        <c:axId val="31980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3496"/>
        <c:crosses val="autoZero"/>
        <c:auto val="1"/>
        <c:lblAlgn val="ctr"/>
        <c:lblOffset val="100"/>
        <c:noMultiLvlLbl val="0"/>
      </c:catAx>
      <c:valAx>
        <c:axId val="319803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7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Library'!$BK$223</c:f>
              <c:strCache>
                <c:ptCount val="1"/>
                <c:pt idx="0">
                  <c:v>Targets</c:v>
                </c:pt>
              </c:strCache>
            </c:strRef>
          </c:tx>
          <c:spPr>
            <a:ln w="28575" cap="rnd">
              <a:solidFill>
                <a:srgbClr val="00B0F0"/>
              </a:solidFill>
              <a:prstDash val="dash"/>
              <a:round/>
            </a:ln>
            <a:effectLst/>
          </c:spPr>
          <c:marker>
            <c:symbol val="diamond"/>
            <c:size val="5"/>
            <c:spPr>
              <a:solidFill>
                <a:srgbClr val="00B0F0"/>
              </a:solidFill>
              <a:ln w="9525">
                <a:solidFill>
                  <a:schemeClr val="accent2"/>
                </a:solidFill>
              </a:ln>
              <a:effectLst/>
            </c:spPr>
          </c:marker>
          <c:cat>
            <c:strRef>
              <c:f>'Shape and Table Library'!$BL$221:$BO$221</c:f>
              <c:strCache>
                <c:ptCount val="4"/>
                <c:pt idx="0">
                  <c:v>Q1</c:v>
                </c:pt>
                <c:pt idx="1">
                  <c:v>Q2</c:v>
                </c:pt>
                <c:pt idx="2">
                  <c:v>Q3</c:v>
                </c:pt>
                <c:pt idx="3">
                  <c:v>Q4</c:v>
                </c:pt>
              </c:strCache>
            </c:strRef>
          </c:cat>
          <c:val>
            <c:numRef>
              <c:f>'Shape and Table Library'!$BL$223:$BO$223</c:f>
              <c:numCache>
                <c:formatCode>#,##0</c:formatCode>
                <c:ptCount val="4"/>
                <c:pt idx="0">
                  <c:v>#N/A</c:v>
                </c:pt>
                <c:pt idx="1">
                  <c:v>#N/A</c:v>
                </c:pt>
                <c:pt idx="2">
                  <c:v>#N/A</c:v>
                </c:pt>
                <c:pt idx="3">
                  <c:v>#N/A</c:v>
                </c:pt>
              </c:numCache>
            </c:numRef>
          </c:val>
          <c:smooth val="0"/>
        </c:ser>
        <c:ser>
          <c:idx val="2"/>
          <c:order val="2"/>
          <c:tx>
            <c:strRef>
              <c:f>'Shape and Table Library'!$BK$224</c:f>
              <c:strCache>
                <c:ptCount val="1"/>
                <c:pt idx="0">
                  <c:v>Act/Fcst</c:v>
                </c:pt>
              </c:strCache>
            </c:strRef>
          </c:tx>
          <c:spPr>
            <a:ln w="28575" cap="rnd">
              <a:solidFill>
                <a:srgbClr val="0070C0"/>
              </a:solidFill>
              <a:round/>
            </a:ln>
            <a:effectLst/>
          </c:spPr>
          <c:marker>
            <c:symbol val="diamond"/>
            <c:size val="5"/>
            <c:spPr>
              <a:solidFill>
                <a:srgbClr val="0070C0"/>
              </a:solidFill>
              <a:ln w="9525">
                <a:solidFill>
                  <a:schemeClr val="accent3"/>
                </a:solidFill>
              </a:ln>
              <a:effectLst/>
            </c:spPr>
          </c:marker>
          <c:cat>
            <c:strRef>
              <c:f>'Shape and Table Library'!$BL$221:$BO$221</c:f>
              <c:strCache>
                <c:ptCount val="4"/>
                <c:pt idx="0">
                  <c:v>Q1</c:v>
                </c:pt>
                <c:pt idx="1">
                  <c:v>Q2</c:v>
                </c:pt>
                <c:pt idx="2">
                  <c:v>Q3</c:v>
                </c:pt>
                <c:pt idx="3">
                  <c:v>Q4</c:v>
                </c:pt>
              </c:strCache>
            </c:strRef>
          </c:cat>
          <c:val>
            <c:numRef>
              <c:f>'Shape and Table Library'!$BL$224:$BO$224</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9798008"/>
        <c:axId val="319801928"/>
        <c:extLst>
          <c:ext xmlns:c15="http://schemas.microsoft.com/office/drawing/2012/chart" uri="{02D57815-91ED-43cb-92C2-25804820EDAC}">
            <c15:filteredLineSeries>
              <c15:ser>
                <c:idx val="0"/>
                <c:order val="0"/>
                <c:tx>
                  <c:strRef>
                    <c:extLst>
                      <c:ext uri="{02D57815-91ED-43cb-92C2-25804820EDAC}">
                        <c15:formulaRef>
                          <c15:sqref>'Shape and Table Library'!$BK$222</c15:sqref>
                        </c15:formulaRef>
                      </c:ext>
                    </c:extLst>
                    <c:strCache>
                      <c:ptCount val="1"/>
                    </c:strCache>
                  </c:strRef>
                </c:tx>
                <c:spPr>
                  <a:ln w="28575" cap="rnd">
                    <a:solidFill>
                      <a:schemeClr val="accent1"/>
                    </a:solidFill>
                    <a:round/>
                  </a:ln>
                  <a:effectLst/>
                </c:spPr>
                <c:marker>
                  <c:symbol val="none"/>
                </c:marker>
                <c:cat>
                  <c:strRef>
                    <c:extLst>
                      <c:ext uri="{02D57815-91ED-43cb-92C2-25804820EDAC}">
                        <c15:formulaRef>
                          <c15:sqref>'Shape and Table Library'!$BL$221:$BO$221</c15:sqref>
                        </c15:formulaRef>
                      </c:ext>
                    </c:extLst>
                    <c:strCache>
                      <c:ptCount val="4"/>
                      <c:pt idx="0">
                        <c:v>Q1</c:v>
                      </c:pt>
                      <c:pt idx="1">
                        <c:v>Q2</c:v>
                      </c:pt>
                      <c:pt idx="2">
                        <c:v>Q3</c:v>
                      </c:pt>
                      <c:pt idx="3">
                        <c:v>Q4</c:v>
                      </c:pt>
                    </c:strCache>
                  </c:strRef>
                </c:cat>
                <c:val>
                  <c:numRef>
                    <c:extLst>
                      <c:ext uri="{02D57815-91ED-43cb-92C2-25804820EDAC}">
                        <c15:formulaRef>
                          <c15:sqref>'Shape and Table Library'!$BL$222:$BO$222</c15:sqref>
                        </c15:formulaRef>
                      </c:ext>
                    </c:extLst>
                    <c:numCache>
                      <c:formatCode>General</c:formatCode>
                      <c:ptCount val="4"/>
                    </c:numCache>
                  </c:numRef>
                </c:val>
                <c:smooth val="0"/>
              </c15:ser>
            </c15:filteredLineSeries>
          </c:ext>
        </c:extLst>
      </c:lineChart>
      <c:catAx>
        <c:axId val="31979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1928"/>
        <c:crosses val="autoZero"/>
        <c:auto val="1"/>
        <c:lblAlgn val="ctr"/>
        <c:lblOffset val="100"/>
        <c:noMultiLvlLbl val="0"/>
      </c:catAx>
      <c:valAx>
        <c:axId val="319801928"/>
        <c:scaling>
          <c:orientation val="minMax"/>
          <c:max val="1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98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Library'!$BK$7</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Library'!$BL$5:$BO$5</c:f>
              <c:strCache>
                <c:ptCount val="4"/>
                <c:pt idx="0">
                  <c:v>Q1</c:v>
                </c:pt>
                <c:pt idx="1">
                  <c:v>Q2</c:v>
                </c:pt>
                <c:pt idx="2">
                  <c:v>Q3</c:v>
                </c:pt>
                <c:pt idx="3">
                  <c:v>Q4</c:v>
                </c:pt>
              </c:strCache>
            </c:strRef>
          </c:cat>
          <c:val>
            <c:numRef>
              <c:f>'Shape and Table Library'!$BL$7:$BO$7</c:f>
              <c:numCache>
                <c:formatCode>0.0</c:formatCode>
                <c:ptCount val="4"/>
                <c:pt idx="0">
                  <c:v>#N/A</c:v>
                </c:pt>
                <c:pt idx="1">
                  <c:v>#N/A</c:v>
                </c:pt>
                <c:pt idx="2">
                  <c:v>#N/A</c:v>
                </c:pt>
                <c:pt idx="3">
                  <c:v>#N/A</c:v>
                </c:pt>
              </c:numCache>
            </c:numRef>
          </c:val>
          <c:smooth val="0"/>
        </c:ser>
        <c:ser>
          <c:idx val="2"/>
          <c:order val="2"/>
          <c:tx>
            <c:strRef>
              <c:f>'Shape and Table Library'!$BK$8</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Library'!$BL$5:$BO$5</c:f>
              <c:strCache>
                <c:ptCount val="4"/>
                <c:pt idx="0">
                  <c:v>Q1</c:v>
                </c:pt>
                <c:pt idx="1">
                  <c:v>Q2</c:v>
                </c:pt>
                <c:pt idx="2">
                  <c:v>Q3</c:v>
                </c:pt>
                <c:pt idx="3">
                  <c:v>Q4</c:v>
                </c:pt>
              </c:strCache>
            </c:strRef>
          </c:cat>
          <c:val>
            <c:numRef>
              <c:f>'Shape and Table Library'!$BL$8:$BO$8</c:f>
              <c:numCache>
                <c:formatCode>0.0</c:formatCode>
                <c:ptCount val="4"/>
                <c:pt idx="0">
                  <c:v>#N/A</c:v>
                </c:pt>
                <c:pt idx="1">
                  <c:v>#N/A</c:v>
                </c:pt>
                <c:pt idx="2">
                  <c:v>173.7</c:v>
                </c:pt>
                <c:pt idx="3">
                  <c:v>171.6</c:v>
                </c:pt>
              </c:numCache>
            </c:numRef>
          </c:val>
          <c:smooth val="0"/>
        </c:ser>
        <c:dLbls>
          <c:showLegendKey val="0"/>
          <c:showVal val="0"/>
          <c:showCatName val="0"/>
          <c:showSerName val="0"/>
          <c:showPercent val="0"/>
          <c:showBubbleSize val="0"/>
        </c:dLbls>
        <c:marker val="1"/>
        <c:smooth val="0"/>
        <c:axId val="319805456"/>
        <c:axId val="319807416"/>
        <c:extLst>
          <c:ext xmlns:c15="http://schemas.microsoft.com/office/drawing/2012/chart" uri="{02D57815-91ED-43cb-92C2-25804820EDAC}">
            <c15:filteredLineSeries>
              <c15:ser>
                <c:idx val="0"/>
                <c:order val="0"/>
                <c:tx>
                  <c:strRef>
                    <c:extLst>
                      <c:ext uri="{02D57815-91ED-43cb-92C2-25804820EDAC}">
                        <c15:formulaRef>
                          <c15:sqref>'Shape and Table Library'!$BK$6</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Library'!$BL$5:$BO$5</c15:sqref>
                        </c15:formulaRef>
                      </c:ext>
                    </c:extLst>
                    <c:strCache>
                      <c:ptCount val="4"/>
                      <c:pt idx="0">
                        <c:v>Q1</c:v>
                      </c:pt>
                      <c:pt idx="1">
                        <c:v>Q2</c:v>
                      </c:pt>
                      <c:pt idx="2">
                        <c:v>Q3</c:v>
                      </c:pt>
                      <c:pt idx="3">
                        <c:v>Q4</c:v>
                      </c:pt>
                    </c:strCache>
                  </c:strRef>
                </c:cat>
                <c:val>
                  <c:numRef>
                    <c:extLst>
                      <c:ext uri="{02D57815-91ED-43cb-92C2-25804820EDAC}">
                        <c15:formulaRef>
                          <c15:sqref>'Shape and Table Library'!$BL$6:$BO$6</c15:sqref>
                        </c15:formulaRef>
                      </c:ext>
                    </c:extLst>
                    <c:numCache>
                      <c:formatCode>General</c:formatCode>
                      <c:ptCount val="4"/>
                    </c:numCache>
                  </c:numRef>
                </c:val>
                <c:smooth val="0"/>
              </c15:ser>
            </c15:filteredLineSeries>
          </c:ext>
        </c:extLst>
      </c:lineChart>
      <c:catAx>
        <c:axId val="31980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7416"/>
        <c:crosses val="autoZero"/>
        <c:auto val="1"/>
        <c:lblAlgn val="ctr"/>
        <c:lblOffset val="100"/>
        <c:noMultiLvlLbl val="0"/>
      </c:catAx>
      <c:valAx>
        <c:axId val="3198074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0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Univers (W1)"/>
                <a:ea typeface="Univers (W1)"/>
                <a:cs typeface="Univers (W1)"/>
              </a:defRPr>
            </a:pPr>
            <a:r>
              <a:rPr lang="en-GB" sz="1200" b="1" i="0" u="sng" strike="noStrike" baseline="0">
                <a:solidFill>
                  <a:srgbClr val="000000"/>
                </a:solidFill>
                <a:latin typeface="Arial"/>
                <a:cs typeface="Arial"/>
              </a:rPr>
              <a:t>Barnardo's Net Voluntary Income </a:t>
            </a:r>
          </a:p>
          <a:p>
            <a:pPr>
              <a:defRPr sz="800" b="1" i="0" u="none" strike="noStrike" baseline="0">
                <a:solidFill>
                  <a:srgbClr val="000000"/>
                </a:solidFill>
                <a:latin typeface="Univers (W1)"/>
                <a:ea typeface="Univers (W1)"/>
                <a:cs typeface="Univers (W1)"/>
              </a:defRPr>
            </a:pPr>
            <a:r>
              <a:rPr lang="en-GB" sz="1200" b="1" i="0" u="sng" strike="noStrike" baseline="0">
                <a:solidFill>
                  <a:srgbClr val="000000"/>
                </a:solidFill>
                <a:latin typeface="Arial"/>
                <a:cs typeface="Arial"/>
              </a:rPr>
              <a:t>12 month  Cumulative</a:t>
            </a:r>
            <a:endParaRPr lang="en-GB" sz="1200" b="1" i="0" u="none" strike="noStrike" baseline="0">
              <a:solidFill>
                <a:srgbClr val="000000"/>
              </a:solidFill>
              <a:latin typeface="Arial"/>
              <a:cs typeface="Arial"/>
            </a:endParaRPr>
          </a:p>
          <a:p>
            <a:pPr>
              <a:defRPr sz="800" b="1" i="0" u="none" strike="noStrike" baseline="0">
                <a:solidFill>
                  <a:srgbClr val="000000"/>
                </a:solidFill>
                <a:latin typeface="Univers (W1)"/>
                <a:ea typeface="Univers (W1)"/>
                <a:cs typeface="Univers (W1)"/>
              </a:defRPr>
            </a:pPr>
            <a:endParaRPr lang="en-GB" sz="1200" b="1" i="0" u="none" strike="noStrike" baseline="0">
              <a:solidFill>
                <a:srgbClr val="000000"/>
              </a:solidFill>
              <a:latin typeface="Arial"/>
              <a:cs typeface="Arial"/>
            </a:endParaRPr>
          </a:p>
        </c:rich>
      </c:tx>
      <c:overlay val="0"/>
      <c:spPr>
        <a:noFill/>
        <a:ln w="25400">
          <a:noFill/>
        </a:ln>
      </c:spPr>
    </c:title>
    <c:autoTitleDeleted val="0"/>
    <c:plotArea>
      <c:layout/>
      <c:lineChart>
        <c:grouping val="standard"/>
        <c:varyColors val="0"/>
        <c:ser>
          <c:idx val="6"/>
          <c:order val="0"/>
          <c:tx>
            <c:v/>
          </c:tx>
          <c:spPr>
            <a:ln w="12700">
              <a:solidFill>
                <a:srgbClr val="000000"/>
              </a:solidFill>
              <a:prstDash val="sysDash"/>
            </a:ln>
          </c:spPr>
          <c:marker>
            <c:symbol val="none"/>
          </c:marker>
          <c:val>
            <c:numRef>
              <c:f>#REF!$AA$11:$ER$11</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#REF!$AA$2:$ER$2</c15:sqref>
                        </c15:formulaRef>
                      </c:ext>
                    </c:extLst>
                    <c:numCache>
                      <c:formatCode>General</c:formatCode>
                      <c:ptCount val="1"/>
                      <c:pt idx="0">
                        <c:v>1</c:v>
                      </c:pt>
                    </c:numCache>
                  </c:numRef>
                </c15:cat>
              </c15:filteredCategoryTitle>
            </c:ext>
          </c:extLst>
        </c:ser>
        <c:ser>
          <c:idx val="2"/>
          <c:order val="1"/>
          <c:tx>
            <c:v/>
          </c:tx>
          <c:spPr>
            <a:ln w="12700">
              <a:solidFill>
                <a:srgbClr val="000000"/>
              </a:solidFill>
              <a:prstDash val="solid"/>
            </a:ln>
          </c:spPr>
          <c:marker>
            <c:symbol val="none"/>
          </c:marker>
          <c:val>
            <c:numRef>
              <c:f>#REF!$AA$8:$ER$8</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#REF!$AA$2:$ER$2</c15:sqref>
                        </c15:formulaRef>
                      </c:ext>
                    </c:extLst>
                    <c:numCache>
                      <c:formatCode>General</c:formatCode>
                      <c:ptCount val="1"/>
                      <c:pt idx="0">
                        <c:v>1</c:v>
                      </c:pt>
                    </c:numCache>
                  </c:numRef>
                </c15:cat>
              </c15:filteredCategoryTitle>
            </c:ext>
          </c:extLst>
        </c:ser>
        <c:ser>
          <c:idx val="0"/>
          <c:order val="2"/>
          <c:tx>
            <c:v/>
          </c:tx>
          <c:spPr>
            <a:ln w="12700">
              <a:solidFill>
                <a:srgbClr val="000080"/>
              </a:solidFill>
              <a:prstDash val="lgDashDot"/>
            </a:ln>
          </c:spPr>
          <c:marker>
            <c:symbol val="dash"/>
            <c:size val="5"/>
            <c:spPr>
              <a:solidFill>
                <a:srgbClr val="000000"/>
              </a:solidFill>
              <a:ln>
                <a:solidFill>
                  <a:srgbClr val="000000"/>
                </a:solidFill>
                <a:prstDash val="solid"/>
              </a:ln>
            </c:spPr>
          </c:marker>
          <c:val>
            <c:numRef>
              <c:f>#REF!$AA$10:$ER$10</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#REF!$AA$2:$ER$2</c15:sqref>
                        </c15:formulaRef>
                      </c:ext>
                    </c:extLst>
                    <c:numCache>
                      <c:formatCode>General</c:formatCode>
                      <c:ptCount val="1"/>
                      <c:pt idx="0">
                        <c:v>1</c:v>
                      </c:pt>
                    </c:numCache>
                  </c:numRef>
                </c15:cat>
              </c15:filteredCategoryTitle>
            </c:ext>
          </c:extLst>
        </c:ser>
        <c:ser>
          <c:idx val="1"/>
          <c:order val="3"/>
          <c:tx>
            <c:v/>
          </c:tx>
          <c:spPr>
            <a:ln w="12700">
              <a:solidFill>
                <a:srgbClr val="000000"/>
              </a:solidFill>
              <a:prstDash val="lgDashDotDot"/>
            </a:ln>
          </c:spPr>
          <c:marker>
            <c:symbol val="dot"/>
            <c:size val="5"/>
            <c:spPr>
              <a:noFill/>
              <a:ln w="9525">
                <a:noFill/>
              </a:ln>
            </c:spPr>
          </c:marker>
          <c:val>
            <c:numRef>
              <c:f>#REF!$AA$9:$ER$9</c:f>
              <c:numCache>
                <c:formatCode>General</c:formatCode>
                <c:ptCount val="1"/>
                <c:pt idx="0">
                  <c:v>1</c:v>
                </c:pt>
              </c:numCache>
            </c:numRef>
          </c:val>
          <c:smooth val="1"/>
          <c:extLst>
            <c:ext xmlns:c15="http://schemas.microsoft.com/office/drawing/2012/chart" uri="{02D57815-91ED-43cb-92C2-25804820EDAC}">
              <c15:filteredCategoryTitle>
                <c15:cat>
                  <c:numRef>
                    <c:extLst>
                      <c:ext uri="{02D57815-91ED-43cb-92C2-25804820EDAC}">
                        <c15:formulaRef>
                          <c15:sqref>#REF!$AA$2:$ER$2</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smooth val="0"/>
        <c:axId val="319808984"/>
        <c:axId val="319810552"/>
      </c:lineChart>
      <c:catAx>
        <c:axId val="319808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810552"/>
        <c:crossesAt val="0"/>
        <c:auto val="1"/>
        <c:lblAlgn val="ctr"/>
        <c:lblOffset val="100"/>
        <c:tickLblSkip val="12"/>
        <c:tickMarkSkip val="6"/>
        <c:noMultiLvlLbl val="0"/>
      </c:catAx>
      <c:valAx>
        <c:axId val="319810552"/>
        <c:scaling>
          <c:orientation val="minMax"/>
          <c:max val="4500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GB"/>
                  <a:t>£ Million</a:t>
                </a:r>
              </a:p>
            </c:rich>
          </c:tx>
          <c:overlay val="0"/>
          <c:spPr>
            <a:noFill/>
            <a:ln w="25400">
              <a:noFill/>
            </a:ln>
          </c:spPr>
        </c:title>
        <c:numFmt formatCode="#,"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19808984"/>
        <c:crosses val="autoZero"/>
        <c:crossBetween val="midCat"/>
        <c:majorUnit val="5000"/>
        <c:minorUnit val="2000"/>
      </c:valAx>
      <c:spPr>
        <a:solidFill>
          <a:srgbClr val="FFFFFF"/>
        </a:solidFill>
        <a:ln w="3175">
          <a:solidFill>
            <a:srgbClr val="000000"/>
          </a:solidFill>
          <a:prstDash val="solid"/>
        </a:ln>
      </c:spPr>
    </c:plotArea>
    <c:legend>
      <c:legendPos val="r"/>
      <c:layout>
        <c:manualLayout>
          <c:xMode val="edge"/>
          <c:yMode val="edge"/>
          <c:x val="0.95404120443740092"/>
          <c:y val="0"/>
          <c:w val="4.0412044374009512E-2"/>
          <c:h val="0"/>
        </c:manualLayout>
      </c:layout>
      <c:overlay val="0"/>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1" i="0" u="none" strike="noStrike" baseline="0">
          <a:solidFill>
            <a:srgbClr val="000000"/>
          </a:solidFill>
          <a:latin typeface="Univers (W1)"/>
          <a:ea typeface="Univers (W1)"/>
          <a:cs typeface="Univers (W1)"/>
        </a:defRPr>
      </a:pPr>
      <a:endParaRPr lang="en-US"/>
    </a:p>
  </c:txPr>
  <c:printSettings>
    <c:headerFooter alignWithMargins="0">
      <c:oddHeader>&amp;A</c:oddHeader>
      <c:oddFooter>Page &amp;P</c:oddFooter>
    </c:headerFooter>
    <c:pageMargins b="1" l="0.75" r="0.75" t="1" header="0.5" footer="0.5"/>
    <c:pageSetup paperSize="9" orientation="landscape" horizontalDpi="-4" verticalDpi="180"/>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sng" strike="noStrike" baseline="0">
                <a:solidFill>
                  <a:srgbClr val="000000"/>
                </a:solidFill>
                <a:latin typeface="Arial"/>
                <a:ea typeface="Arial"/>
                <a:cs typeface="Arial"/>
              </a:defRPr>
            </a:pPr>
            <a:r>
              <a:rPr lang="en-GB"/>
              <a:t> Investments </a:t>
            </a:r>
          </a:p>
        </c:rich>
      </c:tx>
      <c:overlay val="0"/>
      <c:spPr>
        <a:noFill/>
        <a:ln w="25400">
          <a:noFill/>
        </a:ln>
      </c:spPr>
    </c:title>
    <c:autoTitleDeleted val="0"/>
    <c:plotArea>
      <c:layout/>
      <c:lineChart>
        <c:grouping val="standard"/>
        <c:varyColors val="0"/>
        <c:ser>
          <c:idx val="0"/>
          <c:order val="0"/>
          <c:tx>
            <c:v/>
          </c:tx>
          <c:spPr>
            <a:ln w="12700">
              <a:solidFill>
                <a:srgbClr val="000000"/>
              </a:solidFill>
              <a:prstDash val="solid"/>
            </a:ln>
          </c:spPr>
          <c:marker>
            <c:symbol val="none"/>
          </c:marker>
          <c:val>
            <c:numRef>
              <c:f>#REF!$P$27:$EG$27</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#REF!$P$2:$EG$2</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smooth val="0"/>
        <c:axId val="319810944"/>
        <c:axId val="319809376"/>
      </c:lineChart>
      <c:catAx>
        <c:axId val="319810944"/>
        <c:scaling>
          <c:orientation val="minMax"/>
        </c:scaling>
        <c:delete val="0"/>
        <c:axPos val="b"/>
        <c:numFmt formatCode="General"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19809376"/>
        <c:crosses val="autoZero"/>
        <c:auto val="1"/>
        <c:lblAlgn val="ctr"/>
        <c:lblOffset val="100"/>
        <c:tickLblSkip val="12"/>
        <c:tickMarkSkip val="6"/>
        <c:noMultiLvlLbl val="0"/>
      </c:catAx>
      <c:valAx>
        <c:axId val="319809376"/>
        <c:scaling>
          <c:orientation val="minMax"/>
          <c:max val="60000"/>
        </c:scaling>
        <c:delete val="0"/>
        <c:axPos val="l"/>
        <c:majorGridlines>
          <c:spPr>
            <a:ln w="3175">
              <a:solidFill>
                <a:srgbClr val="000000"/>
              </a:solidFill>
              <a:prstDash val="solid"/>
            </a:ln>
          </c:spPr>
        </c:majorGridlines>
        <c:title>
          <c:tx>
            <c:rich>
              <a:bodyPr/>
              <a:lstStyle/>
              <a:p>
                <a:pPr>
                  <a:defRPr sz="175" b="1" i="0" u="none" strike="noStrike" baseline="0">
                    <a:solidFill>
                      <a:srgbClr val="000000"/>
                    </a:solidFill>
                    <a:latin typeface="Arial"/>
                    <a:ea typeface="Arial"/>
                    <a:cs typeface="Arial"/>
                  </a:defRPr>
                </a:pPr>
                <a:r>
                  <a:rPr lang="en-GB"/>
                  <a:t>£ Million</a:t>
                </a:r>
              </a:p>
            </c:rich>
          </c:tx>
          <c:overlay val="0"/>
          <c:spPr>
            <a:noFill/>
            <a:ln w="25400">
              <a:noFill/>
            </a:ln>
          </c:spPr>
        </c:title>
        <c:numFmt formatCode="#," sourceLinked="0"/>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319810944"/>
        <c:crosses val="autoZero"/>
        <c:crossBetween val="between"/>
        <c:majorUnit val="10000"/>
        <c:minorUnit val="5000"/>
      </c:valAx>
      <c:spPr>
        <a:noFill/>
        <a:ln w="3175">
          <a:solidFill>
            <a:srgbClr val="000000"/>
          </a:solidFill>
          <a:prstDash val="solid"/>
        </a:ln>
      </c:spPr>
    </c:plotArea>
    <c:legend>
      <c:legendPos val="r"/>
      <c:overlay val="0"/>
      <c:spPr>
        <a:solidFill>
          <a:srgbClr val="FFFFFF"/>
        </a:solidFill>
        <a:ln w="3175">
          <a:solidFill>
            <a:srgbClr val="000000"/>
          </a:solidFill>
          <a:prstDash val="solid"/>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rgbClr val="BFBFBF"/>
              </a:solidFill>
              <a:prstDash val="sysDash"/>
            </a:ln>
            <a:effectLst>
              <a:outerShdw blurRad="50800" dist="38100" dir="2700000" algn="tl" rotWithShape="0">
                <a:prstClr val="black">
                  <a:alpha val="40000"/>
                </a:prstClr>
              </a:outerShdw>
            </a:effectLst>
          </c:spPr>
          <c:marker>
            <c:symbol val="none"/>
          </c:marker>
          <c:xVal>
            <c:numRef>
              <c:f>'Risk Register'!$AB$24:$AB$26</c:f>
              <c:numCache>
                <c:formatCode>General</c:formatCode>
                <c:ptCount val="3"/>
              </c:numCache>
            </c:numRef>
          </c:xVal>
          <c:yVal>
            <c:numRef>
              <c:f>'Risk Register'!$AC$24:$AC$26</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Register'!$AB$20:$AB$22</c:f>
              <c:numCache>
                <c:formatCode>General</c:formatCode>
                <c:ptCount val="3"/>
                <c:pt idx="0">
                  <c:v>0</c:v>
                </c:pt>
                <c:pt idx="1">
                  <c:v>-0.80901699437494756</c:v>
                </c:pt>
                <c:pt idx="2">
                  <c:v>0</c:v>
                </c:pt>
              </c:numCache>
            </c:numRef>
          </c:xVal>
          <c:yVal>
            <c:numRef>
              <c:f>'Risk Register'!$AC$20:$AC$22</c:f>
              <c:numCache>
                <c:formatCode>General</c:formatCode>
                <c:ptCount val="3"/>
                <c:pt idx="0">
                  <c:v>0</c:v>
                </c:pt>
                <c:pt idx="1">
                  <c:v>0.58778525229247292</c:v>
                </c:pt>
                <c:pt idx="2">
                  <c:v>0</c:v>
                </c:pt>
              </c:numCache>
            </c:numRef>
          </c:yVal>
          <c:smooth val="1"/>
        </c:ser>
        <c:dLbls>
          <c:showLegendKey val="0"/>
          <c:showVal val="0"/>
          <c:showCatName val="0"/>
          <c:showSerName val="0"/>
          <c:showPercent val="0"/>
          <c:showBubbleSize val="0"/>
        </c:dLbls>
        <c:axId val="304174600"/>
        <c:axId val="304174992"/>
      </c:scatterChart>
      <c:valAx>
        <c:axId val="304174600"/>
        <c:scaling>
          <c:orientation val="minMax"/>
          <c:max val="1"/>
          <c:min val="-1"/>
        </c:scaling>
        <c:delete val="1"/>
        <c:axPos val="b"/>
        <c:numFmt formatCode="General" sourceLinked="1"/>
        <c:majorTickMark val="out"/>
        <c:minorTickMark val="none"/>
        <c:tickLblPos val="nextTo"/>
        <c:crossAx val="304174992"/>
        <c:crosses val="autoZero"/>
        <c:crossBetween val="midCat"/>
      </c:valAx>
      <c:valAx>
        <c:axId val="304174992"/>
        <c:scaling>
          <c:orientation val="minMax"/>
          <c:max val="1"/>
          <c:min val="-1"/>
        </c:scaling>
        <c:delete val="1"/>
        <c:axPos val="l"/>
        <c:numFmt formatCode="General" sourceLinked="1"/>
        <c:majorTickMark val="out"/>
        <c:minorTickMark val="none"/>
        <c:tickLblPos val="nextTo"/>
        <c:crossAx val="30417460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rgbClr val="BFBFBF"/>
              </a:solidFill>
              <a:prstDash val="sysDash"/>
            </a:ln>
            <a:effectLst>
              <a:outerShdw blurRad="50800" dist="38100" dir="2700000" algn="tl" rotWithShape="0">
                <a:prstClr val="black">
                  <a:alpha val="40000"/>
                </a:prstClr>
              </a:outerShdw>
            </a:effectLst>
          </c:spPr>
          <c:marker>
            <c:symbol val="none"/>
          </c:marker>
          <c:xVal>
            <c:numRef>
              <c:f>'Risk Register'!$V$35:$V$37</c:f>
              <c:numCache>
                <c:formatCode>General</c:formatCode>
                <c:ptCount val="3"/>
              </c:numCache>
            </c:numRef>
          </c:xVal>
          <c:yVal>
            <c:numRef>
              <c:f>'Risk Register'!$W$35:$W$37</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Register'!$V$31:$V$33</c:f>
              <c:numCache>
                <c:formatCode>General</c:formatCode>
                <c:ptCount val="3"/>
                <c:pt idx="0">
                  <c:v>0</c:v>
                </c:pt>
                <c:pt idx="1">
                  <c:v>-0.55774510897968932</c:v>
                </c:pt>
                <c:pt idx="2">
                  <c:v>0</c:v>
                </c:pt>
              </c:numCache>
            </c:numRef>
          </c:xVal>
          <c:yVal>
            <c:numRef>
              <c:f>'Risk Register'!$W$31:$W$33</c:f>
              <c:numCache>
                <c:formatCode>General</c:formatCode>
                <c:ptCount val="3"/>
                <c:pt idx="0">
                  <c:v>0</c:v>
                </c:pt>
                <c:pt idx="1">
                  <c:v>0.83001228509536806</c:v>
                </c:pt>
                <c:pt idx="2">
                  <c:v>0</c:v>
                </c:pt>
              </c:numCache>
            </c:numRef>
          </c:yVal>
          <c:smooth val="1"/>
        </c:ser>
        <c:dLbls>
          <c:showLegendKey val="0"/>
          <c:showVal val="0"/>
          <c:showCatName val="0"/>
          <c:showSerName val="0"/>
          <c:showPercent val="0"/>
          <c:showBubbleSize val="0"/>
        </c:dLbls>
        <c:axId val="304169896"/>
        <c:axId val="277273464"/>
      </c:scatterChart>
      <c:valAx>
        <c:axId val="304169896"/>
        <c:scaling>
          <c:orientation val="minMax"/>
          <c:max val="1"/>
          <c:min val="-1"/>
        </c:scaling>
        <c:delete val="1"/>
        <c:axPos val="b"/>
        <c:numFmt formatCode="General" sourceLinked="1"/>
        <c:majorTickMark val="out"/>
        <c:minorTickMark val="none"/>
        <c:tickLblPos val="nextTo"/>
        <c:crossAx val="277273464"/>
        <c:crosses val="autoZero"/>
        <c:crossBetween val="midCat"/>
      </c:valAx>
      <c:valAx>
        <c:axId val="277273464"/>
        <c:scaling>
          <c:orientation val="minMax"/>
          <c:max val="1"/>
          <c:min val="-1"/>
        </c:scaling>
        <c:delete val="1"/>
        <c:axPos val="l"/>
        <c:numFmt formatCode="General" sourceLinked="1"/>
        <c:majorTickMark val="out"/>
        <c:minorTickMark val="none"/>
        <c:tickLblPos val="nextTo"/>
        <c:crossAx val="30416989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Register'!$V$185:$V$187</c:f>
              <c:numCache>
                <c:formatCode>General</c:formatCode>
                <c:ptCount val="3"/>
              </c:numCache>
            </c:numRef>
          </c:xVal>
          <c:yVal>
            <c:numRef>
              <c:f>'Risk Register'!$W$185:$W$187</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Register'!$V$181:$V$183</c:f>
              <c:numCache>
                <c:formatCode>General</c:formatCode>
                <c:ptCount val="3"/>
                <c:pt idx="0">
                  <c:v>0</c:v>
                </c:pt>
                <c:pt idx="1">
                  <c:v>-0.30901699437494762</c:v>
                </c:pt>
                <c:pt idx="2">
                  <c:v>0</c:v>
                </c:pt>
              </c:numCache>
            </c:numRef>
          </c:xVal>
          <c:yVal>
            <c:numRef>
              <c:f>'Risk Register'!$W$181:$W$183</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277269152"/>
        <c:axId val="277270328"/>
      </c:scatterChart>
      <c:valAx>
        <c:axId val="277269152"/>
        <c:scaling>
          <c:orientation val="minMax"/>
          <c:max val="1"/>
          <c:min val="-1"/>
        </c:scaling>
        <c:delete val="1"/>
        <c:axPos val="b"/>
        <c:numFmt formatCode="General" sourceLinked="1"/>
        <c:majorTickMark val="out"/>
        <c:minorTickMark val="none"/>
        <c:tickLblPos val="nextTo"/>
        <c:crossAx val="277270328"/>
        <c:crosses val="autoZero"/>
        <c:crossBetween val="midCat"/>
      </c:valAx>
      <c:valAx>
        <c:axId val="277270328"/>
        <c:scaling>
          <c:orientation val="minMax"/>
          <c:max val="1"/>
          <c:min val="-1"/>
        </c:scaling>
        <c:delete val="1"/>
        <c:axPos val="l"/>
        <c:numFmt formatCode="General" sourceLinked="1"/>
        <c:majorTickMark val="out"/>
        <c:minorTickMark val="none"/>
        <c:tickLblPos val="nextTo"/>
        <c:crossAx val="27726915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rgbClr val="BFBFBF"/>
              </a:solidFill>
              <a:prstDash val="sysDash"/>
            </a:ln>
            <a:effectLst>
              <a:outerShdw blurRad="50800" dist="38100" dir="2700000" algn="tl" rotWithShape="0">
                <a:prstClr val="black">
                  <a:alpha val="40000"/>
                </a:prstClr>
              </a:outerShdw>
            </a:effectLst>
          </c:spPr>
          <c:marker>
            <c:symbol val="none"/>
          </c:marker>
          <c:xVal>
            <c:numRef>
              <c:f>'Risk Register'!$AB$35:$AB$37</c:f>
              <c:numCache>
                <c:formatCode>General</c:formatCode>
                <c:ptCount val="3"/>
              </c:numCache>
            </c:numRef>
          </c:xVal>
          <c:yVal>
            <c:numRef>
              <c:f>'Risk Register'!$AC$35:$AC$37</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Register'!$AB$31:$AB$33</c:f>
              <c:numCache>
                <c:formatCode>General</c:formatCode>
                <c:ptCount val="3"/>
                <c:pt idx="0">
                  <c:v>0</c:v>
                </c:pt>
                <c:pt idx="1">
                  <c:v>-2.45029690981724E-16</c:v>
                </c:pt>
                <c:pt idx="2">
                  <c:v>0</c:v>
                </c:pt>
              </c:numCache>
            </c:numRef>
          </c:xVal>
          <c:yVal>
            <c:numRef>
              <c:f>'Risk Register'!$AC$31:$AC$33</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277272680"/>
        <c:axId val="277267584"/>
      </c:scatterChart>
      <c:valAx>
        <c:axId val="277272680"/>
        <c:scaling>
          <c:orientation val="minMax"/>
          <c:max val="1"/>
          <c:min val="-1"/>
        </c:scaling>
        <c:delete val="1"/>
        <c:axPos val="b"/>
        <c:numFmt formatCode="General" sourceLinked="1"/>
        <c:majorTickMark val="out"/>
        <c:minorTickMark val="none"/>
        <c:tickLblPos val="nextTo"/>
        <c:crossAx val="277267584"/>
        <c:crosses val="autoZero"/>
        <c:crossBetween val="midCat"/>
      </c:valAx>
      <c:valAx>
        <c:axId val="277267584"/>
        <c:scaling>
          <c:orientation val="minMax"/>
          <c:max val="1"/>
          <c:min val="-1"/>
        </c:scaling>
        <c:delete val="1"/>
        <c:axPos val="l"/>
        <c:numFmt formatCode="General" sourceLinked="1"/>
        <c:majorTickMark val="out"/>
        <c:minorTickMark val="none"/>
        <c:tickLblPos val="nextTo"/>
        <c:crossAx val="27727268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Register'!$V$46:$V$48</c:f>
              <c:numCache>
                <c:formatCode>General</c:formatCode>
                <c:ptCount val="3"/>
              </c:numCache>
            </c:numRef>
          </c:xVal>
          <c:yVal>
            <c:numRef>
              <c:f>'Risk Register'!$W$46:$W$48</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Register'!$V$42:$V$44</c:f>
              <c:numCache>
                <c:formatCode>General</c:formatCode>
                <c:ptCount val="3"/>
                <c:pt idx="0">
                  <c:v>0</c:v>
                </c:pt>
                <c:pt idx="1">
                  <c:v>0.38751558645210366</c:v>
                </c:pt>
                <c:pt idx="2">
                  <c:v>0</c:v>
                </c:pt>
              </c:numCache>
            </c:numRef>
          </c:xVal>
          <c:yVal>
            <c:numRef>
              <c:f>'Risk Register'!$W$42:$W$44</c:f>
              <c:numCache>
                <c:formatCode>General</c:formatCode>
                <c:ptCount val="3"/>
                <c:pt idx="0">
                  <c:v>0</c:v>
                </c:pt>
                <c:pt idx="1">
                  <c:v>0.9218631515885003</c:v>
                </c:pt>
                <c:pt idx="2">
                  <c:v>0</c:v>
                </c:pt>
              </c:numCache>
            </c:numRef>
          </c:yVal>
          <c:smooth val="1"/>
        </c:ser>
        <c:dLbls>
          <c:showLegendKey val="0"/>
          <c:showVal val="0"/>
          <c:showCatName val="0"/>
          <c:showSerName val="0"/>
          <c:showPercent val="0"/>
          <c:showBubbleSize val="0"/>
        </c:dLbls>
        <c:axId val="305068952"/>
        <c:axId val="305063464"/>
      </c:scatterChart>
      <c:valAx>
        <c:axId val="305068952"/>
        <c:scaling>
          <c:orientation val="minMax"/>
          <c:max val="1"/>
          <c:min val="-1"/>
        </c:scaling>
        <c:delete val="1"/>
        <c:axPos val="b"/>
        <c:numFmt formatCode="General" sourceLinked="1"/>
        <c:majorTickMark val="out"/>
        <c:minorTickMark val="none"/>
        <c:tickLblPos val="nextTo"/>
        <c:crossAx val="305063464"/>
        <c:crosses val="autoZero"/>
        <c:crossBetween val="midCat"/>
      </c:valAx>
      <c:valAx>
        <c:axId val="305063464"/>
        <c:scaling>
          <c:orientation val="minMax"/>
          <c:max val="1"/>
          <c:min val="-1"/>
        </c:scaling>
        <c:delete val="1"/>
        <c:axPos val="l"/>
        <c:numFmt formatCode="General" sourceLinked="1"/>
        <c:majorTickMark val="out"/>
        <c:minorTickMark val="none"/>
        <c:tickLblPos val="nextTo"/>
        <c:crossAx val="30506895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rgbClr val="BFBFBF"/>
              </a:solidFill>
              <a:prstDash val="sysDash"/>
            </a:ln>
            <a:effectLst>
              <a:outerShdw blurRad="50800" dist="38100" dir="2700000" algn="tl" rotWithShape="0">
                <a:prstClr val="black">
                  <a:alpha val="40000"/>
                </a:prstClr>
              </a:outerShdw>
            </a:effectLst>
          </c:spPr>
          <c:marker>
            <c:symbol val="none"/>
          </c:marker>
          <c:xVal>
            <c:numRef>
              <c:f>'Risk Register'!$AB$46:$AB$48</c:f>
              <c:numCache>
                <c:formatCode>General</c:formatCode>
                <c:ptCount val="3"/>
              </c:numCache>
            </c:numRef>
          </c:xVal>
          <c:yVal>
            <c:numRef>
              <c:f>'Risk Register'!$AC$46:$AC$48</c:f>
              <c:numCache>
                <c:formatCode>General</c:formatCode>
                <c:ptCount val="3"/>
              </c:numCache>
            </c:numRef>
          </c:yVal>
          <c:smooth val="0"/>
        </c:ser>
        <c:ser>
          <c:idx val="1"/>
          <c:order val="1"/>
          <c:spPr>
            <a:ln w="38100">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Register'!$AB$42:$AB$44</c:f>
              <c:numCache>
                <c:formatCode>General</c:formatCode>
                <c:ptCount val="3"/>
                <c:pt idx="0">
                  <c:v>0</c:v>
                </c:pt>
                <c:pt idx="1">
                  <c:v>0.80901699437494778</c:v>
                </c:pt>
                <c:pt idx="2">
                  <c:v>0</c:v>
                </c:pt>
              </c:numCache>
            </c:numRef>
          </c:xVal>
          <c:yVal>
            <c:numRef>
              <c:f>'Risk Register'!$AC$42:$AC$44</c:f>
              <c:numCache>
                <c:formatCode>General</c:formatCode>
                <c:ptCount val="3"/>
                <c:pt idx="0">
                  <c:v>0</c:v>
                </c:pt>
                <c:pt idx="1">
                  <c:v>0.58778525229247269</c:v>
                </c:pt>
                <c:pt idx="2">
                  <c:v>0</c:v>
                </c:pt>
              </c:numCache>
            </c:numRef>
          </c:yVal>
          <c:smooth val="1"/>
        </c:ser>
        <c:dLbls>
          <c:showLegendKey val="0"/>
          <c:showVal val="0"/>
          <c:showCatName val="0"/>
          <c:showSerName val="0"/>
          <c:showPercent val="0"/>
          <c:showBubbleSize val="0"/>
        </c:dLbls>
        <c:axId val="305061896"/>
        <c:axId val="305068560"/>
      </c:scatterChart>
      <c:valAx>
        <c:axId val="305061896"/>
        <c:scaling>
          <c:orientation val="minMax"/>
          <c:max val="1"/>
          <c:min val="-1"/>
        </c:scaling>
        <c:delete val="1"/>
        <c:axPos val="b"/>
        <c:numFmt formatCode="General" sourceLinked="1"/>
        <c:majorTickMark val="out"/>
        <c:minorTickMark val="none"/>
        <c:tickLblPos val="nextTo"/>
        <c:crossAx val="305068560"/>
        <c:crosses val="autoZero"/>
        <c:crossBetween val="midCat"/>
      </c:valAx>
      <c:valAx>
        <c:axId val="305068560"/>
        <c:scaling>
          <c:orientation val="minMax"/>
          <c:max val="1"/>
          <c:min val="-1"/>
        </c:scaling>
        <c:delete val="1"/>
        <c:axPos val="l"/>
        <c:numFmt formatCode="General" sourceLinked="1"/>
        <c:majorTickMark val="out"/>
        <c:minorTickMark val="none"/>
        <c:tickLblPos val="nextTo"/>
        <c:crossAx val="30506189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Register'!$V$57:$V$59</c:f>
              <c:numCache>
                <c:formatCode>General</c:formatCode>
                <c:ptCount val="3"/>
              </c:numCache>
            </c:numRef>
          </c:xVal>
          <c:yVal>
            <c:numRef>
              <c:f>'Risk Register'!$W$57:$W$59</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Register'!$V$53:$V$55</c:f>
              <c:numCache>
                <c:formatCode>General</c:formatCode>
                <c:ptCount val="3"/>
                <c:pt idx="0">
                  <c:v>0</c:v>
                </c:pt>
                <c:pt idx="1">
                  <c:v>-0.6374239897486903</c:v>
                </c:pt>
                <c:pt idx="2">
                  <c:v>0</c:v>
                </c:pt>
              </c:numCache>
            </c:numRef>
          </c:xVal>
          <c:yVal>
            <c:numRef>
              <c:f>'Risk Register'!$W$53:$W$55</c:f>
              <c:numCache>
                <c:formatCode>General</c:formatCode>
                <c:ptCount val="3"/>
                <c:pt idx="0">
                  <c:v>0</c:v>
                </c:pt>
                <c:pt idx="1">
                  <c:v>0.7705132427757887</c:v>
                </c:pt>
                <c:pt idx="2">
                  <c:v>0</c:v>
                </c:pt>
              </c:numCache>
            </c:numRef>
          </c:yVal>
          <c:smooth val="1"/>
        </c:ser>
        <c:dLbls>
          <c:showLegendKey val="0"/>
          <c:showVal val="0"/>
          <c:showCatName val="0"/>
          <c:showSerName val="0"/>
          <c:showPercent val="0"/>
          <c:showBubbleSize val="0"/>
        </c:dLbls>
        <c:axId val="305067384"/>
        <c:axId val="305065424"/>
      </c:scatterChart>
      <c:valAx>
        <c:axId val="305067384"/>
        <c:scaling>
          <c:orientation val="minMax"/>
          <c:max val="1"/>
          <c:min val="-1"/>
        </c:scaling>
        <c:delete val="1"/>
        <c:axPos val="b"/>
        <c:numFmt formatCode="General" sourceLinked="1"/>
        <c:majorTickMark val="out"/>
        <c:minorTickMark val="none"/>
        <c:tickLblPos val="nextTo"/>
        <c:crossAx val="305065424"/>
        <c:crosses val="autoZero"/>
        <c:crossBetween val="midCat"/>
      </c:valAx>
      <c:valAx>
        <c:axId val="305065424"/>
        <c:scaling>
          <c:orientation val="minMax"/>
          <c:max val="1"/>
          <c:min val="-1"/>
        </c:scaling>
        <c:delete val="1"/>
        <c:axPos val="l"/>
        <c:numFmt formatCode="General" sourceLinked="1"/>
        <c:majorTickMark val="out"/>
        <c:minorTickMark val="none"/>
        <c:tickLblPos val="nextTo"/>
        <c:crossAx val="30506738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Register'!$AB$57:$AB$59</c:f>
              <c:numCache>
                <c:formatCode>General</c:formatCode>
                <c:ptCount val="3"/>
              </c:numCache>
            </c:numRef>
          </c:xVal>
          <c:yVal>
            <c:numRef>
              <c:f>'Risk Register'!$AC$57:$AC$59</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Register'!$AB$53:$AB$55</c:f>
              <c:numCache>
                <c:formatCode>General</c:formatCode>
                <c:ptCount val="3"/>
                <c:pt idx="0">
                  <c:v>0</c:v>
                </c:pt>
                <c:pt idx="1">
                  <c:v>-2.45029690981724E-16</c:v>
                </c:pt>
                <c:pt idx="2">
                  <c:v>0</c:v>
                </c:pt>
              </c:numCache>
            </c:numRef>
          </c:xVal>
          <c:yVal>
            <c:numRef>
              <c:f>'Risk Register'!$AC$53:$AC$55</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5066600"/>
        <c:axId val="305064248"/>
      </c:scatterChart>
      <c:valAx>
        <c:axId val="305066600"/>
        <c:scaling>
          <c:orientation val="minMax"/>
          <c:max val="1"/>
          <c:min val="-1"/>
        </c:scaling>
        <c:delete val="1"/>
        <c:axPos val="b"/>
        <c:numFmt formatCode="General" sourceLinked="1"/>
        <c:majorTickMark val="out"/>
        <c:minorTickMark val="none"/>
        <c:tickLblPos val="nextTo"/>
        <c:crossAx val="305064248"/>
        <c:crosses val="autoZero"/>
        <c:crossBetween val="midCat"/>
      </c:valAx>
      <c:valAx>
        <c:axId val="305064248"/>
        <c:scaling>
          <c:orientation val="minMax"/>
          <c:max val="1"/>
          <c:min val="-1"/>
        </c:scaling>
        <c:delete val="1"/>
        <c:axPos val="l"/>
        <c:numFmt formatCode="General" sourceLinked="1"/>
        <c:majorTickMark val="out"/>
        <c:minorTickMark val="none"/>
        <c:tickLblPos val="nextTo"/>
        <c:crossAx val="30506660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Register'!$V$69:$V$71</c:f>
              <c:numCache>
                <c:formatCode>General</c:formatCode>
                <c:ptCount val="3"/>
              </c:numCache>
            </c:numRef>
          </c:xVal>
          <c:yVal>
            <c:numRef>
              <c:f>'Risk Register'!$W$69:$W$71</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Register'!$V$65:$V$67</c:f>
              <c:numCache>
                <c:formatCode>General</c:formatCode>
                <c:ptCount val="3"/>
                <c:pt idx="0">
                  <c:v>0</c:v>
                </c:pt>
                <c:pt idx="1">
                  <c:v>4.1875653729199443E-2</c:v>
                </c:pt>
                <c:pt idx="2">
                  <c:v>0</c:v>
                </c:pt>
              </c:numCache>
            </c:numRef>
          </c:xVal>
          <c:yVal>
            <c:numRef>
              <c:f>'Risk Register'!$W$65:$W$67</c:f>
              <c:numCache>
                <c:formatCode>General</c:formatCode>
                <c:ptCount val="3"/>
                <c:pt idx="0">
                  <c:v>0</c:v>
                </c:pt>
                <c:pt idx="1">
                  <c:v>0.99912283009885838</c:v>
                </c:pt>
                <c:pt idx="2">
                  <c:v>0</c:v>
                </c:pt>
              </c:numCache>
            </c:numRef>
          </c:yVal>
          <c:smooth val="1"/>
        </c:ser>
        <c:dLbls>
          <c:showLegendKey val="0"/>
          <c:showVal val="0"/>
          <c:showCatName val="0"/>
          <c:showSerName val="0"/>
          <c:showPercent val="0"/>
          <c:showBubbleSize val="0"/>
        </c:dLbls>
        <c:axId val="305065816"/>
        <c:axId val="305066208"/>
      </c:scatterChart>
      <c:valAx>
        <c:axId val="305065816"/>
        <c:scaling>
          <c:orientation val="minMax"/>
          <c:max val="1"/>
          <c:min val="-1"/>
        </c:scaling>
        <c:delete val="1"/>
        <c:axPos val="b"/>
        <c:numFmt formatCode="General" sourceLinked="1"/>
        <c:majorTickMark val="out"/>
        <c:minorTickMark val="none"/>
        <c:tickLblPos val="nextTo"/>
        <c:crossAx val="305066208"/>
        <c:crosses val="autoZero"/>
        <c:crossBetween val="midCat"/>
      </c:valAx>
      <c:valAx>
        <c:axId val="305066208"/>
        <c:scaling>
          <c:orientation val="minMax"/>
          <c:max val="1"/>
          <c:min val="-1"/>
        </c:scaling>
        <c:delete val="1"/>
        <c:axPos val="l"/>
        <c:numFmt formatCode="General" sourceLinked="1"/>
        <c:majorTickMark val="out"/>
        <c:minorTickMark val="none"/>
        <c:tickLblPos val="nextTo"/>
        <c:crossAx val="30506581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Register'!$AB$69:$AB$71</c:f>
              <c:numCache>
                <c:formatCode>General</c:formatCode>
                <c:ptCount val="3"/>
              </c:numCache>
            </c:numRef>
          </c:xVal>
          <c:yVal>
            <c:numRef>
              <c:f>'Risk Register'!$AC$69:$AC$71</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Register'!$AB$65:$AB$67</c:f>
              <c:numCache>
                <c:formatCode>General</c:formatCode>
                <c:ptCount val="3"/>
                <c:pt idx="0">
                  <c:v>0</c:v>
                </c:pt>
                <c:pt idx="1">
                  <c:v>0.80901699437494778</c:v>
                </c:pt>
                <c:pt idx="2">
                  <c:v>0</c:v>
                </c:pt>
              </c:numCache>
            </c:numRef>
          </c:xVal>
          <c:yVal>
            <c:numRef>
              <c:f>'Risk Register'!$AC$65:$AC$67</c:f>
              <c:numCache>
                <c:formatCode>General</c:formatCode>
                <c:ptCount val="3"/>
                <c:pt idx="0">
                  <c:v>0</c:v>
                </c:pt>
                <c:pt idx="1">
                  <c:v>0.58778525229247269</c:v>
                </c:pt>
                <c:pt idx="2">
                  <c:v>0</c:v>
                </c:pt>
              </c:numCache>
            </c:numRef>
          </c:yVal>
          <c:smooth val="1"/>
        </c:ser>
        <c:dLbls>
          <c:showLegendKey val="0"/>
          <c:showVal val="0"/>
          <c:showCatName val="0"/>
          <c:showSerName val="0"/>
          <c:showPercent val="0"/>
          <c:showBubbleSize val="0"/>
        </c:dLbls>
        <c:axId val="305744920"/>
        <c:axId val="305742176"/>
      </c:scatterChart>
      <c:valAx>
        <c:axId val="305744920"/>
        <c:scaling>
          <c:orientation val="minMax"/>
          <c:max val="1"/>
          <c:min val="-1"/>
        </c:scaling>
        <c:delete val="1"/>
        <c:axPos val="b"/>
        <c:numFmt formatCode="General" sourceLinked="1"/>
        <c:majorTickMark val="out"/>
        <c:minorTickMark val="none"/>
        <c:tickLblPos val="nextTo"/>
        <c:crossAx val="305742176"/>
        <c:crosses val="autoZero"/>
        <c:crossBetween val="midCat"/>
      </c:valAx>
      <c:valAx>
        <c:axId val="305742176"/>
        <c:scaling>
          <c:orientation val="minMax"/>
          <c:max val="1"/>
          <c:min val="-1"/>
        </c:scaling>
        <c:delete val="1"/>
        <c:axPos val="l"/>
        <c:numFmt formatCode="General" sourceLinked="1"/>
        <c:majorTickMark val="out"/>
        <c:minorTickMark val="none"/>
        <c:tickLblPos val="nextTo"/>
        <c:crossAx val="30574492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Register'!$V$80:$V$82</c:f>
              <c:numCache>
                <c:formatCode>General</c:formatCode>
                <c:ptCount val="3"/>
              </c:numCache>
            </c:numRef>
          </c:xVal>
          <c:yVal>
            <c:numRef>
              <c:f>'Risk Register'!$W$80:$W$82</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Register'!$V$76:$V$78</c:f>
              <c:numCache>
                <c:formatCode>General</c:formatCode>
                <c:ptCount val="3"/>
                <c:pt idx="0">
                  <c:v>0</c:v>
                </c:pt>
                <c:pt idx="1">
                  <c:v>-0.30901699437494762</c:v>
                </c:pt>
                <c:pt idx="2">
                  <c:v>0</c:v>
                </c:pt>
              </c:numCache>
            </c:numRef>
          </c:xVal>
          <c:yVal>
            <c:numRef>
              <c:f>'Risk Register'!$W$76:$W$78</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5745312"/>
        <c:axId val="305743352"/>
      </c:scatterChart>
      <c:valAx>
        <c:axId val="305745312"/>
        <c:scaling>
          <c:orientation val="minMax"/>
          <c:max val="1"/>
          <c:min val="-1"/>
        </c:scaling>
        <c:delete val="1"/>
        <c:axPos val="b"/>
        <c:numFmt formatCode="General" sourceLinked="1"/>
        <c:majorTickMark val="out"/>
        <c:minorTickMark val="none"/>
        <c:tickLblPos val="nextTo"/>
        <c:crossAx val="305743352"/>
        <c:crosses val="autoZero"/>
        <c:crossBetween val="midCat"/>
      </c:valAx>
      <c:valAx>
        <c:axId val="305743352"/>
        <c:scaling>
          <c:orientation val="minMax"/>
          <c:max val="1"/>
          <c:min val="-1"/>
        </c:scaling>
        <c:delete val="1"/>
        <c:axPos val="l"/>
        <c:numFmt formatCode="General" sourceLinked="1"/>
        <c:majorTickMark val="out"/>
        <c:minorTickMark val="none"/>
        <c:tickLblPos val="nextTo"/>
        <c:crossAx val="30574531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Register'!$AB$80:$AB$82</c:f>
              <c:numCache>
                <c:formatCode>General</c:formatCode>
                <c:ptCount val="3"/>
              </c:numCache>
            </c:numRef>
          </c:xVal>
          <c:yVal>
            <c:numRef>
              <c:f>'Risk Register'!$AC$80:$AC$82</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Register'!$AB$76:$AB$78</c:f>
              <c:numCache>
                <c:formatCode>General</c:formatCode>
                <c:ptCount val="3"/>
                <c:pt idx="0">
                  <c:v>0</c:v>
                </c:pt>
                <c:pt idx="1">
                  <c:v>-2.45029690981724E-16</c:v>
                </c:pt>
                <c:pt idx="2">
                  <c:v>0</c:v>
                </c:pt>
              </c:numCache>
            </c:numRef>
          </c:xVal>
          <c:yVal>
            <c:numRef>
              <c:f>'Risk Register'!$AC$76:$AC$78</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5741000"/>
        <c:axId val="305738648"/>
      </c:scatterChart>
      <c:valAx>
        <c:axId val="305741000"/>
        <c:scaling>
          <c:orientation val="minMax"/>
          <c:max val="1"/>
          <c:min val="-1"/>
        </c:scaling>
        <c:delete val="1"/>
        <c:axPos val="b"/>
        <c:numFmt formatCode="General" sourceLinked="1"/>
        <c:majorTickMark val="out"/>
        <c:minorTickMark val="none"/>
        <c:tickLblPos val="nextTo"/>
        <c:crossAx val="305738648"/>
        <c:crosses val="autoZero"/>
        <c:crossBetween val="midCat"/>
      </c:valAx>
      <c:valAx>
        <c:axId val="305738648"/>
        <c:scaling>
          <c:orientation val="minMax"/>
          <c:max val="1"/>
          <c:min val="-1"/>
        </c:scaling>
        <c:delete val="1"/>
        <c:axPos val="l"/>
        <c:numFmt formatCode="General" sourceLinked="1"/>
        <c:majorTickMark val="out"/>
        <c:minorTickMark val="none"/>
        <c:tickLblPos val="nextTo"/>
        <c:crossAx val="30574100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Register'!$V$92:$V$94</c:f>
              <c:numCache>
                <c:formatCode>General</c:formatCode>
                <c:ptCount val="3"/>
              </c:numCache>
            </c:numRef>
          </c:xVal>
          <c:yVal>
            <c:numRef>
              <c:f>'Risk Register'!$W$92:$W$94</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Register'!$V$88:$V$90</c:f>
              <c:numCache>
                <c:formatCode>General</c:formatCode>
                <c:ptCount val="3"/>
                <c:pt idx="0">
                  <c:v>0</c:v>
                </c:pt>
                <c:pt idx="1">
                  <c:v>4.1875653729199443E-2</c:v>
                </c:pt>
                <c:pt idx="2">
                  <c:v>0</c:v>
                </c:pt>
              </c:numCache>
            </c:numRef>
          </c:xVal>
          <c:yVal>
            <c:numRef>
              <c:f>'Risk Register'!$W$88:$W$90</c:f>
              <c:numCache>
                <c:formatCode>General</c:formatCode>
                <c:ptCount val="3"/>
                <c:pt idx="0">
                  <c:v>0</c:v>
                </c:pt>
                <c:pt idx="1">
                  <c:v>0.99912283009885838</c:v>
                </c:pt>
                <c:pt idx="2">
                  <c:v>0</c:v>
                </c:pt>
              </c:numCache>
            </c:numRef>
          </c:yVal>
          <c:smooth val="1"/>
        </c:ser>
        <c:dLbls>
          <c:showLegendKey val="0"/>
          <c:showVal val="0"/>
          <c:showCatName val="0"/>
          <c:showSerName val="0"/>
          <c:showPercent val="0"/>
          <c:showBubbleSize val="0"/>
        </c:dLbls>
        <c:axId val="305741392"/>
        <c:axId val="305737864"/>
      </c:scatterChart>
      <c:valAx>
        <c:axId val="305741392"/>
        <c:scaling>
          <c:orientation val="minMax"/>
          <c:max val="1"/>
          <c:min val="-1"/>
        </c:scaling>
        <c:delete val="1"/>
        <c:axPos val="b"/>
        <c:numFmt formatCode="General" sourceLinked="1"/>
        <c:majorTickMark val="out"/>
        <c:minorTickMark val="none"/>
        <c:tickLblPos val="nextTo"/>
        <c:crossAx val="305737864"/>
        <c:crosses val="autoZero"/>
        <c:crossBetween val="midCat"/>
      </c:valAx>
      <c:valAx>
        <c:axId val="305737864"/>
        <c:scaling>
          <c:orientation val="minMax"/>
          <c:max val="1"/>
          <c:min val="-1"/>
        </c:scaling>
        <c:delete val="1"/>
        <c:axPos val="l"/>
        <c:numFmt formatCode="General" sourceLinked="1"/>
        <c:majorTickMark val="out"/>
        <c:minorTickMark val="none"/>
        <c:tickLblPos val="nextTo"/>
        <c:crossAx val="30574139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Register'!$AB$185:$AB$187</c:f>
              <c:numCache>
                <c:formatCode>General</c:formatCode>
                <c:ptCount val="3"/>
              </c:numCache>
            </c:numRef>
          </c:xVal>
          <c:yVal>
            <c:numRef>
              <c:f>'Risk Register'!$AC$185:$AC$187</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Register'!$AB$181:$AB$183</c:f>
              <c:numCache>
                <c:formatCode>General</c:formatCode>
                <c:ptCount val="3"/>
                <c:pt idx="0">
                  <c:v>0</c:v>
                </c:pt>
                <c:pt idx="1">
                  <c:v>-2.45029690981724E-16</c:v>
                </c:pt>
                <c:pt idx="2">
                  <c:v>0</c:v>
                </c:pt>
              </c:numCache>
            </c:numRef>
          </c:xVal>
          <c:yVal>
            <c:numRef>
              <c:f>'Risk Register'!$AC$181:$AC$183</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277270720"/>
        <c:axId val="277274640"/>
      </c:scatterChart>
      <c:valAx>
        <c:axId val="277270720"/>
        <c:scaling>
          <c:orientation val="minMax"/>
          <c:max val="1"/>
          <c:min val="-1"/>
        </c:scaling>
        <c:delete val="1"/>
        <c:axPos val="b"/>
        <c:numFmt formatCode="General" sourceLinked="1"/>
        <c:majorTickMark val="out"/>
        <c:minorTickMark val="none"/>
        <c:tickLblPos val="nextTo"/>
        <c:crossAx val="277274640"/>
        <c:crosses val="autoZero"/>
        <c:crossBetween val="midCat"/>
      </c:valAx>
      <c:valAx>
        <c:axId val="277274640"/>
        <c:scaling>
          <c:orientation val="minMax"/>
          <c:max val="1"/>
          <c:min val="-1"/>
        </c:scaling>
        <c:delete val="1"/>
        <c:axPos val="l"/>
        <c:numFmt formatCode="General" sourceLinked="1"/>
        <c:majorTickMark val="out"/>
        <c:minorTickMark val="none"/>
        <c:tickLblPos val="nextTo"/>
        <c:crossAx val="27727072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Register'!$AB$92:$AB$94</c:f>
              <c:numCache>
                <c:formatCode>General</c:formatCode>
                <c:ptCount val="3"/>
              </c:numCache>
            </c:numRef>
          </c:xVal>
          <c:yVal>
            <c:numRef>
              <c:f>'Risk Register'!$AC$92:$AC$94</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Register'!$AB$88:$AB$90</c:f>
              <c:numCache>
                <c:formatCode>General</c:formatCode>
                <c:ptCount val="3"/>
                <c:pt idx="0">
                  <c:v>0</c:v>
                </c:pt>
                <c:pt idx="1">
                  <c:v>-2.45029690981724E-16</c:v>
                </c:pt>
                <c:pt idx="2">
                  <c:v>0</c:v>
                </c:pt>
              </c:numCache>
            </c:numRef>
          </c:xVal>
          <c:yVal>
            <c:numRef>
              <c:f>'Risk Register'!$AC$88:$AC$90</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5739432"/>
        <c:axId val="305739824"/>
      </c:scatterChart>
      <c:valAx>
        <c:axId val="305739432"/>
        <c:scaling>
          <c:orientation val="minMax"/>
          <c:max val="1"/>
          <c:min val="-1"/>
        </c:scaling>
        <c:delete val="1"/>
        <c:axPos val="b"/>
        <c:numFmt formatCode="General" sourceLinked="1"/>
        <c:majorTickMark val="out"/>
        <c:minorTickMark val="none"/>
        <c:tickLblPos val="nextTo"/>
        <c:crossAx val="305739824"/>
        <c:crosses val="autoZero"/>
        <c:crossBetween val="midCat"/>
      </c:valAx>
      <c:valAx>
        <c:axId val="305739824"/>
        <c:scaling>
          <c:orientation val="minMax"/>
          <c:max val="1"/>
          <c:min val="-1"/>
        </c:scaling>
        <c:delete val="1"/>
        <c:axPos val="l"/>
        <c:numFmt formatCode="General" sourceLinked="1"/>
        <c:majorTickMark val="out"/>
        <c:minorTickMark val="none"/>
        <c:tickLblPos val="nextTo"/>
        <c:crossAx val="30573943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Register'!$V$103:$V$105</c:f>
              <c:numCache>
                <c:formatCode>General</c:formatCode>
                <c:ptCount val="3"/>
              </c:numCache>
            </c:numRef>
          </c:xVal>
          <c:yVal>
            <c:numRef>
              <c:f>'Risk Register'!$W$103:$W$105</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Register'!$V$99:$V$101</c:f>
              <c:numCache>
                <c:formatCode>General</c:formatCode>
                <c:ptCount val="3"/>
                <c:pt idx="0">
                  <c:v>0</c:v>
                </c:pt>
                <c:pt idx="1">
                  <c:v>4.1875653729199443E-2</c:v>
                </c:pt>
                <c:pt idx="2">
                  <c:v>0</c:v>
                </c:pt>
              </c:numCache>
            </c:numRef>
          </c:xVal>
          <c:yVal>
            <c:numRef>
              <c:f>'Risk Register'!$W$99:$W$101</c:f>
              <c:numCache>
                <c:formatCode>General</c:formatCode>
                <c:ptCount val="3"/>
                <c:pt idx="0">
                  <c:v>0</c:v>
                </c:pt>
                <c:pt idx="1">
                  <c:v>0.99912283009885838</c:v>
                </c:pt>
                <c:pt idx="2">
                  <c:v>0</c:v>
                </c:pt>
              </c:numCache>
            </c:numRef>
          </c:yVal>
          <c:smooth val="1"/>
        </c:ser>
        <c:dLbls>
          <c:showLegendKey val="0"/>
          <c:showVal val="0"/>
          <c:showCatName val="0"/>
          <c:showSerName val="0"/>
          <c:showPercent val="0"/>
          <c:showBubbleSize val="0"/>
        </c:dLbls>
        <c:axId val="306502264"/>
        <c:axId val="306505400"/>
      </c:scatterChart>
      <c:valAx>
        <c:axId val="306502264"/>
        <c:scaling>
          <c:orientation val="minMax"/>
          <c:max val="1"/>
          <c:min val="-1"/>
        </c:scaling>
        <c:delete val="1"/>
        <c:axPos val="b"/>
        <c:numFmt formatCode="General" sourceLinked="1"/>
        <c:majorTickMark val="out"/>
        <c:minorTickMark val="none"/>
        <c:tickLblPos val="nextTo"/>
        <c:crossAx val="306505400"/>
        <c:crosses val="autoZero"/>
        <c:crossBetween val="midCat"/>
      </c:valAx>
      <c:valAx>
        <c:axId val="306505400"/>
        <c:scaling>
          <c:orientation val="minMax"/>
          <c:max val="1"/>
          <c:min val="-1"/>
        </c:scaling>
        <c:delete val="1"/>
        <c:axPos val="l"/>
        <c:numFmt formatCode="General" sourceLinked="1"/>
        <c:majorTickMark val="out"/>
        <c:minorTickMark val="none"/>
        <c:tickLblPos val="nextTo"/>
        <c:crossAx val="30650226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Register'!$AB$103:$AB$105</c:f>
              <c:numCache>
                <c:formatCode>General</c:formatCode>
                <c:ptCount val="3"/>
              </c:numCache>
            </c:numRef>
          </c:xVal>
          <c:yVal>
            <c:numRef>
              <c:f>'Risk Register'!$AC$103:$AC$105</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Register'!$AB$99:$AB$101</c:f>
              <c:numCache>
                <c:formatCode>General</c:formatCode>
                <c:ptCount val="3"/>
                <c:pt idx="0">
                  <c:v>0</c:v>
                </c:pt>
                <c:pt idx="1">
                  <c:v>-2.45029690981724E-16</c:v>
                </c:pt>
                <c:pt idx="2">
                  <c:v>0</c:v>
                </c:pt>
              </c:numCache>
            </c:numRef>
          </c:xVal>
          <c:yVal>
            <c:numRef>
              <c:f>'Risk Register'!$AC$99:$AC$101</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6503440"/>
        <c:axId val="306504224"/>
      </c:scatterChart>
      <c:valAx>
        <c:axId val="306503440"/>
        <c:scaling>
          <c:orientation val="minMax"/>
          <c:max val="1"/>
          <c:min val="-1"/>
        </c:scaling>
        <c:delete val="1"/>
        <c:axPos val="b"/>
        <c:numFmt formatCode="General" sourceLinked="1"/>
        <c:majorTickMark val="out"/>
        <c:minorTickMark val="none"/>
        <c:tickLblPos val="nextTo"/>
        <c:crossAx val="306504224"/>
        <c:crosses val="autoZero"/>
        <c:crossBetween val="midCat"/>
      </c:valAx>
      <c:valAx>
        <c:axId val="306504224"/>
        <c:scaling>
          <c:orientation val="minMax"/>
          <c:max val="1"/>
          <c:min val="-1"/>
        </c:scaling>
        <c:delete val="1"/>
        <c:axPos val="l"/>
        <c:numFmt formatCode="General" sourceLinked="1"/>
        <c:majorTickMark val="out"/>
        <c:minorTickMark val="none"/>
        <c:tickLblPos val="nextTo"/>
        <c:crossAx val="306503440"/>
        <c:crosses val="autoZero"/>
        <c:crossBetween val="midCat"/>
      </c:valAx>
      <c:spPr>
        <a:noFill/>
        <a:ln w="25400">
          <a:noFill/>
        </a:ln>
      </c:spPr>
    </c:plotArea>
    <c:plotVisOnly val="1"/>
    <c:dispBlanksAs val="gap"/>
    <c:showDLblsOverMax val="0"/>
  </c:chart>
  <c:spPr>
    <a:noFill/>
    <a:ln>
      <a:noFill/>
    </a:ln>
    <a:effectLst/>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Register'!$V$114:$V$116</c:f>
              <c:numCache>
                <c:formatCode>General</c:formatCode>
                <c:ptCount val="3"/>
              </c:numCache>
            </c:numRef>
          </c:xVal>
          <c:yVal>
            <c:numRef>
              <c:f>'Risk Register'!$W$114:$W$116</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Register'!$V$110:$V$112</c:f>
              <c:numCache>
                <c:formatCode>General</c:formatCode>
                <c:ptCount val="3"/>
                <c:pt idx="0">
                  <c:v>0</c:v>
                </c:pt>
                <c:pt idx="1">
                  <c:v>4.1875653729199443E-2</c:v>
                </c:pt>
                <c:pt idx="2">
                  <c:v>0</c:v>
                </c:pt>
              </c:numCache>
            </c:numRef>
          </c:xVal>
          <c:yVal>
            <c:numRef>
              <c:f>'Risk Register'!$W$110:$W$112</c:f>
              <c:numCache>
                <c:formatCode>General</c:formatCode>
                <c:ptCount val="3"/>
                <c:pt idx="0">
                  <c:v>0</c:v>
                </c:pt>
                <c:pt idx="1">
                  <c:v>0.99912283009885838</c:v>
                </c:pt>
                <c:pt idx="2">
                  <c:v>0</c:v>
                </c:pt>
              </c:numCache>
            </c:numRef>
          </c:yVal>
          <c:smooth val="1"/>
        </c:ser>
        <c:dLbls>
          <c:showLegendKey val="0"/>
          <c:showVal val="0"/>
          <c:showCatName val="0"/>
          <c:showSerName val="0"/>
          <c:showPercent val="0"/>
          <c:showBubbleSize val="0"/>
        </c:dLbls>
        <c:axId val="306498736"/>
        <c:axId val="306502656"/>
      </c:scatterChart>
      <c:valAx>
        <c:axId val="306498736"/>
        <c:scaling>
          <c:orientation val="minMax"/>
          <c:max val="1"/>
          <c:min val="-1"/>
        </c:scaling>
        <c:delete val="1"/>
        <c:axPos val="b"/>
        <c:numFmt formatCode="General" sourceLinked="1"/>
        <c:majorTickMark val="out"/>
        <c:minorTickMark val="none"/>
        <c:tickLblPos val="nextTo"/>
        <c:crossAx val="306502656"/>
        <c:crosses val="autoZero"/>
        <c:crossBetween val="midCat"/>
      </c:valAx>
      <c:valAx>
        <c:axId val="306502656"/>
        <c:scaling>
          <c:orientation val="minMax"/>
          <c:max val="1"/>
          <c:min val="-1"/>
        </c:scaling>
        <c:delete val="1"/>
        <c:axPos val="l"/>
        <c:numFmt formatCode="General" sourceLinked="1"/>
        <c:majorTickMark val="out"/>
        <c:minorTickMark val="none"/>
        <c:tickLblPos val="nextTo"/>
        <c:crossAx val="30649873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Register'!$AB$114:$AB$116</c:f>
              <c:numCache>
                <c:formatCode>General</c:formatCode>
                <c:ptCount val="3"/>
              </c:numCache>
            </c:numRef>
          </c:xVal>
          <c:yVal>
            <c:numRef>
              <c:f>'Risk Register'!$AC$114:$AC$116</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Register'!$AB$110:$AB$112</c:f>
              <c:numCache>
                <c:formatCode>General</c:formatCode>
                <c:ptCount val="3"/>
                <c:pt idx="0">
                  <c:v>0</c:v>
                </c:pt>
                <c:pt idx="1">
                  <c:v>-2.45029690981724E-16</c:v>
                </c:pt>
                <c:pt idx="2">
                  <c:v>0</c:v>
                </c:pt>
              </c:numCache>
            </c:numRef>
          </c:xVal>
          <c:yVal>
            <c:numRef>
              <c:f>'Risk Register'!$AC$110:$AC$112</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6499128"/>
        <c:axId val="306499912"/>
      </c:scatterChart>
      <c:valAx>
        <c:axId val="306499128"/>
        <c:scaling>
          <c:orientation val="minMax"/>
          <c:max val="1"/>
          <c:min val="-1"/>
        </c:scaling>
        <c:delete val="1"/>
        <c:axPos val="b"/>
        <c:numFmt formatCode="General" sourceLinked="1"/>
        <c:majorTickMark val="out"/>
        <c:minorTickMark val="none"/>
        <c:tickLblPos val="nextTo"/>
        <c:crossAx val="306499912"/>
        <c:crosses val="autoZero"/>
        <c:crossBetween val="midCat"/>
      </c:valAx>
      <c:valAx>
        <c:axId val="306499912"/>
        <c:scaling>
          <c:orientation val="minMax"/>
          <c:max val="1"/>
          <c:min val="-1"/>
        </c:scaling>
        <c:delete val="1"/>
        <c:axPos val="l"/>
        <c:numFmt formatCode="General" sourceLinked="1"/>
        <c:majorTickMark val="out"/>
        <c:minorTickMark val="none"/>
        <c:tickLblPos val="nextTo"/>
        <c:crossAx val="306499128"/>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Register'!$V$126:$V$128</c:f>
              <c:numCache>
                <c:formatCode>General</c:formatCode>
                <c:ptCount val="3"/>
              </c:numCache>
            </c:numRef>
          </c:xVal>
          <c:yVal>
            <c:numRef>
              <c:f>'Risk Register'!$W$126:$W$128</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Register'!$V$122:$V$124</c:f>
              <c:numCache>
                <c:formatCode>General</c:formatCode>
                <c:ptCount val="3"/>
                <c:pt idx="0">
                  <c:v>0</c:v>
                </c:pt>
                <c:pt idx="1">
                  <c:v>-0.30901699437494762</c:v>
                </c:pt>
                <c:pt idx="2">
                  <c:v>0</c:v>
                </c:pt>
              </c:numCache>
            </c:numRef>
          </c:xVal>
          <c:yVal>
            <c:numRef>
              <c:f>'Risk Register'!$W$122:$W$124</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6501088"/>
        <c:axId val="306501480"/>
      </c:scatterChart>
      <c:valAx>
        <c:axId val="306501088"/>
        <c:scaling>
          <c:orientation val="minMax"/>
          <c:max val="1"/>
          <c:min val="-1"/>
        </c:scaling>
        <c:delete val="1"/>
        <c:axPos val="b"/>
        <c:numFmt formatCode="General" sourceLinked="1"/>
        <c:majorTickMark val="out"/>
        <c:minorTickMark val="none"/>
        <c:tickLblPos val="nextTo"/>
        <c:crossAx val="306501480"/>
        <c:crosses val="autoZero"/>
        <c:crossBetween val="midCat"/>
      </c:valAx>
      <c:valAx>
        <c:axId val="306501480"/>
        <c:scaling>
          <c:orientation val="minMax"/>
          <c:max val="1"/>
          <c:min val="-1"/>
        </c:scaling>
        <c:delete val="1"/>
        <c:axPos val="l"/>
        <c:numFmt formatCode="General" sourceLinked="1"/>
        <c:majorTickMark val="out"/>
        <c:minorTickMark val="none"/>
        <c:tickLblPos val="nextTo"/>
        <c:crossAx val="306501088"/>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Register'!$AB$126:$AB$128</c:f>
              <c:numCache>
                <c:formatCode>General</c:formatCode>
                <c:ptCount val="3"/>
              </c:numCache>
            </c:numRef>
          </c:xVal>
          <c:yVal>
            <c:numRef>
              <c:f>'Risk Register'!$AC$126:$AC$128</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Register'!$AB$122:$AB$124</c:f>
              <c:numCache>
                <c:formatCode>General</c:formatCode>
                <c:ptCount val="3"/>
                <c:pt idx="0">
                  <c:v>0</c:v>
                </c:pt>
                <c:pt idx="1">
                  <c:v>-2.45029690981724E-16</c:v>
                </c:pt>
                <c:pt idx="2">
                  <c:v>0</c:v>
                </c:pt>
              </c:numCache>
            </c:numRef>
          </c:xVal>
          <c:yVal>
            <c:numRef>
              <c:f>'Risk Register'!$AC$122:$AC$124</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7462840"/>
        <c:axId val="307460880"/>
      </c:scatterChart>
      <c:valAx>
        <c:axId val="307462840"/>
        <c:scaling>
          <c:orientation val="minMax"/>
          <c:max val="1"/>
          <c:min val="-1"/>
        </c:scaling>
        <c:delete val="1"/>
        <c:axPos val="b"/>
        <c:numFmt formatCode="General" sourceLinked="1"/>
        <c:majorTickMark val="out"/>
        <c:minorTickMark val="none"/>
        <c:tickLblPos val="nextTo"/>
        <c:crossAx val="307460880"/>
        <c:crosses val="autoZero"/>
        <c:crossBetween val="midCat"/>
      </c:valAx>
      <c:valAx>
        <c:axId val="307460880"/>
        <c:scaling>
          <c:orientation val="minMax"/>
          <c:max val="1"/>
          <c:min val="-1"/>
        </c:scaling>
        <c:delete val="1"/>
        <c:axPos val="l"/>
        <c:numFmt formatCode="General" sourceLinked="1"/>
        <c:majorTickMark val="out"/>
        <c:minorTickMark val="none"/>
        <c:tickLblPos val="nextTo"/>
        <c:crossAx val="30746284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Register'!$V$138:$V$140</c:f>
              <c:numCache>
                <c:formatCode>General</c:formatCode>
                <c:ptCount val="3"/>
              </c:numCache>
            </c:numRef>
          </c:xVal>
          <c:yVal>
            <c:numRef>
              <c:f>'Risk Register'!$W$138:$W$140</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Register'!$V$134:$V$136</c:f>
              <c:numCache>
                <c:formatCode>General</c:formatCode>
                <c:ptCount val="3"/>
                <c:pt idx="0">
                  <c:v>0</c:v>
                </c:pt>
                <c:pt idx="1">
                  <c:v>-0.30901699437494762</c:v>
                </c:pt>
                <c:pt idx="2">
                  <c:v>0</c:v>
                </c:pt>
              </c:numCache>
            </c:numRef>
          </c:xVal>
          <c:yVal>
            <c:numRef>
              <c:f>'Risk Register'!$W$134:$W$136</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7464016"/>
        <c:axId val="307458136"/>
      </c:scatterChart>
      <c:valAx>
        <c:axId val="307464016"/>
        <c:scaling>
          <c:orientation val="minMax"/>
          <c:max val="1"/>
          <c:min val="-1"/>
        </c:scaling>
        <c:delete val="1"/>
        <c:axPos val="b"/>
        <c:numFmt formatCode="General" sourceLinked="1"/>
        <c:majorTickMark val="out"/>
        <c:minorTickMark val="none"/>
        <c:tickLblPos val="nextTo"/>
        <c:crossAx val="307458136"/>
        <c:crosses val="autoZero"/>
        <c:crossBetween val="midCat"/>
      </c:valAx>
      <c:valAx>
        <c:axId val="307458136"/>
        <c:scaling>
          <c:orientation val="minMax"/>
          <c:max val="1"/>
          <c:min val="-1"/>
        </c:scaling>
        <c:delete val="1"/>
        <c:axPos val="l"/>
        <c:numFmt formatCode="General" sourceLinked="1"/>
        <c:majorTickMark val="out"/>
        <c:minorTickMark val="none"/>
        <c:tickLblPos val="nextTo"/>
        <c:crossAx val="30746401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Register'!$AB$138:$AB$140</c:f>
              <c:numCache>
                <c:formatCode>General</c:formatCode>
                <c:ptCount val="3"/>
              </c:numCache>
            </c:numRef>
          </c:xVal>
          <c:yVal>
            <c:numRef>
              <c:f>'Risk Register'!$AC$138:$AC$140</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Register'!$AB$134:$AB$136</c:f>
              <c:numCache>
                <c:formatCode>General</c:formatCode>
                <c:ptCount val="3"/>
                <c:pt idx="0">
                  <c:v>0</c:v>
                </c:pt>
                <c:pt idx="1">
                  <c:v>-2.45029690981724E-16</c:v>
                </c:pt>
                <c:pt idx="2">
                  <c:v>0</c:v>
                </c:pt>
              </c:numCache>
            </c:numRef>
          </c:xVal>
          <c:yVal>
            <c:numRef>
              <c:f>'Risk Register'!$AC$134:$AC$136</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7462056"/>
        <c:axId val="307460096"/>
      </c:scatterChart>
      <c:valAx>
        <c:axId val="307462056"/>
        <c:scaling>
          <c:orientation val="minMax"/>
          <c:max val="1"/>
          <c:min val="-1"/>
        </c:scaling>
        <c:delete val="1"/>
        <c:axPos val="b"/>
        <c:numFmt formatCode="General" sourceLinked="1"/>
        <c:majorTickMark val="out"/>
        <c:minorTickMark val="none"/>
        <c:tickLblPos val="nextTo"/>
        <c:crossAx val="307460096"/>
        <c:crosses val="autoZero"/>
        <c:crossBetween val="midCat"/>
      </c:valAx>
      <c:valAx>
        <c:axId val="307460096"/>
        <c:scaling>
          <c:orientation val="minMax"/>
          <c:max val="1"/>
          <c:min val="-1"/>
        </c:scaling>
        <c:delete val="1"/>
        <c:axPos val="l"/>
        <c:numFmt formatCode="General" sourceLinked="1"/>
        <c:majorTickMark val="out"/>
        <c:minorTickMark val="none"/>
        <c:tickLblPos val="nextTo"/>
        <c:crossAx val="30746205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Register'!$V$161:$V$163</c:f>
              <c:numCache>
                <c:formatCode>General</c:formatCode>
                <c:ptCount val="3"/>
              </c:numCache>
            </c:numRef>
          </c:xVal>
          <c:yVal>
            <c:numRef>
              <c:f>'Risk Register'!$W$161:$W$163</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Register'!$V$157:$V$159</c:f>
              <c:numCache>
                <c:formatCode>General</c:formatCode>
                <c:ptCount val="3"/>
                <c:pt idx="0">
                  <c:v>0</c:v>
                </c:pt>
                <c:pt idx="1">
                  <c:v>-0.30901699437494762</c:v>
                </c:pt>
                <c:pt idx="2">
                  <c:v>0</c:v>
                </c:pt>
              </c:numCache>
            </c:numRef>
          </c:xVal>
          <c:yVal>
            <c:numRef>
              <c:f>'Risk Register'!$W$157:$W$159</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7459312"/>
        <c:axId val="307463624"/>
      </c:scatterChart>
      <c:valAx>
        <c:axId val="307459312"/>
        <c:scaling>
          <c:orientation val="minMax"/>
          <c:max val="1"/>
          <c:min val="-1"/>
        </c:scaling>
        <c:delete val="1"/>
        <c:axPos val="b"/>
        <c:numFmt formatCode="General" sourceLinked="1"/>
        <c:majorTickMark val="out"/>
        <c:minorTickMark val="none"/>
        <c:tickLblPos val="nextTo"/>
        <c:crossAx val="307463624"/>
        <c:crosses val="autoZero"/>
        <c:crossBetween val="midCat"/>
      </c:valAx>
      <c:valAx>
        <c:axId val="307463624"/>
        <c:scaling>
          <c:orientation val="minMax"/>
          <c:max val="1"/>
          <c:min val="-1"/>
        </c:scaling>
        <c:delete val="1"/>
        <c:axPos val="l"/>
        <c:numFmt formatCode="General" sourceLinked="1"/>
        <c:majorTickMark val="out"/>
        <c:minorTickMark val="none"/>
        <c:tickLblPos val="nextTo"/>
        <c:crossAx val="30745931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Register'!$V$150:$V$152</c:f>
              <c:numCache>
                <c:formatCode>General</c:formatCode>
                <c:ptCount val="3"/>
              </c:numCache>
            </c:numRef>
          </c:xVal>
          <c:yVal>
            <c:numRef>
              <c:f>'Risk Register'!$W$150:$W$152</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Register'!$V$146:$V$148</c:f>
              <c:numCache>
                <c:formatCode>General</c:formatCode>
                <c:ptCount val="3"/>
                <c:pt idx="0">
                  <c:v>0</c:v>
                </c:pt>
                <c:pt idx="1">
                  <c:v>-0.30901699437494762</c:v>
                </c:pt>
                <c:pt idx="2">
                  <c:v>0</c:v>
                </c:pt>
              </c:numCache>
            </c:numRef>
          </c:xVal>
          <c:yVal>
            <c:numRef>
              <c:f>'Risk Register'!$W$146:$W$148</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277267192"/>
        <c:axId val="277267976"/>
      </c:scatterChart>
      <c:valAx>
        <c:axId val="277267192"/>
        <c:scaling>
          <c:orientation val="minMax"/>
          <c:max val="1"/>
          <c:min val="-1"/>
        </c:scaling>
        <c:delete val="1"/>
        <c:axPos val="b"/>
        <c:numFmt formatCode="General" sourceLinked="1"/>
        <c:majorTickMark val="out"/>
        <c:minorTickMark val="none"/>
        <c:tickLblPos val="nextTo"/>
        <c:crossAx val="277267976"/>
        <c:crosses val="autoZero"/>
        <c:crossBetween val="midCat"/>
      </c:valAx>
      <c:valAx>
        <c:axId val="277267976"/>
        <c:scaling>
          <c:orientation val="minMax"/>
          <c:max val="1"/>
          <c:min val="-1"/>
        </c:scaling>
        <c:delete val="1"/>
        <c:axPos val="l"/>
        <c:numFmt formatCode="General" sourceLinked="1"/>
        <c:majorTickMark val="out"/>
        <c:minorTickMark val="none"/>
        <c:tickLblPos val="nextTo"/>
        <c:crossAx val="27726719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Register'!$AB$161:$AB$163</c:f>
              <c:numCache>
                <c:formatCode>General</c:formatCode>
                <c:ptCount val="3"/>
              </c:numCache>
            </c:numRef>
          </c:xVal>
          <c:yVal>
            <c:numRef>
              <c:f>'Risk Register'!$AC$161:$AC$163</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Register'!$AB$157:$AB$159</c:f>
              <c:numCache>
                <c:formatCode>General</c:formatCode>
                <c:ptCount val="3"/>
                <c:pt idx="0">
                  <c:v>0</c:v>
                </c:pt>
                <c:pt idx="1">
                  <c:v>-2.45029690981724E-16</c:v>
                </c:pt>
                <c:pt idx="2">
                  <c:v>0</c:v>
                </c:pt>
              </c:numCache>
            </c:numRef>
          </c:xVal>
          <c:yVal>
            <c:numRef>
              <c:f>'Risk Register'!$AC$157:$AC$159</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7465192"/>
        <c:axId val="307465584"/>
      </c:scatterChart>
      <c:valAx>
        <c:axId val="307465192"/>
        <c:scaling>
          <c:orientation val="minMax"/>
          <c:max val="1"/>
          <c:min val="-1"/>
        </c:scaling>
        <c:delete val="1"/>
        <c:axPos val="b"/>
        <c:numFmt formatCode="General" sourceLinked="1"/>
        <c:majorTickMark val="out"/>
        <c:minorTickMark val="none"/>
        <c:tickLblPos val="nextTo"/>
        <c:crossAx val="307465584"/>
        <c:crosses val="autoZero"/>
        <c:crossBetween val="midCat"/>
      </c:valAx>
      <c:valAx>
        <c:axId val="307465584"/>
        <c:scaling>
          <c:orientation val="minMax"/>
          <c:max val="1"/>
          <c:min val="-1"/>
        </c:scaling>
        <c:delete val="1"/>
        <c:axPos val="l"/>
        <c:numFmt formatCode="General" sourceLinked="1"/>
        <c:majorTickMark val="out"/>
        <c:minorTickMark val="none"/>
        <c:tickLblPos val="nextTo"/>
        <c:crossAx val="307465192"/>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Register'!$V$173:$V$175</c:f>
              <c:numCache>
                <c:formatCode>General</c:formatCode>
                <c:ptCount val="3"/>
              </c:numCache>
            </c:numRef>
          </c:xVal>
          <c:yVal>
            <c:numRef>
              <c:f>'Risk Register'!$W$173:$W$175</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Register'!$V$169:$V$171</c:f>
              <c:numCache>
                <c:formatCode>General</c:formatCode>
                <c:ptCount val="3"/>
                <c:pt idx="0">
                  <c:v>0</c:v>
                </c:pt>
                <c:pt idx="1">
                  <c:v>-0.30901699437494762</c:v>
                </c:pt>
                <c:pt idx="2">
                  <c:v>0</c:v>
                </c:pt>
              </c:numCache>
            </c:numRef>
          </c:xVal>
          <c:yVal>
            <c:numRef>
              <c:f>'Risk Register'!$W$169:$W$171</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7843544"/>
        <c:axId val="307848248"/>
      </c:scatterChart>
      <c:valAx>
        <c:axId val="307843544"/>
        <c:scaling>
          <c:orientation val="minMax"/>
          <c:max val="1"/>
          <c:min val="-1"/>
        </c:scaling>
        <c:delete val="1"/>
        <c:axPos val="b"/>
        <c:numFmt formatCode="General" sourceLinked="1"/>
        <c:majorTickMark val="out"/>
        <c:minorTickMark val="none"/>
        <c:tickLblPos val="nextTo"/>
        <c:crossAx val="307848248"/>
        <c:crosses val="autoZero"/>
        <c:crossBetween val="midCat"/>
      </c:valAx>
      <c:valAx>
        <c:axId val="307848248"/>
        <c:scaling>
          <c:orientation val="minMax"/>
          <c:max val="1"/>
          <c:min val="-1"/>
        </c:scaling>
        <c:delete val="1"/>
        <c:axPos val="l"/>
        <c:numFmt formatCode="General" sourceLinked="1"/>
        <c:majorTickMark val="out"/>
        <c:minorTickMark val="none"/>
        <c:tickLblPos val="nextTo"/>
        <c:crossAx val="30784354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Register'!$AB$173:$AB$175</c:f>
              <c:numCache>
                <c:formatCode>General</c:formatCode>
                <c:ptCount val="3"/>
              </c:numCache>
            </c:numRef>
          </c:xVal>
          <c:yVal>
            <c:numRef>
              <c:f>'Risk Register'!$AC$173:$AC$175</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Register'!$AB$169:$AB$171</c:f>
              <c:numCache>
                <c:formatCode>General</c:formatCode>
                <c:ptCount val="3"/>
                <c:pt idx="0">
                  <c:v>0</c:v>
                </c:pt>
                <c:pt idx="1">
                  <c:v>-2.45029690981724E-16</c:v>
                </c:pt>
                <c:pt idx="2">
                  <c:v>0</c:v>
                </c:pt>
              </c:numCache>
            </c:numRef>
          </c:xVal>
          <c:yVal>
            <c:numRef>
              <c:f>'Risk Register'!$AC$169:$AC$171</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7847856"/>
        <c:axId val="307849816"/>
      </c:scatterChart>
      <c:valAx>
        <c:axId val="307847856"/>
        <c:scaling>
          <c:orientation val="minMax"/>
          <c:max val="1"/>
          <c:min val="-1"/>
        </c:scaling>
        <c:delete val="1"/>
        <c:axPos val="b"/>
        <c:numFmt formatCode="General" sourceLinked="1"/>
        <c:majorTickMark val="out"/>
        <c:minorTickMark val="none"/>
        <c:tickLblPos val="nextTo"/>
        <c:crossAx val="307849816"/>
        <c:crosses val="autoZero"/>
        <c:crossBetween val="midCat"/>
      </c:valAx>
      <c:valAx>
        <c:axId val="307849816"/>
        <c:scaling>
          <c:orientation val="minMax"/>
          <c:max val="1"/>
          <c:min val="-1"/>
        </c:scaling>
        <c:delete val="1"/>
        <c:axPos val="l"/>
        <c:numFmt formatCode="General" sourceLinked="1"/>
        <c:majorTickMark val="out"/>
        <c:minorTickMark val="none"/>
        <c:tickLblPos val="nextTo"/>
        <c:crossAx val="30784785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Register'!$V$208:$V$210</c:f>
              <c:numCache>
                <c:formatCode>General</c:formatCode>
                <c:ptCount val="3"/>
              </c:numCache>
            </c:numRef>
          </c:xVal>
          <c:yVal>
            <c:numRef>
              <c:f>'Risk Register'!$W$208:$W$210</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Register'!$V$204:$V$206</c:f>
              <c:numCache>
                <c:formatCode>General</c:formatCode>
                <c:ptCount val="3"/>
                <c:pt idx="0">
                  <c:v>0</c:v>
                </c:pt>
                <c:pt idx="1">
                  <c:v>-0.30901699437494762</c:v>
                </c:pt>
                <c:pt idx="2">
                  <c:v>0</c:v>
                </c:pt>
              </c:numCache>
            </c:numRef>
          </c:xVal>
          <c:yVal>
            <c:numRef>
              <c:f>'Risk Register'!$W$204:$W$206</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7844720"/>
        <c:axId val="307845112"/>
      </c:scatterChart>
      <c:valAx>
        <c:axId val="307844720"/>
        <c:scaling>
          <c:orientation val="minMax"/>
          <c:max val="1"/>
          <c:min val="-1"/>
        </c:scaling>
        <c:delete val="1"/>
        <c:axPos val="b"/>
        <c:numFmt formatCode="General" sourceLinked="1"/>
        <c:majorTickMark val="out"/>
        <c:minorTickMark val="none"/>
        <c:tickLblPos val="nextTo"/>
        <c:crossAx val="307845112"/>
        <c:crosses val="autoZero"/>
        <c:crossBetween val="midCat"/>
      </c:valAx>
      <c:valAx>
        <c:axId val="307845112"/>
        <c:scaling>
          <c:orientation val="minMax"/>
          <c:max val="1"/>
          <c:min val="-1"/>
        </c:scaling>
        <c:delete val="1"/>
        <c:axPos val="l"/>
        <c:numFmt formatCode="General" sourceLinked="1"/>
        <c:majorTickMark val="out"/>
        <c:minorTickMark val="none"/>
        <c:tickLblPos val="nextTo"/>
        <c:crossAx val="30784472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Register'!$AB$208:$AB$210</c:f>
              <c:numCache>
                <c:formatCode>General</c:formatCode>
                <c:ptCount val="3"/>
              </c:numCache>
            </c:numRef>
          </c:xVal>
          <c:yVal>
            <c:numRef>
              <c:f>'Risk Register'!$AC$208:$AC$210</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Register'!$AB$204:$AB$206</c:f>
              <c:numCache>
                <c:formatCode>General</c:formatCode>
                <c:ptCount val="3"/>
                <c:pt idx="0">
                  <c:v>0</c:v>
                </c:pt>
                <c:pt idx="1">
                  <c:v>-2.45029690981724E-16</c:v>
                </c:pt>
                <c:pt idx="2">
                  <c:v>0</c:v>
                </c:pt>
              </c:numCache>
            </c:numRef>
          </c:xVal>
          <c:yVal>
            <c:numRef>
              <c:f>'Risk Register'!$AC$204:$AC$206</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7846288"/>
        <c:axId val="307846680"/>
      </c:scatterChart>
      <c:valAx>
        <c:axId val="307846288"/>
        <c:scaling>
          <c:orientation val="minMax"/>
          <c:max val="1"/>
          <c:min val="-1"/>
        </c:scaling>
        <c:delete val="1"/>
        <c:axPos val="b"/>
        <c:numFmt formatCode="General" sourceLinked="1"/>
        <c:majorTickMark val="out"/>
        <c:minorTickMark val="none"/>
        <c:tickLblPos val="nextTo"/>
        <c:crossAx val="307846680"/>
        <c:crosses val="autoZero"/>
        <c:crossBetween val="midCat"/>
      </c:valAx>
      <c:valAx>
        <c:axId val="307846680"/>
        <c:scaling>
          <c:orientation val="minMax"/>
          <c:max val="1"/>
          <c:min val="-1"/>
        </c:scaling>
        <c:delete val="1"/>
        <c:axPos val="l"/>
        <c:numFmt formatCode="General" sourceLinked="1"/>
        <c:majorTickMark val="out"/>
        <c:minorTickMark val="none"/>
        <c:tickLblPos val="nextTo"/>
        <c:crossAx val="307846288"/>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Register'!$V$196:$V$198</c:f>
              <c:numCache>
                <c:formatCode>General</c:formatCode>
                <c:ptCount val="3"/>
              </c:numCache>
            </c:numRef>
          </c:xVal>
          <c:yVal>
            <c:numRef>
              <c:f>'Risk Register'!$W$196:$W$198</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Register'!$V$192:$V$194</c:f>
              <c:numCache>
                <c:formatCode>General</c:formatCode>
                <c:ptCount val="3"/>
                <c:pt idx="0">
                  <c:v>0</c:v>
                </c:pt>
                <c:pt idx="1">
                  <c:v>-0.55774510897968932</c:v>
                </c:pt>
                <c:pt idx="2">
                  <c:v>0</c:v>
                </c:pt>
              </c:numCache>
            </c:numRef>
          </c:xVal>
          <c:yVal>
            <c:numRef>
              <c:f>'Risk Register'!$W$192:$W$194</c:f>
              <c:numCache>
                <c:formatCode>General</c:formatCode>
                <c:ptCount val="3"/>
                <c:pt idx="0">
                  <c:v>0</c:v>
                </c:pt>
                <c:pt idx="1">
                  <c:v>0.83001228509536806</c:v>
                </c:pt>
                <c:pt idx="2">
                  <c:v>0</c:v>
                </c:pt>
              </c:numCache>
            </c:numRef>
          </c:yVal>
          <c:smooth val="1"/>
        </c:ser>
        <c:dLbls>
          <c:showLegendKey val="0"/>
          <c:showVal val="0"/>
          <c:showCatName val="0"/>
          <c:showSerName val="0"/>
          <c:showPercent val="0"/>
          <c:showBubbleSize val="0"/>
        </c:dLbls>
        <c:axId val="307849424"/>
        <c:axId val="307850208"/>
      </c:scatterChart>
      <c:valAx>
        <c:axId val="307849424"/>
        <c:scaling>
          <c:orientation val="minMax"/>
          <c:max val="1"/>
          <c:min val="-1"/>
        </c:scaling>
        <c:delete val="1"/>
        <c:axPos val="b"/>
        <c:numFmt formatCode="General" sourceLinked="1"/>
        <c:majorTickMark val="out"/>
        <c:minorTickMark val="none"/>
        <c:tickLblPos val="nextTo"/>
        <c:crossAx val="307850208"/>
        <c:crosses val="autoZero"/>
        <c:crossBetween val="midCat"/>
      </c:valAx>
      <c:valAx>
        <c:axId val="307850208"/>
        <c:scaling>
          <c:orientation val="minMax"/>
          <c:max val="1"/>
          <c:min val="-1"/>
        </c:scaling>
        <c:delete val="1"/>
        <c:axPos val="l"/>
        <c:numFmt formatCode="General" sourceLinked="1"/>
        <c:majorTickMark val="out"/>
        <c:minorTickMark val="none"/>
        <c:tickLblPos val="nextTo"/>
        <c:crossAx val="30784942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Register'!$AB$196:$AB$198</c:f>
              <c:numCache>
                <c:formatCode>General</c:formatCode>
                <c:ptCount val="3"/>
              </c:numCache>
            </c:numRef>
          </c:xVal>
          <c:yVal>
            <c:numRef>
              <c:f>'Risk Register'!$AC$196:$AC$198</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Register'!$AB$192:$AB$194</c:f>
              <c:numCache>
                <c:formatCode>General</c:formatCode>
                <c:ptCount val="3"/>
                <c:pt idx="0">
                  <c:v>0</c:v>
                </c:pt>
                <c:pt idx="1">
                  <c:v>-2.45029690981724E-16</c:v>
                </c:pt>
                <c:pt idx="2">
                  <c:v>0</c:v>
                </c:pt>
              </c:numCache>
            </c:numRef>
          </c:xVal>
          <c:yVal>
            <c:numRef>
              <c:f>'Risk Register'!$AC$192:$AC$194</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8926280"/>
        <c:axId val="308921184"/>
      </c:scatterChart>
      <c:valAx>
        <c:axId val="308926280"/>
        <c:scaling>
          <c:orientation val="minMax"/>
          <c:max val="1"/>
          <c:min val="-1"/>
        </c:scaling>
        <c:delete val="1"/>
        <c:axPos val="b"/>
        <c:numFmt formatCode="General" sourceLinked="1"/>
        <c:majorTickMark val="out"/>
        <c:minorTickMark val="none"/>
        <c:tickLblPos val="nextTo"/>
        <c:crossAx val="308921184"/>
        <c:crosses val="autoZero"/>
        <c:crossBetween val="midCat"/>
      </c:valAx>
      <c:valAx>
        <c:axId val="308921184"/>
        <c:scaling>
          <c:orientation val="minMax"/>
          <c:max val="1"/>
          <c:min val="-1"/>
        </c:scaling>
        <c:delete val="1"/>
        <c:axPos val="l"/>
        <c:numFmt formatCode="General" sourceLinked="1"/>
        <c:majorTickMark val="out"/>
        <c:minorTickMark val="none"/>
        <c:tickLblPos val="nextTo"/>
        <c:crossAx val="308926280"/>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
          <c:y val="0"/>
          <c:w val="1"/>
          <c:h val="1"/>
        </c:manualLayout>
      </c:layout>
      <c:scatterChart>
        <c:scatterStyle val="lineMarker"/>
        <c:varyColors val="0"/>
        <c:ser>
          <c:idx val="0"/>
          <c:order val="0"/>
          <c:spPr>
            <a:ln w="22225">
              <a:solidFill>
                <a:sysClr val="window" lastClr="FFFFFF">
                  <a:lumMod val="75000"/>
                </a:sysClr>
              </a:solidFill>
              <a:prstDash val="sysDash"/>
            </a:ln>
            <a:effectLst>
              <a:outerShdw blurRad="50800" dist="38100" dir="2700000" algn="tl" rotWithShape="0">
                <a:prstClr val="black">
                  <a:alpha val="40000"/>
                </a:prstClr>
              </a:outerShdw>
            </a:effectLst>
          </c:spPr>
          <c:marker>
            <c:symbol val="none"/>
          </c:marker>
          <c:xVal>
            <c:numRef>
              <c:f>'Risk Register'!$V$220:$V$222</c:f>
              <c:numCache>
                <c:formatCode>General</c:formatCode>
                <c:ptCount val="3"/>
              </c:numCache>
            </c:numRef>
          </c:xVal>
          <c:yVal>
            <c:numRef>
              <c:f>'Risk Register'!$W$220:$W$222</c:f>
              <c:numCache>
                <c:formatCode>General</c:formatCode>
                <c:ptCount val="3"/>
              </c:numCache>
            </c:numRef>
          </c:yVal>
          <c:smooth val="0"/>
        </c:ser>
        <c:ser>
          <c:idx val="1"/>
          <c:order val="1"/>
          <c:tx>
            <c:v>series2</c:v>
          </c:tx>
          <c:spPr>
            <a:ln w="22225">
              <a:solidFill>
                <a:srgbClr val="3F3F3F">
                  <a:lumMod val="50000"/>
                </a:srgbClr>
              </a:solidFill>
            </a:ln>
            <a:effectLst>
              <a:outerShdw blurRad="50800" dist="38100" dir="2700000" algn="tl" rotWithShape="0">
                <a:prstClr val="black">
                  <a:alpha val="40000"/>
                </a:prstClr>
              </a:outerShdw>
            </a:effectLst>
          </c:spPr>
          <c:marker>
            <c:symbol val="none"/>
          </c:marker>
          <c:xVal>
            <c:numRef>
              <c:f>'Risk Register'!$V$216:$V$218</c:f>
              <c:numCache>
                <c:formatCode>General</c:formatCode>
                <c:ptCount val="3"/>
                <c:pt idx="0">
                  <c:v>0</c:v>
                </c:pt>
                <c:pt idx="1">
                  <c:v>-0.30901699437494762</c:v>
                </c:pt>
                <c:pt idx="2">
                  <c:v>0</c:v>
                </c:pt>
              </c:numCache>
            </c:numRef>
          </c:xVal>
          <c:yVal>
            <c:numRef>
              <c:f>'Risk Register'!$W$216:$W$218</c:f>
              <c:numCache>
                <c:formatCode>General</c:formatCode>
                <c:ptCount val="3"/>
                <c:pt idx="0">
                  <c:v>0</c:v>
                </c:pt>
                <c:pt idx="1">
                  <c:v>0.95105651629515353</c:v>
                </c:pt>
                <c:pt idx="2">
                  <c:v>0</c:v>
                </c:pt>
              </c:numCache>
            </c:numRef>
          </c:yVal>
          <c:smooth val="1"/>
        </c:ser>
        <c:dLbls>
          <c:showLegendKey val="0"/>
          <c:showVal val="0"/>
          <c:showCatName val="0"/>
          <c:showSerName val="0"/>
          <c:showPercent val="0"/>
          <c:showBubbleSize val="0"/>
        </c:dLbls>
        <c:axId val="308923536"/>
        <c:axId val="308920400"/>
      </c:scatterChart>
      <c:valAx>
        <c:axId val="308923536"/>
        <c:scaling>
          <c:orientation val="minMax"/>
          <c:max val="1"/>
          <c:min val="-1"/>
        </c:scaling>
        <c:delete val="1"/>
        <c:axPos val="b"/>
        <c:numFmt formatCode="General" sourceLinked="1"/>
        <c:majorTickMark val="out"/>
        <c:minorTickMark val="none"/>
        <c:tickLblPos val="nextTo"/>
        <c:crossAx val="308920400"/>
        <c:crosses val="autoZero"/>
        <c:crossBetween val="midCat"/>
      </c:valAx>
      <c:valAx>
        <c:axId val="308920400"/>
        <c:scaling>
          <c:orientation val="minMax"/>
          <c:max val="1"/>
          <c:min val="-1"/>
        </c:scaling>
        <c:delete val="1"/>
        <c:axPos val="l"/>
        <c:numFmt formatCode="General" sourceLinked="1"/>
        <c:majorTickMark val="out"/>
        <c:minorTickMark val="none"/>
        <c:tickLblPos val="nextTo"/>
        <c:crossAx val="308923536"/>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4718541666666665"/>
          <c:y val="0.12977291666666665"/>
          <c:w val="0.80340335945240027"/>
          <c:h val="0.71621710627423252"/>
        </c:manualLayout>
      </c:layout>
      <c:doughnutChart>
        <c:varyColors val="1"/>
        <c:ser>
          <c:idx val="0"/>
          <c:order val="0"/>
          <c:spPr>
            <a:ln>
              <a:noFill/>
            </a:ln>
          </c:spPr>
          <c:dPt>
            <c:idx val="0"/>
            <c:bubble3D val="0"/>
            <c:spPr>
              <a:noFill/>
              <a:ln>
                <a:noFill/>
              </a:ln>
            </c:spPr>
          </c:dPt>
          <c:dPt>
            <c:idx val="1"/>
            <c:bubble3D val="0"/>
            <c:spPr>
              <a:solidFill>
                <a:srgbClr val="8DC63F"/>
              </a:solidFill>
              <a:ln>
                <a:noFill/>
              </a:ln>
            </c:spPr>
          </c:dPt>
          <c:dPt>
            <c:idx val="2"/>
            <c:bubble3D val="0"/>
            <c:spPr>
              <a:solidFill>
                <a:srgbClr val="FF7A00"/>
              </a:solidFill>
              <a:ln>
                <a:noFill/>
              </a:ln>
            </c:spPr>
          </c:dPt>
          <c:dPt>
            <c:idx val="3"/>
            <c:bubble3D val="0"/>
            <c:spPr>
              <a:solidFill>
                <a:srgbClr val="FF0000"/>
              </a:solidFill>
              <a:ln>
                <a:noFill/>
              </a:ln>
            </c:spPr>
          </c:dPt>
          <c:dPt>
            <c:idx val="4"/>
            <c:bubble3D val="0"/>
            <c:spPr>
              <a:solidFill>
                <a:srgbClr val="92D050"/>
              </a:solidFill>
              <a:ln>
                <a:noFill/>
              </a:ln>
            </c:spPr>
          </c:dPt>
          <c:val>
            <c:numRef>
              <c:f>'Risk Register'!$AH$12:$AH$15</c:f>
              <c:numCache>
                <c:formatCode>General</c:formatCode>
                <c:ptCount val="4"/>
                <c:pt idx="0">
                  <c:v>180</c:v>
                </c:pt>
                <c:pt idx="1">
                  <c:v>60</c:v>
                </c:pt>
                <c:pt idx="2">
                  <c:v>60</c:v>
                </c:pt>
                <c:pt idx="3">
                  <c:v>60</c:v>
                </c:pt>
              </c:numCache>
            </c:numRef>
          </c:val>
        </c:ser>
        <c:dLbls>
          <c:showLegendKey val="0"/>
          <c:showVal val="0"/>
          <c:showCatName val="0"/>
          <c:showSerName val="0"/>
          <c:showPercent val="0"/>
          <c:showBubbleSize val="0"/>
          <c:showLeaderLines val="0"/>
        </c:dLbls>
        <c:firstSliceAng val="90"/>
        <c:holeSize val="58"/>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Register'!$AB$220:$AB$222</c:f>
              <c:numCache>
                <c:formatCode>General</c:formatCode>
                <c:ptCount val="3"/>
              </c:numCache>
            </c:numRef>
          </c:xVal>
          <c:yVal>
            <c:numRef>
              <c:f>'Risk Register'!$AC$220:$AC$222</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Register'!$AB$216:$AB$218</c:f>
              <c:numCache>
                <c:formatCode>General</c:formatCode>
                <c:ptCount val="3"/>
                <c:pt idx="0">
                  <c:v>0</c:v>
                </c:pt>
                <c:pt idx="1">
                  <c:v>-2.45029690981724E-16</c:v>
                </c:pt>
                <c:pt idx="2">
                  <c:v>0</c:v>
                </c:pt>
              </c:numCache>
            </c:numRef>
          </c:xVal>
          <c:yVal>
            <c:numRef>
              <c:f>'Risk Register'!$AC$216:$AC$218</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308927064"/>
        <c:axId val="308920792"/>
      </c:scatterChart>
      <c:valAx>
        <c:axId val="308927064"/>
        <c:scaling>
          <c:orientation val="minMax"/>
          <c:max val="1"/>
          <c:min val="-1"/>
        </c:scaling>
        <c:delete val="1"/>
        <c:axPos val="b"/>
        <c:numFmt formatCode="General" sourceLinked="1"/>
        <c:majorTickMark val="out"/>
        <c:minorTickMark val="none"/>
        <c:tickLblPos val="nextTo"/>
        <c:crossAx val="308920792"/>
        <c:crosses val="autoZero"/>
        <c:crossBetween val="midCat"/>
      </c:valAx>
      <c:valAx>
        <c:axId val="308920792"/>
        <c:scaling>
          <c:orientation val="minMax"/>
          <c:max val="1"/>
          <c:min val="-1"/>
        </c:scaling>
        <c:delete val="1"/>
        <c:axPos val="l"/>
        <c:numFmt formatCode="General" sourceLinked="1"/>
        <c:majorTickMark val="out"/>
        <c:minorTickMark val="none"/>
        <c:tickLblPos val="nextTo"/>
        <c:crossAx val="30892706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37836977134593103"/>
          <c:y val="0.11590208672359913"/>
          <c:w val="0.28834902527924289"/>
          <c:h val="0.73102516237273008"/>
        </c:manualLayout>
      </c:layout>
      <c:pieChart>
        <c:varyColors val="1"/>
        <c:ser>
          <c:idx val="0"/>
          <c:order val="0"/>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'Shape and Table Library'!$CQ$6:$CS$6</c:f>
              <c:strCache>
                <c:ptCount val="3"/>
                <c:pt idx="0">
                  <c:v>Childrens Services</c:v>
                </c:pt>
                <c:pt idx="1">
                  <c:v>Fundraising and Comms</c:v>
                </c:pt>
                <c:pt idx="2">
                  <c:v>Corporate Services</c:v>
                </c:pt>
              </c:strCache>
            </c:strRef>
          </c:cat>
          <c:val>
            <c:numRef>
              <c:f>'Shape and Table Library'!$CQ$7:$CS$7</c:f>
              <c:numCache>
                <c:formatCode>#,##0</c:formatCode>
                <c:ptCount val="3"/>
                <c:pt idx="0">
                  <c:v>6112</c:v>
                </c:pt>
                <c:pt idx="1">
                  <c:v>1888</c:v>
                </c:pt>
                <c:pt idx="2">
                  <c:v>381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0000026627107071E-2"/>
          <c:y val="0.87709761445297318"/>
          <c:w val="0.89999994674578587"/>
          <c:h val="0.1171869374558965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stacked"/>
        <c:varyColors val="0"/>
        <c:ser>
          <c:idx val="0"/>
          <c:order val="0"/>
          <c:tx>
            <c:strRef>
              <c:f>'Shape and Table Library'!$CO$14</c:f>
              <c:strCache>
                <c:ptCount val="1"/>
                <c:pt idx="0">
                  <c:v>Children's Services</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Library'!$CP$13:$CS$13</c:f>
              <c:strCache>
                <c:ptCount val="4"/>
                <c:pt idx="0">
                  <c:v>Q1</c:v>
                </c:pt>
                <c:pt idx="1">
                  <c:v>Q2</c:v>
                </c:pt>
                <c:pt idx="2">
                  <c:v>Q3</c:v>
                </c:pt>
                <c:pt idx="3">
                  <c:v>Q4</c:v>
                </c:pt>
              </c:strCache>
            </c:strRef>
          </c:cat>
          <c:val>
            <c:numRef>
              <c:f>'Shape and Table Library'!$CP$14:$CS$14</c:f>
              <c:numCache>
                <c:formatCode>#,##0</c:formatCode>
                <c:ptCount val="4"/>
                <c:pt idx="0">
                  <c:v>11160</c:v>
                </c:pt>
                <c:pt idx="1">
                  <c:v>10994</c:v>
                </c:pt>
                <c:pt idx="2">
                  <c:v>13639</c:v>
                </c:pt>
                <c:pt idx="3">
                  <c:v>12529</c:v>
                </c:pt>
              </c:numCache>
            </c:numRef>
          </c:val>
        </c:ser>
        <c:ser>
          <c:idx val="1"/>
          <c:order val="1"/>
          <c:tx>
            <c:strRef>
              <c:f>'Shape and Table Library'!$CO$15</c:f>
              <c:strCache>
                <c:ptCount val="1"/>
                <c:pt idx="0">
                  <c:v>Fundraising and Comms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Library'!$CP$13:$CS$13</c:f>
              <c:strCache>
                <c:ptCount val="4"/>
                <c:pt idx="0">
                  <c:v>Q1</c:v>
                </c:pt>
                <c:pt idx="1">
                  <c:v>Q2</c:v>
                </c:pt>
                <c:pt idx="2">
                  <c:v>Q3</c:v>
                </c:pt>
                <c:pt idx="3">
                  <c:v>Q4</c:v>
                </c:pt>
              </c:strCache>
            </c:strRef>
          </c:cat>
          <c:val>
            <c:numRef>
              <c:f>'Shape and Table Library'!$CP$15:$CS$15</c:f>
              <c:numCache>
                <c:formatCode>#,##0</c:formatCode>
                <c:ptCount val="4"/>
                <c:pt idx="0">
                  <c:v>4549</c:v>
                </c:pt>
                <c:pt idx="1">
                  <c:v>5110</c:v>
                </c:pt>
                <c:pt idx="2">
                  <c:v>6586</c:v>
                </c:pt>
                <c:pt idx="3">
                  <c:v>6548</c:v>
                </c:pt>
              </c:numCache>
            </c:numRef>
          </c:val>
        </c:ser>
        <c:ser>
          <c:idx val="2"/>
          <c:order val="2"/>
          <c:tx>
            <c:strRef>
              <c:f>'Shape and Table Library'!$CO$16</c:f>
              <c:strCache>
                <c:ptCount val="1"/>
                <c:pt idx="0">
                  <c:v>Corporate Services</c:v>
                </c:pt>
              </c:strCache>
            </c:strRef>
          </c:tx>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Library'!$CP$13:$CS$13</c:f>
              <c:strCache>
                <c:ptCount val="4"/>
                <c:pt idx="0">
                  <c:v>Q1</c:v>
                </c:pt>
                <c:pt idx="1">
                  <c:v>Q2</c:v>
                </c:pt>
                <c:pt idx="2">
                  <c:v>Q3</c:v>
                </c:pt>
                <c:pt idx="3">
                  <c:v>Q4</c:v>
                </c:pt>
              </c:strCache>
            </c:strRef>
          </c:cat>
          <c:val>
            <c:numRef>
              <c:f>'Shape and Table Library'!$CP$16:$CS$16</c:f>
              <c:numCache>
                <c:formatCode>#,##0</c:formatCode>
                <c:ptCount val="4"/>
                <c:pt idx="0">
                  <c:v>653</c:v>
                </c:pt>
                <c:pt idx="1">
                  <c:v>710</c:v>
                </c:pt>
                <c:pt idx="2">
                  <c:v>801</c:v>
                </c:pt>
                <c:pt idx="3">
                  <c:v>588</c:v>
                </c:pt>
              </c:numCache>
            </c:numRef>
          </c:val>
        </c:ser>
        <c:dLbls>
          <c:dLblPos val="ctr"/>
          <c:showLegendKey val="0"/>
          <c:showVal val="1"/>
          <c:showCatName val="0"/>
          <c:showSerName val="0"/>
          <c:showPercent val="0"/>
          <c:showBubbleSize val="0"/>
        </c:dLbls>
        <c:gapWidth val="150"/>
        <c:overlap val="100"/>
        <c:axId val="308927848"/>
        <c:axId val="308922360"/>
      </c:barChart>
      <c:catAx>
        <c:axId val="30892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2360"/>
        <c:crosses val="autoZero"/>
        <c:auto val="1"/>
        <c:lblAlgn val="ctr"/>
        <c:lblOffset val="100"/>
        <c:noMultiLvlLbl val="0"/>
      </c:catAx>
      <c:valAx>
        <c:axId val="308922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7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stacked"/>
        <c:varyColors val="0"/>
        <c:ser>
          <c:idx val="0"/>
          <c:order val="0"/>
          <c:tx>
            <c:strRef>
              <c:f>'Shape and Table Library'!$CH$23</c:f>
              <c:strCache>
                <c:ptCount val="1"/>
                <c:pt idx="0">
                  <c:v>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Library'!$CI$22:$CL$22</c:f>
              <c:strCache>
                <c:ptCount val="4"/>
                <c:pt idx="0">
                  <c:v>Q1</c:v>
                </c:pt>
                <c:pt idx="1">
                  <c:v>Q2</c:v>
                </c:pt>
                <c:pt idx="2">
                  <c:v>Q3</c:v>
                </c:pt>
                <c:pt idx="3">
                  <c:v>Q4</c:v>
                </c:pt>
              </c:strCache>
            </c:strRef>
          </c:cat>
          <c:val>
            <c:numRef>
              <c:f>'Shape and Table Library'!$CI$23:$CL$23</c:f>
              <c:numCache>
                <c:formatCode>0%</c:formatCode>
                <c:ptCount val="4"/>
                <c:pt idx="0">
                  <c:v>0.56999999999999995</c:v>
                </c:pt>
                <c:pt idx="1">
                  <c:v>0.56999999999999995</c:v>
                </c:pt>
                <c:pt idx="2">
                  <c:v>0.57999999999999996</c:v>
                </c:pt>
                <c:pt idx="3">
                  <c:v>0.67</c:v>
                </c:pt>
              </c:numCache>
            </c:numRef>
          </c:val>
        </c:ser>
        <c:dLbls>
          <c:dLblPos val="ctr"/>
          <c:showLegendKey val="0"/>
          <c:showVal val="1"/>
          <c:showCatName val="0"/>
          <c:showSerName val="0"/>
          <c:showPercent val="0"/>
          <c:showBubbleSize val="0"/>
        </c:dLbls>
        <c:gapWidth val="150"/>
        <c:overlap val="100"/>
        <c:axId val="308924712"/>
        <c:axId val="308923144"/>
      </c:barChart>
      <c:catAx>
        <c:axId val="308924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3144"/>
        <c:crosses val="autoZero"/>
        <c:auto val="1"/>
        <c:lblAlgn val="ctr"/>
        <c:lblOffset val="100"/>
        <c:noMultiLvlLbl val="0"/>
      </c:catAx>
      <c:valAx>
        <c:axId val="308923144"/>
        <c:scaling>
          <c:orientation val="minMax"/>
          <c:max val="1"/>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924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6.9904424963860928E-2"/>
          <c:w val="1"/>
          <c:h val="0.93009557503613904"/>
        </c:manualLayout>
      </c:layout>
      <c:scatterChart>
        <c:scatterStyle val="lineMarker"/>
        <c:varyColors val="0"/>
        <c:ser>
          <c:idx val="0"/>
          <c:order val="0"/>
          <c:spPr>
            <a:ln w="34925">
              <a:solidFill>
                <a:schemeClr val="bg1">
                  <a:lumMod val="75000"/>
                </a:schemeClr>
              </a:solidFill>
              <a:prstDash val="sysDash"/>
            </a:ln>
            <a:effectLst>
              <a:outerShdw blurRad="50800" dist="38100" dir="2700000" algn="tl" rotWithShape="0">
                <a:prstClr val="black">
                  <a:alpha val="40000"/>
                </a:prstClr>
              </a:outerShdw>
            </a:effectLst>
          </c:spPr>
          <c:marker>
            <c:symbol val="none"/>
          </c:marker>
          <c:xVal>
            <c:numRef>
              <c:f>'Risk Register'!$AB$150:$AB$152</c:f>
              <c:numCache>
                <c:formatCode>General</c:formatCode>
                <c:ptCount val="3"/>
              </c:numCache>
            </c:numRef>
          </c:xVal>
          <c:yVal>
            <c:numRef>
              <c:f>'Risk Register'!$AC$150:$AC$152</c:f>
              <c:numCache>
                <c:formatCode>General</c:formatCode>
                <c:ptCount val="3"/>
              </c:numCache>
            </c:numRef>
          </c:yVal>
          <c:smooth val="0"/>
        </c:ser>
        <c:ser>
          <c:idx val="1"/>
          <c:order val="1"/>
          <c:spPr>
            <a:ln w="34925">
              <a:solidFill>
                <a:schemeClr val="tx1">
                  <a:lumMod val="50000"/>
                </a:schemeClr>
              </a:solidFill>
            </a:ln>
            <a:effectLst>
              <a:outerShdw blurRad="50800" dist="38100" dir="2700000" algn="tl" rotWithShape="0">
                <a:prstClr val="black">
                  <a:alpha val="40000"/>
                </a:prstClr>
              </a:outerShdw>
            </a:effectLst>
          </c:spPr>
          <c:marker>
            <c:symbol val="none"/>
          </c:marker>
          <c:xVal>
            <c:numRef>
              <c:f>'Risk Register'!$AB$146:$AB$148</c:f>
              <c:numCache>
                <c:formatCode>General</c:formatCode>
                <c:ptCount val="3"/>
                <c:pt idx="0">
                  <c:v>0</c:v>
                </c:pt>
                <c:pt idx="1">
                  <c:v>-2.45029690981724E-16</c:v>
                </c:pt>
                <c:pt idx="2">
                  <c:v>0</c:v>
                </c:pt>
              </c:numCache>
            </c:numRef>
          </c:xVal>
          <c:yVal>
            <c:numRef>
              <c:f>'Risk Register'!$AC$146:$AC$148</c:f>
              <c:numCache>
                <c:formatCode>General</c:formatCode>
                <c:ptCount val="3"/>
                <c:pt idx="0">
                  <c:v>0</c:v>
                </c:pt>
                <c:pt idx="1">
                  <c:v>1</c:v>
                </c:pt>
                <c:pt idx="2">
                  <c:v>0</c:v>
                </c:pt>
              </c:numCache>
            </c:numRef>
          </c:yVal>
          <c:smooth val="1"/>
        </c:ser>
        <c:dLbls>
          <c:showLegendKey val="0"/>
          <c:showVal val="0"/>
          <c:showCatName val="0"/>
          <c:showSerName val="0"/>
          <c:showPercent val="0"/>
          <c:showBubbleSize val="0"/>
        </c:dLbls>
        <c:axId val="277269544"/>
        <c:axId val="277269936"/>
      </c:scatterChart>
      <c:valAx>
        <c:axId val="277269544"/>
        <c:scaling>
          <c:orientation val="minMax"/>
          <c:max val="1"/>
          <c:min val="-1"/>
        </c:scaling>
        <c:delete val="1"/>
        <c:axPos val="b"/>
        <c:numFmt formatCode="General" sourceLinked="1"/>
        <c:majorTickMark val="out"/>
        <c:minorTickMark val="none"/>
        <c:tickLblPos val="nextTo"/>
        <c:crossAx val="277269936"/>
        <c:crosses val="autoZero"/>
        <c:crossBetween val="midCat"/>
      </c:valAx>
      <c:valAx>
        <c:axId val="277269936"/>
        <c:scaling>
          <c:orientation val="minMax"/>
          <c:max val="1"/>
          <c:min val="-1"/>
        </c:scaling>
        <c:delete val="1"/>
        <c:axPos val="l"/>
        <c:numFmt formatCode="General" sourceLinked="1"/>
        <c:majorTickMark val="out"/>
        <c:minorTickMark val="none"/>
        <c:tickLblPos val="nextTo"/>
        <c:crossAx val="277269544"/>
        <c:crosses val="autoZero"/>
        <c:crossBetween val="midCat"/>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'Shape and Table Library'!$CO$23</c:f>
              <c:strCache>
                <c:ptCount val="1"/>
                <c:pt idx="0">
                  <c:v>Data Protection</c:v>
                </c:pt>
              </c:strCache>
            </c:strRef>
          </c:tx>
          <c:spPr>
            <a:solidFill>
              <a:schemeClr val="accent2">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Library'!$CP$22:$CS$22</c:f>
              <c:strCache>
                <c:ptCount val="4"/>
                <c:pt idx="0">
                  <c:v>Q1</c:v>
                </c:pt>
                <c:pt idx="1">
                  <c:v>Q2</c:v>
                </c:pt>
                <c:pt idx="2">
                  <c:v>Q3</c:v>
                </c:pt>
                <c:pt idx="3">
                  <c:v>Q4</c:v>
                </c:pt>
              </c:strCache>
            </c:strRef>
          </c:cat>
          <c:val>
            <c:numRef>
              <c:f>'Shape and Table Library'!$CP$23:$CS$23</c:f>
              <c:numCache>
                <c:formatCode>0%</c:formatCode>
                <c:ptCount val="4"/>
                <c:pt idx="0">
                  <c:v>0.83</c:v>
                </c:pt>
                <c:pt idx="1">
                  <c:v>0.9</c:v>
                </c:pt>
                <c:pt idx="2">
                  <c:v>0.93</c:v>
                </c:pt>
                <c:pt idx="3">
                  <c:v>0.93</c:v>
                </c:pt>
              </c:numCache>
            </c:numRef>
          </c:val>
        </c:ser>
        <c:ser>
          <c:idx val="1"/>
          <c:order val="1"/>
          <c:tx>
            <c:strRef>
              <c:f>'Shape and Table Library'!$CO$24</c:f>
              <c:strCache>
                <c:ptCount val="1"/>
                <c:pt idx="0">
                  <c:v>Equality &amp; Diversity</c:v>
                </c:pt>
              </c:strCache>
            </c:strRef>
          </c:tx>
          <c:spPr>
            <a:solidFill>
              <a:schemeClr val="accent2">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Library'!$CP$22:$CS$22</c:f>
              <c:strCache>
                <c:ptCount val="4"/>
                <c:pt idx="0">
                  <c:v>Q1</c:v>
                </c:pt>
                <c:pt idx="1">
                  <c:v>Q2</c:v>
                </c:pt>
                <c:pt idx="2">
                  <c:v>Q3</c:v>
                </c:pt>
                <c:pt idx="3">
                  <c:v>Q4</c:v>
                </c:pt>
              </c:strCache>
            </c:strRef>
          </c:cat>
          <c:val>
            <c:numRef>
              <c:f>'Shape and Table Library'!$CP$24:$CS$24</c:f>
              <c:numCache>
                <c:formatCode>0%</c:formatCode>
                <c:ptCount val="4"/>
                <c:pt idx="0">
                  <c:v>0.87</c:v>
                </c:pt>
                <c:pt idx="1">
                  <c:v>0.89</c:v>
                </c:pt>
                <c:pt idx="2">
                  <c:v>0.93</c:v>
                </c:pt>
                <c:pt idx="3">
                  <c:v>0.92</c:v>
                </c:pt>
              </c:numCache>
            </c:numRef>
          </c:val>
        </c:ser>
        <c:ser>
          <c:idx val="2"/>
          <c:order val="2"/>
          <c:tx>
            <c:strRef>
              <c:f>'Shape and Table Library'!$CO$25</c:f>
              <c:strCache>
                <c:ptCount val="1"/>
                <c:pt idx="0">
                  <c:v>Health &amp; Safety</c:v>
                </c:pt>
              </c:strCache>
            </c:strRef>
          </c:tx>
          <c:spPr>
            <a:solidFill>
              <a:schemeClr val="accent2">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Library'!$CP$22:$CS$22</c:f>
              <c:strCache>
                <c:ptCount val="4"/>
                <c:pt idx="0">
                  <c:v>Q1</c:v>
                </c:pt>
                <c:pt idx="1">
                  <c:v>Q2</c:v>
                </c:pt>
                <c:pt idx="2">
                  <c:v>Q3</c:v>
                </c:pt>
                <c:pt idx="3">
                  <c:v>Q4</c:v>
                </c:pt>
              </c:strCache>
            </c:strRef>
          </c:cat>
          <c:val>
            <c:numRef>
              <c:f>'Shape and Table Library'!$CP$25:$CS$25</c:f>
              <c:numCache>
                <c:formatCode>0%</c:formatCode>
                <c:ptCount val="4"/>
                <c:pt idx="0">
                  <c:v>0.79</c:v>
                </c:pt>
                <c:pt idx="1">
                  <c:v>0.81</c:v>
                </c:pt>
                <c:pt idx="2">
                  <c:v>0.88</c:v>
                </c:pt>
                <c:pt idx="3">
                  <c:v>0.87</c:v>
                </c:pt>
              </c:numCache>
            </c:numRef>
          </c:val>
        </c:ser>
        <c:ser>
          <c:idx val="3"/>
          <c:order val="3"/>
          <c:tx>
            <c:strRef>
              <c:f>'Shape and Table Library'!$CO$26</c:f>
              <c:strCache>
                <c:ptCount val="1"/>
                <c:pt idx="0">
                  <c:v>Safeguarding</c:v>
                </c:pt>
              </c:strCache>
            </c:strRef>
          </c:tx>
          <c:spPr>
            <a:solidFill>
              <a:schemeClr val="accent2">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Library'!$CP$22:$CS$22</c:f>
              <c:strCache>
                <c:ptCount val="4"/>
                <c:pt idx="0">
                  <c:v>Q1</c:v>
                </c:pt>
                <c:pt idx="1">
                  <c:v>Q2</c:v>
                </c:pt>
                <c:pt idx="2">
                  <c:v>Q3</c:v>
                </c:pt>
                <c:pt idx="3">
                  <c:v>Q4</c:v>
                </c:pt>
              </c:strCache>
            </c:strRef>
          </c:cat>
          <c:val>
            <c:numRef>
              <c:f>'Shape and Table Library'!$CP$26:$CS$26</c:f>
              <c:numCache>
                <c:formatCode>0%</c:formatCode>
                <c:ptCount val="4"/>
                <c:pt idx="0">
                  <c:v>0.84</c:v>
                </c:pt>
                <c:pt idx="1">
                  <c:v>0.86</c:v>
                </c:pt>
                <c:pt idx="2">
                  <c:v>0.9</c:v>
                </c:pt>
                <c:pt idx="3">
                  <c:v>0.9</c:v>
                </c:pt>
              </c:numCache>
            </c:numRef>
          </c:val>
        </c:ser>
        <c:dLbls>
          <c:dLblPos val="outEnd"/>
          <c:showLegendKey val="0"/>
          <c:showVal val="1"/>
          <c:showCatName val="0"/>
          <c:showSerName val="0"/>
          <c:showPercent val="0"/>
          <c:showBubbleSize val="0"/>
        </c:dLbls>
        <c:gapWidth val="219"/>
        <c:overlap val="-27"/>
        <c:axId val="312209304"/>
        <c:axId val="312205776"/>
      </c:barChart>
      <c:catAx>
        <c:axId val="312209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5776"/>
        <c:crosses val="autoZero"/>
        <c:auto val="1"/>
        <c:lblAlgn val="ctr"/>
        <c:lblOffset val="100"/>
        <c:noMultiLvlLbl val="0"/>
      </c:catAx>
      <c:valAx>
        <c:axId val="3122057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9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67958519823285"/>
          <c:y val="0.18414991699783959"/>
          <c:w val="0.73076645492569781"/>
          <c:h val="0.52921206448406943"/>
        </c:manualLayout>
      </c:layout>
      <c:pieChart>
        <c:varyColors val="1"/>
        <c:ser>
          <c:idx val="0"/>
          <c:order val="0"/>
          <c:dPt>
            <c:idx val="0"/>
            <c:bubble3D val="0"/>
            <c:spPr>
              <a:solidFill>
                <a:schemeClr val="accent2">
                  <a:shade val="45000"/>
                </a:schemeClr>
              </a:solidFill>
              <a:ln w="19050">
                <a:solidFill>
                  <a:schemeClr val="lt1"/>
                </a:solidFill>
              </a:ln>
              <a:effectLst/>
            </c:spPr>
          </c:dPt>
          <c:dPt>
            <c:idx val="1"/>
            <c:bubble3D val="0"/>
            <c:spPr>
              <a:solidFill>
                <a:schemeClr val="accent2">
                  <a:shade val="61000"/>
                </a:schemeClr>
              </a:solidFill>
              <a:ln w="19050">
                <a:solidFill>
                  <a:schemeClr val="lt1"/>
                </a:solidFill>
              </a:ln>
              <a:effectLst/>
            </c:spPr>
          </c:dPt>
          <c:dPt>
            <c:idx val="2"/>
            <c:bubble3D val="0"/>
            <c:spPr>
              <a:solidFill>
                <a:schemeClr val="accent2">
                  <a:shade val="76000"/>
                </a:schemeClr>
              </a:solidFill>
              <a:ln w="19050">
                <a:solidFill>
                  <a:schemeClr val="lt1"/>
                </a:solidFill>
              </a:ln>
              <a:effectLst/>
            </c:spPr>
          </c:dPt>
          <c:dPt>
            <c:idx val="3"/>
            <c:bubble3D val="0"/>
            <c:spPr>
              <a:solidFill>
                <a:schemeClr val="accent2">
                  <a:shade val="92000"/>
                </a:schemeClr>
              </a:solidFill>
              <a:ln w="19050">
                <a:solidFill>
                  <a:schemeClr val="lt1"/>
                </a:solidFill>
              </a:ln>
              <a:effectLst/>
            </c:spPr>
          </c:dPt>
          <c:dPt>
            <c:idx val="4"/>
            <c:bubble3D val="0"/>
            <c:spPr>
              <a:solidFill>
                <a:schemeClr val="accent2">
                  <a:tint val="93000"/>
                </a:schemeClr>
              </a:solidFill>
              <a:ln w="19050">
                <a:solidFill>
                  <a:schemeClr val="lt1"/>
                </a:solidFill>
              </a:ln>
              <a:effectLst/>
            </c:spPr>
          </c:dPt>
          <c:dPt>
            <c:idx val="5"/>
            <c:bubble3D val="0"/>
            <c:spPr>
              <a:solidFill>
                <a:schemeClr val="accent2">
                  <a:tint val="77000"/>
                </a:schemeClr>
              </a:solidFill>
              <a:ln w="19050">
                <a:solidFill>
                  <a:schemeClr val="lt1"/>
                </a:solidFill>
              </a:ln>
              <a:effectLst/>
            </c:spPr>
          </c:dPt>
          <c:dPt>
            <c:idx val="6"/>
            <c:bubble3D val="0"/>
            <c:spPr>
              <a:solidFill>
                <a:schemeClr val="accent2">
                  <a:tint val="62000"/>
                </a:schemeClr>
              </a:solidFill>
              <a:ln w="19050">
                <a:solidFill>
                  <a:schemeClr val="lt1"/>
                </a:solidFill>
              </a:ln>
              <a:effectLst/>
            </c:spPr>
          </c:dPt>
          <c:dPt>
            <c:idx val="7"/>
            <c:bubble3D val="0"/>
            <c:spPr>
              <a:solidFill>
                <a:schemeClr val="accent2">
                  <a:tint val="46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Library'!$CH$31:$CH$38</c:f>
              <c:strCache>
                <c:ptCount val="8"/>
                <c:pt idx="0">
                  <c:v>16-20</c:v>
                </c:pt>
                <c:pt idx="1">
                  <c:v>20-25</c:v>
                </c:pt>
                <c:pt idx="2">
                  <c:v>26-29</c:v>
                </c:pt>
                <c:pt idx="3">
                  <c:v>30-39</c:v>
                </c:pt>
                <c:pt idx="4">
                  <c:v>40-49</c:v>
                </c:pt>
                <c:pt idx="5">
                  <c:v>50-59</c:v>
                </c:pt>
                <c:pt idx="6">
                  <c:v>60-65</c:v>
                </c:pt>
                <c:pt idx="7">
                  <c:v>66+</c:v>
                </c:pt>
              </c:strCache>
            </c:strRef>
          </c:cat>
          <c:val>
            <c:numRef>
              <c:f>'Shape and Table Library'!$CI$31:$CI$38</c:f>
              <c:numCache>
                <c:formatCode>0.00%</c:formatCode>
                <c:ptCount val="8"/>
                <c:pt idx="0">
                  <c:v>1.2500000000000001E-2</c:v>
                </c:pt>
                <c:pt idx="1">
                  <c:v>7.3400000000000007E-2</c:v>
                </c:pt>
                <c:pt idx="2">
                  <c:v>9.2999999999999999E-2</c:v>
                </c:pt>
                <c:pt idx="3">
                  <c:v>0.23599999999999999</c:v>
                </c:pt>
                <c:pt idx="4">
                  <c:v>0.26690000000000003</c:v>
                </c:pt>
                <c:pt idx="5">
                  <c:v>0.24660000000000001</c:v>
                </c:pt>
                <c:pt idx="6">
                  <c:v>5.8000000000000003E-2</c:v>
                </c:pt>
                <c:pt idx="7">
                  <c:v>1.3599999999999999E-2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0550081763339791E-4"/>
          <c:y val="0.78427495211747178"/>
          <c:w val="0.94980680269915696"/>
          <c:h val="0.2157247641342129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Disabled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02184436437731"/>
          <c:y val="0.16609001588940187"/>
          <c:w val="0.75029502152544192"/>
          <c:h val="0.54552118644405057"/>
        </c:manualLayout>
      </c:layout>
      <c:pieChart>
        <c:varyColors val="1"/>
        <c:ser>
          <c:idx val="0"/>
          <c:order val="0"/>
          <c:dPt>
            <c:idx val="0"/>
            <c:bubble3D val="0"/>
            <c:spPr>
              <a:solidFill>
                <a:schemeClr val="accent2">
                  <a:shade val="65000"/>
                </a:schemeClr>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tint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Library'!$CK$31:$CK$33</c:f>
              <c:strCache>
                <c:ptCount val="3"/>
                <c:pt idx="0">
                  <c:v>Not Disabled</c:v>
                </c:pt>
                <c:pt idx="1">
                  <c:v>Disabled</c:v>
                </c:pt>
                <c:pt idx="2">
                  <c:v>Not Available</c:v>
                </c:pt>
              </c:strCache>
            </c:strRef>
          </c:cat>
          <c:val>
            <c:numRef>
              <c:f>'Shape and Table Library'!$CL$31:$CL$33</c:f>
              <c:numCache>
                <c:formatCode>0.00%</c:formatCode>
                <c:ptCount val="3"/>
                <c:pt idx="0">
                  <c:v>0.80779999999999996</c:v>
                </c:pt>
                <c:pt idx="1">
                  <c:v>3.4299999999999997E-2</c:v>
                </c:pt>
                <c:pt idx="2">
                  <c:v>0.158</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0535140220063933E-4"/>
          <c:y val="0.75640525672588987"/>
          <c:w val="0.97226396271015492"/>
          <c:h val="0.24326878059161525"/>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133197309623422"/>
          <c:y val="0.15249205397460455"/>
          <c:w val="0.77733605380753168"/>
          <c:h val="0.56462095203731333"/>
        </c:manualLayout>
      </c:layout>
      <c:pieChart>
        <c:varyColors val="1"/>
        <c:ser>
          <c:idx val="0"/>
          <c:order val="0"/>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Library'!$CK$38:$CK$39</c:f>
              <c:strCache>
                <c:ptCount val="2"/>
                <c:pt idx="0">
                  <c:v>Male</c:v>
                </c:pt>
                <c:pt idx="1">
                  <c:v>Female</c:v>
                </c:pt>
              </c:strCache>
            </c:strRef>
          </c:cat>
          <c:val>
            <c:numRef>
              <c:f>'Shape and Table Library'!$CL$38:$CL$39</c:f>
              <c:numCache>
                <c:formatCode>0.00%</c:formatCode>
                <c:ptCount val="2"/>
                <c:pt idx="0">
                  <c:v>0.15740000000000001</c:v>
                </c:pt>
                <c:pt idx="1">
                  <c:v>0.84260000000000002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26047992554491667"/>
          <c:y val="0.84929997154367443"/>
          <c:w val="0.48234686922657155"/>
          <c:h val="7.4173021865225258E-2"/>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Sexual</a:t>
            </a:r>
            <a:r>
              <a:rPr lang="en-US" b="1" baseline="0">
                <a:solidFill>
                  <a:sysClr val="windowText" lastClr="000000"/>
                </a:solidFill>
              </a:rPr>
              <a:t> Orientation</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151849976325715"/>
          <c:y val="0.13345154946903315"/>
          <c:w val="0.80482333864100464"/>
          <c:h val="0.57898852581002291"/>
        </c:manualLayout>
      </c:layout>
      <c:pieChart>
        <c:varyColors val="1"/>
        <c:ser>
          <c:idx val="0"/>
          <c:order val="0"/>
          <c:dPt>
            <c:idx val="0"/>
            <c:bubble3D val="0"/>
            <c:spPr>
              <a:solidFill>
                <a:schemeClr val="accent2">
                  <a:shade val="58000"/>
                </a:schemeClr>
              </a:solidFill>
              <a:ln w="19050">
                <a:solidFill>
                  <a:schemeClr val="lt1"/>
                </a:solidFill>
              </a:ln>
              <a:effectLst/>
            </c:spPr>
          </c:dPt>
          <c:dPt>
            <c:idx val="1"/>
            <c:bubble3D val="0"/>
            <c:spPr>
              <a:solidFill>
                <a:schemeClr val="accent2">
                  <a:shade val="86000"/>
                </a:schemeClr>
              </a:solidFill>
              <a:ln w="19050">
                <a:solidFill>
                  <a:schemeClr val="lt1"/>
                </a:solidFill>
              </a:ln>
              <a:effectLst/>
            </c:spPr>
          </c:dPt>
          <c:dPt>
            <c:idx val="2"/>
            <c:bubble3D val="0"/>
            <c:spPr>
              <a:solidFill>
                <a:schemeClr val="accent2">
                  <a:tint val="86000"/>
                </a:schemeClr>
              </a:solidFill>
              <a:ln w="19050">
                <a:solidFill>
                  <a:schemeClr val="lt1"/>
                </a:solidFill>
              </a:ln>
              <a:effectLst/>
            </c:spPr>
          </c:dPt>
          <c:dPt>
            <c:idx val="3"/>
            <c:bubble3D val="0"/>
            <c:spPr>
              <a:solidFill>
                <a:schemeClr val="accent2">
                  <a:tint val="5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Library'!$CO$31:$CO$34</c:f>
              <c:strCache>
                <c:ptCount val="4"/>
                <c:pt idx="0">
                  <c:v>LGBT</c:v>
                </c:pt>
                <c:pt idx="1">
                  <c:v>Straight</c:v>
                </c:pt>
                <c:pt idx="2">
                  <c:v>Not Available</c:v>
                </c:pt>
                <c:pt idx="3">
                  <c:v>Prefer Not to Say</c:v>
                </c:pt>
              </c:strCache>
            </c:strRef>
          </c:cat>
          <c:val>
            <c:numRef>
              <c:f>'Shape and Table Library'!$CP$31:$CP$34</c:f>
              <c:numCache>
                <c:formatCode>0.00%</c:formatCode>
                <c:ptCount val="4"/>
                <c:pt idx="0">
                  <c:v>2.3599999999999999E-2</c:v>
                </c:pt>
                <c:pt idx="1">
                  <c:v>0.40310000000000001</c:v>
                </c:pt>
                <c:pt idx="2">
                  <c:v>0.37</c:v>
                </c:pt>
                <c:pt idx="3">
                  <c:v>0.20330000000000001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0550081763339791E-4"/>
          <c:y val="0.82016113016061165"/>
          <c:w val="0.96174235430259591"/>
          <c:h val="0.17983886983938829"/>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Ethnicity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646858266896036"/>
          <c:y val="0.12935483870967743"/>
          <c:w val="0.7888535247263746"/>
          <c:h val="0.56750001841215669"/>
        </c:manualLayout>
      </c:layout>
      <c:pieChart>
        <c:varyColors val="1"/>
        <c:ser>
          <c:idx val="0"/>
          <c:order val="0"/>
          <c:dPt>
            <c:idx val="0"/>
            <c:bubble3D val="0"/>
            <c:spPr>
              <a:solidFill>
                <a:schemeClr val="accent2">
                  <a:shade val="47000"/>
                </a:schemeClr>
              </a:solidFill>
              <a:ln w="19050">
                <a:solidFill>
                  <a:schemeClr val="lt1"/>
                </a:solidFill>
              </a:ln>
              <a:effectLst/>
            </c:spPr>
          </c:dPt>
          <c:dPt>
            <c:idx val="1"/>
            <c:bubble3D val="0"/>
            <c:spPr>
              <a:solidFill>
                <a:schemeClr val="accent2">
                  <a:shade val="65000"/>
                </a:schemeClr>
              </a:solidFill>
              <a:ln w="19050">
                <a:solidFill>
                  <a:schemeClr val="lt1"/>
                </a:solidFill>
              </a:ln>
              <a:effectLst/>
            </c:spPr>
          </c:dPt>
          <c:dPt>
            <c:idx val="2"/>
            <c:bubble3D val="0"/>
            <c:spPr>
              <a:solidFill>
                <a:schemeClr val="accent2">
                  <a:shade val="82000"/>
                </a:schemeClr>
              </a:solidFill>
              <a:ln w="19050">
                <a:solidFill>
                  <a:schemeClr val="lt1"/>
                </a:solidFill>
              </a:ln>
              <a:effectLst/>
            </c:spPr>
          </c:dPt>
          <c:dPt>
            <c:idx val="3"/>
            <c:bubble3D val="0"/>
            <c:spPr>
              <a:solidFill>
                <a:schemeClr val="accent2"/>
              </a:solidFill>
              <a:ln w="19050">
                <a:solidFill>
                  <a:schemeClr val="lt1"/>
                </a:solidFill>
              </a:ln>
              <a:effectLst/>
            </c:spPr>
          </c:dPt>
          <c:dPt>
            <c:idx val="4"/>
            <c:bubble3D val="0"/>
            <c:spPr>
              <a:solidFill>
                <a:schemeClr val="accent2">
                  <a:tint val="83000"/>
                </a:schemeClr>
              </a:solidFill>
              <a:ln w="19050">
                <a:solidFill>
                  <a:schemeClr val="lt1"/>
                </a:solidFill>
              </a:ln>
              <a:effectLst/>
            </c:spPr>
          </c:dPt>
          <c:dPt>
            <c:idx val="5"/>
            <c:bubble3D val="0"/>
            <c:spPr>
              <a:solidFill>
                <a:schemeClr val="accent2">
                  <a:tint val="65000"/>
                </a:schemeClr>
              </a:solidFill>
              <a:ln w="19050">
                <a:solidFill>
                  <a:schemeClr val="lt1"/>
                </a:solidFill>
              </a:ln>
              <a:effectLst/>
            </c:spPr>
          </c:dPt>
          <c:dPt>
            <c:idx val="6"/>
            <c:bubble3D val="0"/>
            <c:spPr>
              <a:solidFill>
                <a:schemeClr val="accent2">
                  <a:tint val="48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Library'!$CR$31:$CR$37</c:f>
              <c:strCache>
                <c:ptCount val="7"/>
                <c:pt idx="0">
                  <c:v>Asian</c:v>
                </c:pt>
                <c:pt idx="1">
                  <c:v>Black</c:v>
                </c:pt>
                <c:pt idx="2">
                  <c:v>Mixed</c:v>
                </c:pt>
                <c:pt idx="3">
                  <c:v>White</c:v>
                </c:pt>
                <c:pt idx="4">
                  <c:v>Other</c:v>
                </c:pt>
                <c:pt idx="5">
                  <c:v>Prefer Not to Say</c:v>
                </c:pt>
                <c:pt idx="6">
                  <c:v>Not Available</c:v>
                </c:pt>
              </c:strCache>
            </c:strRef>
          </c:cat>
          <c:val>
            <c:numRef>
              <c:f>'Shape and Table Library'!$CS$31:$CS$37</c:f>
              <c:numCache>
                <c:formatCode>0.00%</c:formatCode>
                <c:ptCount val="7"/>
                <c:pt idx="0">
                  <c:v>3.5000000000000003E-2</c:v>
                </c:pt>
                <c:pt idx="1">
                  <c:v>2.4299999999999999E-2</c:v>
                </c:pt>
                <c:pt idx="2">
                  <c:v>1.52E-2</c:v>
                </c:pt>
                <c:pt idx="3">
                  <c:v>0.86170000000000002</c:v>
                </c:pt>
                <c:pt idx="4">
                  <c:v>1.4E-3</c:v>
                </c:pt>
                <c:pt idx="5">
                  <c:v>1.67E-2</c:v>
                </c:pt>
                <c:pt idx="6">
                  <c:v>4.58E-2</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0565824568972601E-4"/>
          <c:y val="0.80186678225993968"/>
          <c:w val="0.99929434175431031"/>
          <c:h val="0.1981330962661925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Religion</a:t>
            </a:r>
            <a:r>
              <a:rPr lang="en-US" b="1" baseline="0">
                <a:solidFill>
                  <a:sysClr val="windowText" lastClr="000000"/>
                </a:solidFill>
              </a:rPr>
              <a:t>/Belief</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6097223762522642"/>
          <c:y val="0.12389882151676192"/>
          <c:w val="0.51874434709745787"/>
          <c:h val="0.55364907902392424"/>
        </c:manualLayout>
      </c:layout>
      <c:pieChart>
        <c:varyColors val="1"/>
        <c:ser>
          <c:idx val="0"/>
          <c:order val="0"/>
          <c:dPt>
            <c:idx val="0"/>
            <c:bubble3D val="0"/>
            <c:spPr>
              <a:solidFill>
                <a:schemeClr val="accent2">
                  <a:shade val="42000"/>
                </a:schemeClr>
              </a:solidFill>
              <a:ln w="19050">
                <a:solidFill>
                  <a:schemeClr val="lt1"/>
                </a:solidFill>
              </a:ln>
              <a:effectLst/>
            </c:spPr>
          </c:dPt>
          <c:dPt>
            <c:idx val="1"/>
            <c:bubble3D val="0"/>
            <c:spPr>
              <a:solidFill>
                <a:schemeClr val="accent2">
                  <a:shade val="55000"/>
                </a:schemeClr>
              </a:solidFill>
              <a:ln w="19050">
                <a:solidFill>
                  <a:schemeClr val="lt1"/>
                </a:solidFill>
              </a:ln>
              <a:effectLst/>
            </c:spPr>
          </c:dPt>
          <c:dPt>
            <c:idx val="2"/>
            <c:bubble3D val="0"/>
            <c:spPr>
              <a:solidFill>
                <a:schemeClr val="accent2">
                  <a:shade val="68000"/>
                </a:schemeClr>
              </a:solidFill>
              <a:ln w="19050">
                <a:solidFill>
                  <a:schemeClr val="lt1"/>
                </a:solidFill>
              </a:ln>
              <a:effectLst/>
            </c:spPr>
          </c:dPt>
          <c:dPt>
            <c:idx val="3"/>
            <c:bubble3D val="0"/>
            <c:spPr>
              <a:solidFill>
                <a:schemeClr val="accent2">
                  <a:shade val="80000"/>
                </a:schemeClr>
              </a:solidFill>
              <a:ln w="19050">
                <a:solidFill>
                  <a:schemeClr val="lt1"/>
                </a:solidFill>
              </a:ln>
              <a:effectLst/>
            </c:spPr>
          </c:dPt>
          <c:dPt>
            <c:idx val="4"/>
            <c:bubble3D val="0"/>
            <c:spPr>
              <a:solidFill>
                <a:schemeClr val="accent2">
                  <a:shade val="93000"/>
                </a:schemeClr>
              </a:solidFill>
              <a:ln w="19050">
                <a:solidFill>
                  <a:schemeClr val="lt1"/>
                </a:solidFill>
              </a:ln>
              <a:effectLst/>
            </c:spPr>
          </c:dPt>
          <c:dPt>
            <c:idx val="5"/>
            <c:bubble3D val="0"/>
            <c:spPr>
              <a:solidFill>
                <a:schemeClr val="accent2">
                  <a:tint val="94000"/>
                </a:schemeClr>
              </a:solidFill>
              <a:ln w="19050">
                <a:solidFill>
                  <a:schemeClr val="lt1"/>
                </a:solidFill>
              </a:ln>
              <a:effectLst/>
            </c:spPr>
          </c:dPt>
          <c:dPt>
            <c:idx val="6"/>
            <c:bubble3D val="0"/>
            <c:spPr>
              <a:solidFill>
                <a:schemeClr val="accent2">
                  <a:tint val="81000"/>
                </a:schemeClr>
              </a:solidFill>
              <a:ln w="19050">
                <a:solidFill>
                  <a:schemeClr val="lt1"/>
                </a:solidFill>
              </a:ln>
              <a:effectLst/>
            </c:spPr>
          </c:dPt>
          <c:dPt>
            <c:idx val="7"/>
            <c:bubble3D val="0"/>
            <c:spPr>
              <a:solidFill>
                <a:schemeClr val="accent2">
                  <a:tint val="69000"/>
                </a:schemeClr>
              </a:solidFill>
              <a:ln w="19050">
                <a:solidFill>
                  <a:schemeClr val="lt1"/>
                </a:solidFill>
              </a:ln>
              <a:effectLst/>
            </c:spPr>
          </c:dPt>
          <c:dPt>
            <c:idx val="8"/>
            <c:bubble3D val="0"/>
            <c:spPr>
              <a:solidFill>
                <a:schemeClr val="accent2">
                  <a:tint val="56000"/>
                </a:schemeClr>
              </a:solidFill>
              <a:ln w="19050">
                <a:solidFill>
                  <a:schemeClr val="lt1"/>
                </a:solidFill>
              </a:ln>
              <a:effectLst/>
            </c:spPr>
          </c:dPt>
          <c:dPt>
            <c:idx val="9"/>
            <c:bubble3D val="0"/>
            <c:spPr>
              <a:solidFill>
                <a:schemeClr val="accent2">
                  <a:tint val="43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'Shape and Table Library'!$CU$31:$CU$40</c:f>
              <c:strCache>
                <c:ptCount val="10"/>
                <c:pt idx="0">
                  <c:v>Sikh</c:v>
                </c:pt>
                <c:pt idx="1">
                  <c:v>Buddhist</c:v>
                </c:pt>
                <c:pt idx="2">
                  <c:v>Christian</c:v>
                </c:pt>
                <c:pt idx="3">
                  <c:v>Hindu</c:v>
                </c:pt>
                <c:pt idx="4">
                  <c:v>Jewish</c:v>
                </c:pt>
                <c:pt idx="5">
                  <c:v>Muslim</c:v>
                </c:pt>
                <c:pt idx="6">
                  <c:v>Any other religion or belief</c:v>
                </c:pt>
                <c:pt idx="7">
                  <c:v>None</c:v>
                </c:pt>
                <c:pt idx="8">
                  <c:v>Not Yet Obtained Information</c:v>
                </c:pt>
                <c:pt idx="9">
                  <c:v>Prefer Not to Say</c:v>
                </c:pt>
              </c:strCache>
            </c:strRef>
          </c:cat>
          <c:val>
            <c:numRef>
              <c:f>'Shape and Table Library'!$CV$31:$CV$40</c:f>
              <c:numCache>
                <c:formatCode>0.00%</c:formatCode>
                <c:ptCount val="10"/>
                <c:pt idx="0">
                  <c:v>6.1999999999999998E-3</c:v>
                </c:pt>
                <c:pt idx="1">
                  <c:v>2.7000000000000001E-3</c:v>
                </c:pt>
                <c:pt idx="2">
                  <c:v>0.39810000000000001</c:v>
                </c:pt>
                <c:pt idx="3">
                  <c:v>3.8999999999999998E-3</c:v>
                </c:pt>
                <c:pt idx="4">
                  <c:v>2.8999999999999998E-3</c:v>
                </c:pt>
                <c:pt idx="5">
                  <c:v>1.5699999999999999E-2</c:v>
                </c:pt>
                <c:pt idx="6">
                  <c:v>2.1499999999999998E-2</c:v>
                </c:pt>
                <c:pt idx="7">
                  <c:v>0.2349</c:v>
                </c:pt>
                <c:pt idx="8">
                  <c:v>8.5099999999999995E-2</c:v>
                </c:pt>
                <c:pt idx="9">
                  <c:v>0.22900000000000001</c:v>
                </c:pt>
              </c:numCache>
            </c:numRef>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72945098105231265"/>
          <c:w val="1"/>
          <c:h val="0.270549018947687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lineChart>
        <c:grouping val="standard"/>
        <c:varyColors val="0"/>
        <c:ser>
          <c:idx val="0"/>
          <c:order val="0"/>
          <c:tx>
            <c:strRef>
              <c:f>'Shape and Table Library'!$CH$14</c:f>
              <c:strCache>
                <c:ptCount val="1"/>
                <c:pt idx="0">
                  <c:v>Short Term</c:v>
                </c:pt>
              </c:strCache>
            </c:strRef>
          </c:tx>
          <c:spPr>
            <a:ln w="38100" cap="flat" cmpd="dbl" algn="ctr">
              <a:solidFill>
                <a:schemeClr val="accent2">
                  <a:shade val="65000"/>
                </a:schemeClr>
              </a:solidFill>
              <a:miter lim="800000"/>
            </a:ln>
            <a:effectLst/>
          </c:spPr>
          <c:marker>
            <c:symbol val="diamond"/>
            <c:size val="10"/>
            <c:spPr>
              <a:solidFill>
                <a:schemeClr val="accent2">
                  <a:shade val="65000"/>
                </a:schemeClr>
              </a:solidFill>
              <a:ln w="9525" cap="flat" cmpd="sng" algn="ctr">
                <a:solidFill>
                  <a:schemeClr val="lt1"/>
                </a:solidFill>
                <a:round/>
              </a:ln>
              <a:effectLst/>
            </c:spPr>
          </c:marker>
          <c:cat>
            <c:strRef>
              <c:f>'Shape and Table Library'!$CI$13:$CL$13</c:f>
              <c:strCache>
                <c:ptCount val="4"/>
                <c:pt idx="0">
                  <c:v>Q1</c:v>
                </c:pt>
                <c:pt idx="1">
                  <c:v>Q2</c:v>
                </c:pt>
                <c:pt idx="2">
                  <c:v>Q3</c:v>
                </c:pt>
                <c:pt idx="3">
                  <c:v>Q4</c:v>
                </c:pt>
              </c:strCache>
            </c:strRef>
          </c:cat>
          <c:val>
            <c:numRef>
              <c:f>'Shape and Table Library'!$CI$14:$CL$14</c:f>
              <c:numCache>
                <c:formatCode>General</c:formatCode>
                <c:ptCount val="4"/>
                <c:pt idx="0" formatCode="#,##0">
                  <c:v>2849</c:v>
                </c:pt>
                <c:pt idx="1">
                  <c:v>2694</c:v>
                </c:pt>
                <c:pt idx="2">
                  <c:v>4327</c:v>
                </c:pt>
                <c:pt idx="3">
                  <c:v>4169</c:v>
                </c:pt>
              </c:numCache>
            </c:numRef>
          </c:val>
          <c:smooth val="0"/>
        </c:ser>
        <c:ser>
          <c:idx val="1"/>
          <c:order val="1"/>
          <c:tx>
            <c:strRef>
              <c:f>'Shape and Table Library'!$CH$15</c:f>
              <c:strCache>
                <c:ptCount val="1"/>
                <c:pt idx="0">
                  <c:v>Medium Term</c:v>
                </c:pt>
              </c:strCache>
            </c:strRef>
          </c:tx>
          <c:spPr>
            <a:ln w="38100" cap="flat" cmpd="dbl" algn="ctr">
              <a:solidFill>
                <a:schemeClr val="accent2"/>
              </a:solidFill>
              <a:miter lim="800000"/>
            </a:ln>
            <a:effectLst/>
          </c:spPr>
          <c:marker>
            <c:symbol val="diamond"/>
            <c:size val="10"/>
            <c:spPr>
              <a:solidFill>
                <a:schemeClr val="accent2"/>
              </a:solidFill>
              <a:ln w="9525" cap="flat" cmpd="sng" algn="ctr">
                <a:solidFill>
                  <a:schemeClr val="lt1"/>
                </a:solidFill>
                <a:round/>
              </a:ln>
              <a:effectLst/>
            </c:spPr>
          </c:marker>
          <c:cat>
            <c:strRef>
              <c:f>'Shape and Table Library'!$CI$13:$CL$13</c:f>
              <c:strCache>
                <c:ptCount val="4"/>
                <c:pt idx="0">
                  <c:v>Q1</c:v>
                </c:pt>
                <c:pt idx="1">
                  <c:v>Q2</c:v>
                </c:pt>
                <c:pt idx="2">
                  <c:v>Q3</c:v>
                </c:pt>
                <c:pt idx="3">
                  <c:v>Q4</c:v>
                </c:pt>
              </c:strCache>
            </c:strRef>
          </c:cat>
          <c:val>
            <c:numRef>
              <c:f>'Shape and Table Library'!$CI$15:$CL$15</c:f>
              <c:numCache>
                <c:formatCode>General</c:formatCode>
                <c:ptCount val="4"/>
                <c:pt idx="0">
                  <c:v>2777</c:v>
                </c:pt>
                <c:pt idx="1">
                  <c:v>2636</c:v>
                </c:pt>
                <c:pt idx="2">
                  <c:v>3553</c:v>
                </c:pt>
                <c:pt idx="3">
                  <c:v>2991</c:v>
                </c:pt>
              </c:numCache>
            </c:numRef>
          </c:val>
          <c:smooth val="0"/>
        </c:ser>
        <c:ser>
          <c:idx val="2"/>
          <c:order val="2"/>
          <c:tx>
            <c:strRef>
              <c:f>'Shape and Table Library'!$CH$16</c:f>
              <c:strCache>
                <c:ptCount val="1"/>
                <c:pt idx="0">
                  <c:v>Long Term</c:v>
                </c:pt>
              </c:strCache>
            </c:strRef>
          </c:tx>
          <c:spPr>
            <a:ln w="38100" cap="flat" cmpd="dbl" algn="ctr">
              <a:solidFill>
                <a:schemeClr val="accent2">
                  <a:tint val="65000"/>
                </a:schemeClr>
              </a:solidFill>
              <a:miter lim="800000"/>
            </a:ln>
            <a:effectLst/>
          </c:spPr>
          <c:marker>
            <c:symbol val="diamond"/>
            <c:size val="10"/>
            <c:spPr>
              <a:solidFill>
                <a:schemeClr val="accent2">
                  <a:tint val="65000"/>
                </a:schemeClr>
              </a:solidFill>
              <a:ln w="9525" cap="flat" cmpd="sng" algn="ctr">
                <a:solidFill>
                  <a:schemeClr val="lt1"/>
                </a:solidFill>
                <a:round/>
              </a:ln>
              <a:effectLst/>
            </c:spPr>
          </c:marker>
          <c:cat>
            <c:strRef>
              <c:f>'Shape and Table Library'!$CI$13:$CL$13</c:f>
              <c:strCache>
                <c:ptCount val="4"/>
                <c:pt idx="0">
                  <c:v>Q1</c:v>
                </c:pt>
                <c:pt idx="1">
                  <c:v>Q2</c:v>
                </c:pt>
                <c:pt idx="2">
                  <c:v>Q3</c:v>
                </c:pt>
                <c:pt idx="3">
                  <c:v>Q4</c:v>
                </c:pt>
              </c:strCache>
            </c:strRef>
          </c:cat>
          <c:val>
            <c:numRef>
              <c:f>'Shape and Table Library'!$CI$16:$CL$16</c:f>
              <c:numCache>
                <c:formatCode>General</c:formatCode>
                <c:ptCount val="4"/>
                <c:pt idx="0">
                  <c:v>10736</c:v>
                </c:pt>
                <c:pt idx="1">
                  <c:v>11484</c:v>
                </c:pt>
                <c:pt idx="2">
                  <c:v>13146</c:v>
                </c:pt>
                <c:pt idx="3">
                  <c:v>12505</c:v>
                </c:pt>
              </c:numCache>
            </c:numRef>
          </c:val>
          <c:smooth val="0"/>
        </c:ser>
        <c:dLbls>
          <c:showLegendKey val="0"/>
          <c:showVal val="0"/>
          <c:showCatName val="0"/>
          <c:showSerName val="0"/>
          <c:showPercent val="0"/>
          <c:showBubbleSize val="0"/>
        </c:dLbls>
        <c:marker val="1"/>
        <c:smooth val="0"/>
        <c:axId val="312217536"/>
        <c:axId val="312208912"/>
      </c:lineChart>
      <c:catAx>
        <c:axId val="312217536"/>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8912"/>
        <c:crosses val="autoZero"/>
        <c:auto val="1"/>
        <c:lblAlgn val="ctr"/>
        <c:lblOffset val="100"/>
        <c:noMultiLvlLbl val="0"/>
      </c:catAx>
      <c:valAx>
        <c:axId val="312208912"/>
        <c:scaling>
          <c:orientation val="minMax"/>
        </c:scaling>
        <c:delete val="0"/>
        <c:axPos val="l"/>
        <c:numFmt formatCode="#,##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75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Library'!$B$7</c:f>
              <c:strCache>
                <c:ptCount val="1"/>
                <c:pt idx="0">
                  <c:v>Targets</c:v>
                </c:pt>
              </c:strCache>
            </c:strRef>
          </c:tx>
          <c:spPr>
            <a:ln w="19050" cap="rnd" cmpd="sng" algn="ctr">
              <a:solidFill>
                <a:srgbClr val="00B0F0"/>
              </a:solidFill>
              <a:prstDash val="dash"/>
              <a:round/>
            </a:ln>
            <a:effectLst/>
          </c:spPr>
          <c:marker>
            <c:symbol val="diamond"/>
            <c:size val="12"/>
            <c:spPr>
              <a:solidFill>
                <a:srgbClr val="00B0F0"/>
              </a:solidFill>
              <a:ln>
                <a:noFill/>
              </a:ln>
              <a:effectLst/>
            </c:spPr>
          </c:marker>
          <c:dLbls>
            <c:dLbl>
              <c:idx val="0"/>
              <c:layout>
                <c:manualLayout>
                  <c:x val="-5.0026430924682147E-2"/>
                  <c:y val="8.131095407012242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extLst>
                <c:ext xmlns:c15="http://schemas.microsoft.com/office/drawing/2012/chart" uri="{02D57815-91ED-43cb-92C2-25804820EDAC}">
                  <c15:fullRef>
                    <c15:sqref>'Shape and Table Library'!$C$5:$F$5</c15:sqref>
                  </c15:fullRef>
                </c:ext>
              </c:extLst>
              <c:f>'Shape and Table Library'!$C$5:$F$5</c:f>
              <c:strCache>
                <c:ptCount val="4"/>
                <c:pt idx="0">
                  <c:v>Q1</c:v>
                </c:pt>
                <c:pt idx="1">
                  <c:v>Q2</c:v>
                </c:pt>
                <c:pt idx="2">
                  <c:v>Q3</c:v>
                </c:pt>
                <c:pt idx="3">
                  <c:v>Q4</c:v>
                </c:pt>
              </c:strCache>
            </c:strRef>
          </c:cat>
          <c:val>
            <c:numRef>
              <c:extLst>
                <c:ext xmlns:c15="http://schemas.microsoft.com/office/drawing/2012/chart" uri="{02D57815-91ED-43cb-92C2-25804820EDAC}">
                  <c15:fullRef>
                    <c15:sqref>'Shape and Table Library'!$C$7:$H$7</c15:sqref>
                  </c15:fullRef>
                </c:ext>
              </c:extLst>
              <c:f>'Shape and Table Library'!$C$7:$F$7</c:f>
              <c:numCache>
                <c:formatCode>0.0</c:formatCode>
                <c:ptCount val="4"/>
                <c:pt idx="0">
                  <c:v>43.701999999999998</c:v>
                </c:pt>
                <c:pt idx="1">
                  <c:v>87.146000000000001</c:v>
                </c:pt>
                <c:pt idx="2">
                  <c:v>131.38499999999999</c:v>
                </c:pt>
                <c:pt idx="3">
                  <c:v>171.6</c:v>
                </c:pt>
              </c:numCache>
            </c:numRef>
          </c:val>
          <c:smooth val="0"/>
        </c:ser>
        <c:ser>
          <c:idx val="2"/>
          <c:order val="2"/>
          <c:tx>
            <c:strRef>
              <c:f>'Shape and Table Library'!$B$8</c:f>
              <c:strCache>
                <c:ptCount val="1"/>
                <c:pt idx="0">
                  <c:v>Act/Fcst</c:v>
                </c:pt>
              </c:strCache>
            </c:strRef>
          </c:tx>
          <c:spPr>
            <a:ln w="19050" cap="rnd" cmpd="sng" algn="ctr">
              <a:solidFill>
                <a:srgbClr val="0070C0"/>
              </a:solidFill>
              <a:prstDash val="solid"/>
              <a:round/>
            </a:ln>
            <a:effectLst/>
          </c:spPr>
          <c:marker>
            <c:symbol val="diamond"/>
            <c:size val="12"/>
            <c:spPr>
              <a:solidFill>
                <a:srgbClr val="0070C0"/>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extLst>
                <c:ext xmlns:c15="http://schemas.microsoft.com/office/drawing/2012/chart" uri="{02D57815-91ED-43cb-92C2-25804820EDAC}">
                  <c15:fullRef>
                    <c15:sqref>'Shape and Table Library'!$C$5:$F$5</c15:sqref>
                  </c15:fullRef>
                </c:ext>
              </c:extLst>
              <c:f>'Shape and Table Library'!$C$5:$F$5</c:f>
              <c:strCache>
                <c:ptCount val="4"/>
                <c:pt idx="0">
                  <c:v>Q1</c:v>
                </c:pt>
                <c:pt idx="1">
                  <c:v>Q2</c:v>
                </c:pt>
                <c:pt idx="2">
                  <c:v>Q3</c:v>
                </c:pt>
                <c:pt idx="3">
                  <c:v>Q4</c:v>
                </c:pt>
              </c:strCache>
            </c:strRef>
          </c:cat>
          <c:val>
            <c:numRef>
              <c:extLst>
                <c:ext xmlns:c15="http://schemas.microsoft.com/office/drawing/2012/chart" uri="{02D57815-91ED-43cb-92C2-25804820EDAC}">
                  <c15:fullRef>
                    <c15:sqref>'Shape and Table Library'!$C$8:$H$8</c15:sqref>
                  </c15:fullRef>
                </c:ext>
              </c:extLst>
              <c:f>'Shape and Table Library'!$C$8:$F$8</c:f>
              <c:numCache>
                <c:formatCode>0.0</c:formatCode>
                <c:ptCount val="4"/>
                <c:pt idx="0">
                  <c:v>42.341999999999999</c:v>
                </c:pt>
                <c:pt idx="1">
                  <c:v>82.769000000000005</c:v>
                </c:pt>
                <c:pt idx="2">
                  <c:v>125.816</c:v>
                </c:pt>
                <c:pt idx="3">
                  <c:v>176.3</c:v>
                </c:pt>
              </c:numCache>
            </c:numRef>
          </c:val>
          <c:smooth val="0"/>
        </c:ser>
        <c:dLbls>
          <c:dLblPos val="ctr"/>
          <c:showLegendKey val="0"/>
          <c:showVal val="1"/>
          <c:showCatName val="0"/>
          <c:showSerName val="0"/>
          <c:showPercent val="0"/>
          <c:showBubbleSize val="0"/>
        </c:dLbls>
        <c:marker val="1"/>
        <c:smooth val="0"/>
        <c:axId val="312208128"/>
        <c:axId val="312209696"/>
        <c:extLst>
          <c:ext xmlns:c15="http://schemas.microsoft.com/office/drawing/2012/chart" uri="{02D57815-91ED-43cb-92C2-25804820EDAC}">
            <c15:filteredLineSeries>
              <c15:ser>
                <c:idx val="0"/>
                <c:order val="0"/>
                <c:tx>
                  <c:strRef>
                    <c:extLst>
                      <c:ext uri="{02D57815-91ED-43cb-92C2-25804820EDAC}">
                        <c15:formulaRef>
                          <c15:sqref>'Shape and Table Library'!$B$6</c15:sqref>
                        </c15:formulaRef>
                      </c:ext>
                    </c:extLst>
                    <c:strCache>
                      <c:ptCount val="1"/>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ullRef>
                          <c15:sqref>'Shape and Table Library'!$C$5:$F$5</c15:sqref>
                        </c15:fullRef>
                        <c15:formulaRef>
                          <c15:sqref>'Shape and Table Library'!$C$5:$F$5</c15:sqref>
                        </c15:formulaRef>
                      </c:ext>
                    </c:extLst>
                    <c:strCache>
                      <c:ptCount val="4"/>
                      <c:pt idx="0">
                        <c:v>Q1</c:v>
                      </c:pt>
                      <c:pt idx="1">
                        <c:v>Q2</c:v>
                      </c:pt>
                      <c:pt idx="2">
                        <c:v>Q3</c:v>
                      </c:pt>
                      <c:pt idx="3">
                        <c:v>Q4</c:v>
                      </c:pt>
                    </c:strCache>
                  </c:strRef>
                </c:cat>
                <c:val>
                  <c:numRef>
                    <c:extLst>
                      <c:ext uri="{02D57815-91ED-43cb-92C2-25804820EDAC}">
                        <c15:fullRef>
                          <c15:sqref>'Shape and Table Library'!$C$6:$F$6</c15:sqref>
                        </c15:fullRef>
                        <c15:formulaRef>
                          <c15:sqref>'Shape and Table Library'!$C$6:$F$6</c15:sqref>
                        </c15:formulaRef>
                      </c:ext>
                    </c:extLst>
                    <c:numCache>
                      <c:formatCode>General</c:formatCode>
                      <c:ptCount val="4"/>
                    </c:numCache>
                  </c:numRef>
                </c:val>
                <c:smooth val="0"/>
              </c15:ser>
            </c15:filteredLineSeries>
          </c:ext>
        </c:extLst>
      </c:lineChart>
      <c:catAx>
        <c:axId val="3122081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12209696"/>
        <c:crosses val="autoZero"/>
        <c:auto val="1"/>
        <c:lblAlgn val="ctr"/>
        <c:lblOffset val="100"/>
        <c:noMultiLvlLbl val="0"/>
      </c:catAx>
      <c:valAx>
        <c:axId val="312209696"/>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12208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1"/>
          <c:tx>
            <c:strRef>
              <c:f>'Shape and Table Library'!$B$16</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Library'!$C$14:$F$14</c:f>
              <c:strCache>
                <c:ptCount val="4"/>
                <c:pt idx="0">
                  <c:v>Q1</c:v>
                </c:pt>
                <c:pt idx="1">
                  <c:v>Q2</c:v>
                </c:pt>
                <c:pt idx="2">
                  <c:v>Q3</c:v>
                </c:pt>
                <c:pt idx="3">
                  <c:v>Q4</c:v>
                </c:pt>
              </c:strCache>
            </c:strRef>
          </c:cat>
          <c:val>
            <c:numRef>
              <c:f>'Shape and Table Library'!$C$16:$F$16</c:f>
              <c:numCache>
                <c:formatCode>0%</c:formatCode>
                <c:ptCount val="4"/>
                <c:pt idx="0">
                  <c:v>0.7</c:v>
                </c:pt>
                <c:pt idx="1">
                  <c:v>0.7</c:v>
                </c:pt>
                <c:pt idx="2">
                  <c:v>0.7</c:v>
                </c:pt>
                <c:pt idx="3">
                  <c:v>0.7</c:v>
                </c:pt>
              </c:numCache>
            </c:numRef>
          </c:val>
          <c:smooth val="0"/>
        </c:ser>
        <c:ser>
          <c:idx val="5"/>
          <c:order val="2"/>
          <c:tx>
            <c:strRef>
              <c:f>'Shape and Table Library'!$B$17</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0"/>
              <c:layout>
                <c:manualLayout>
                  <c:x val="-6.2369119002031327E-2"/>
                  <c:y val="-8.965584548822297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5436291879198138E-2"/>
                  <c:y val="-7.472251340913273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4996682562076455E-2"/>
                  <c:y val="-7.472251340913274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6.499668256207658E-2"/>
                  <c:y val="-9.7122511527768102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Library'!$C$14:$F$14</c:f>
              <c:strCache>
                <c:ptCount val="4"/>
                <c:pt idx="0">
                  <c:v>Q1</c:v>
                </c:pt>
                <c:pt idx="1">
                  <c:v>Q2</c:v>
                </c:pt>
                <c:pt idx="2">
                  <c:v>Q3</c:v>
                </c:pt>
                <c:pt idx="3">
                  <c:v>Q4</c:v>
                </c:pt>
              </c:strCache>
            </c:strRef>
          </c:cat>
          <c:val>
            <c:numRef>
              <c:f>'Shape and Table Library'!$C$17:$F$17</c:f>
              <c:numCache>
                <c:formatCode>0%</c:formatCode>
                <c:ptCount val="4"/>
                <c:pt idx="0">
                  <c:v>0.81</c:v>
                </c:pt>
                <c:pt idx="1">
                  <c:v>0.84</c:v>
                </c:pt>
                <c:pt idx="2">
                  <c:v>0.76</c:v>
                </c:pt>
                <c:pt idx="3">
                  <c:v>0.72</c:v>
                </c:pt>
              </c:numCache>
            </c:numRef>
          </c:val>
          <c:smooth val="0"/>
        </c:ser>
        <c:dLbls>
          <c:showLegendKey val="0"/>
          <c:showVal val="0"/>
          <c:showCatName val="0"/>
          <c:showSerName val="0"/>
          <c:showPercent val="0"/>
          <c:showBubbleSize val="0"/>
        </c:dLbls>
        <c:marker val="1"/>
        <c:smooth val="0"/>
        <c:axId val="312207344"/>
        <c:axId val="312210088"/>
        <c:extLst>
          <c:ext xmlns:c15="http://schemas.microsoft.com/office/drawing/2012/chart" uri="{02D57815-91ED-43cb-92C2-25804820EDAC}">
            <c15:filteredLineSeries>
              <c15:ser>
                <c:idx val="3"/>
                <c:order val="0"/>
                <c:tx>
                  <c:strRef>
                    <c:extLst>
                      <c:ext uri="{02D57815-91ED-43cb-92C2-25804820EDAC}">
                        <c15:formulaRef>
                          <c15:sqref>'Shape and Table Library'!#REF!</c15:sqref>
                        </c15:formulaRef>
                      </c:ext>
                    </c:extLst>
                    <c:strCache>
                      <c:ptCount val="1"/>
                      <c:pt idx="0">
                        <c:v>#REF!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uri="{02D57815-91ED-43cb-92C2-25804820EDAC}">
                        <c15:formulaRef>
                          <c15:sqref>'Shape and Table Library'!$C$14:$F$14</c15:sqref>
                        </c15:formulaRef>
                      </c:ext>
                    </c:extLst>
                    <c:strCache>
                      <c:ptCount val="4"/>
                      <c:pt idx="0">
                        <c:v>Q1</c:v>
                      </c:pt>
                      <c:pt idx="1">
                        <c:v>Q2</c:v>
                      </c:pt>
                      <c:pt idx="2">
                        <c:v>Q3</c:v>
                      </c:pt>
                      <c:pt idx="3">
                        <c:v>Q4</c:v>
                      </c:pt>
                    </c:strCache>
                  </c:strRef>
                </c:cat>
                <c:val>
                  <c:numRef>
                    <c:extLst>
                      <c:ext uri="{02D57815-91ED-43cb-92C2-25804820EDAC}">
                        <c15:formulaRef>
                          <c15:sqref>'Shape and Table Library'!$C$15:$F$15</c15:sqref>
                        </c15:formulaRef>
                      </c:ext>
                    </c:extLst>
                    <c:numCache>
                      <c:formatCode>General</c:formatCode>
                      <c:ptCount val="4"/>
                    </c:numCache>
                  </c:numRef>
                </c:val>
                <c:smooth val="0"/>
              </c15:ser>
            </c15:filteredLineSeries>
          </c:ext>
        </c:extLst>
      </c:lineChart>
      <c:catAx>
        <c:axId val="31220734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0088"/>
        <c:crosses val="autoZero"/>
        <c:auto val="1"/>
        <c:lblAlgn val="ctr"/>
        <c:lblOffset val="100"/>
        <c:noMultiLvlLbl val="0"/>
      </c:catAx>
      <c:valAx>
        <c:axId val="312210088"/>
        <c:scaling>
          <c:orientation val="minMax"/>
          <c:min val="0.4"/>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07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722446416374284"/>
          <c:y val="3.8000159071025212E-2"/>
          <c:w val="0.63312299241026737"/>
          <c:h val="0.71771103038199346"/>
        </c:manualLayout>
      </c:layout>
      <c:doughnutChart>
        <c:varyColors val="1"/>
        <c:ser>
          <c:idx val="0"/>
          <c:order val="0"/>
          <c:dPt>
            <c:idx val="0"/>
            <c:bubble3D val="0"/>
            <c:spPr>
              <a:noFill/>
            </c:spPr>
          </c:dPt>
          <c:dPt>
            <c:idx val="1"/>
            <c:bubble3D val="0"/>
            <c:spPr>
              <a:solidFill>
                <a:srgbClr val="BECF18"/>
              </a:solidFill>
              <a:ln>
                <a:solidFill>
                  <a:sysClr val="window" lastClr="FFFFFF"/>
                </a:solidFill>
              </a:ln>
            </c:spPr>
          </c:dPt>
          <c:dPt>
            <c:idx val="2"/>
            <c:bubble3D val="0"/>
            <c:spPr>
              <a:solidFill>
                <a:srgbClr val="BECF18"/>
              </a:solidFill>
              <a:ln>
                <a:solidFill>
                  <a:sysClr val="window" lastClr="FFFFFF"/>
                </a:solidFill>
              </a:ln>
            </c:spPr>
          </c:dPt>
          <c:dPt>
            <c:idx val="3"/>
            <c:bubble3D val="0"/>
            <c:spPr>
              <a:solidFill>
                <a:srgbClr val="BECF18"/>
              </a:solidFill>
              <a:ln>
                <a:solidFill>
                  <a:sysClr val="window" lastClr="FFFFFF"/>
                </a:solidFill>
              </a:ln>
            </c:spPr>
          </c:dPt>
          <c:dPt>
            <c:idx val="4"/>
            <c:bubble3D val="0"/>
            <c:spPr>
              <a:solidFill>
                <a:srgbClr val="FDD790"/>
              </a:solidFill>
              <a:ln>
                <a:solidFill>
                  <a:sysClr val="window" lastClr="FFFFFF"/>
                </a:solidFill>
              </a:ln>
            </c:spPr>
          </c:dPt>
          <c:dPt>
            <c:idx val="5"/>
            <c:bubble3D val="0"/>
            <c:spPr>
              <a:solidFill>
                <a:srgbClr val="FDD790"/>
              </a:solidFill>
              <a:ln>
                <a:solidFill>
                  <a:sysClr val="window" lastClr="FFFFFF"/>
                </a:solidFill>
              </a:ln>
            </c:spPr>
          </c:dPt>
          <c:dPt>
            <c:idx val="6"/>
            <c:bubble3D val="0"/>
            <c:spPr>
              <a:solidFill>
                <a:srgbClr val="FDD790"/>
              </a:solidFill>
              <a:ln>
                <a:solidFill>
                  <a:sysClr val="window" lastClr="FFFFFF"/>
                </a:solidFill>
              </a:ln>
            </c:spPr>
          </c:dPt>
          <c:dPt>
            <c:idx val="7"/>
            <c:bubble3D val="0"/>
            <c:spPr>
              <a:solidFill>
                <a:srgbClr val="FDD790"/>
              </a:solidFill>
              <a:ln>
                <a:solidFill>
                  <a:sysClr val="window" lastClr="FFFFFF"/>
                </a:solidFill>
              </a:ln>
            </c:spPr>
          </c:dPt>
          <c:dPt>
            <c:idx val="8"/>
            <c:bubble3D val="0"/>
            <c:spPr>
              <a:solidFill>
                <a:srgbClr val="FDD790"/>
              </a:solidFill>
              <a:ln>
                <a:solidFill>
                  <a:sysClr val="window" lastClr="FFFFFF"/>
                </a:solidFill>
              </a:ln>
            </c:spPr>
          </c:dPt>
          <c:dPt>
            <c:idx val="9"/>
            <c:bubble3D val="0"/>
            <c:spPr>
              <a:solidFill>
                <a:srgbClr val="FDD790"/>
              </a:solidFill>
              <a:ln>
                <a:solidFill>
                  <a:sysClr val="window" lastClr="FFFFFF"/>
                </a:solidFill>
              </a:ln>
            </c:spPr>
          </c:dPt>
          <c:dPt>
            <c:idx val="10"/>
            <c:bubble3D val="0"/>
            <c:spPr>
              <a:solidFill>
                <a:srgbClr val="FDD790"/>
              </a:solidFill>
              <a:ln>
                <a:solidFill>
                  <a:sysClr val="window" lastClr="FFFFFF"/>
                </a:solidFill>
              </a:ln>
            </c:spPr>
          </c:dPt>
          <c:dPt>
            <c:idx val="11"/>
            <c:bubble3D val="0"/>
            <c:spPr>
              <a:solidFill>
                <a:srgbClr val="FDD790"/>
              </a:solidFill>
              <a:ln>
                <a:solidFill>
                  <a:sysClr val="window" lastClr="FFFFFF"/>
                </a:solidFill>
              </a:ln>
            </c:spPr>
          </c:dPt>
          <c:dPt>
            <c:idx val="12"/>
            <c:bubble3D val="0"/>
            <c:spPr>
              <a:solidFill>
                <a:srgbClr val="FDD790"/>
              </a:solidFill>
              <a:ln>
                <a:solidFill>
                  <a:sysClr val="window" lastClr="FFFFFF"/>
                </a:solidFill>
              </a:ln>
            </c:spPr>
          </c:dPt>
          <c:dPt>
            <c:idx val="13"/>
            <c:bubble3D val="0"/>
            <c:spPr>
              <a:solidFill>
                <a:srgbClr val="CE0245"/>
              </a:solidFill>
              <a:ln>
                <a:solidFill>
                  <a:sysClr val="window" lastClr="FFFFFF"/>
                </a:solidFill>
              </a:ln>
            </c:spPr>
          </c:dPt>
          <c:dPt>
            <c:idx val="14"/>
            <c:bubble3D val="0"/>
            <c:spPr>
              <a:solidFill>
                <a:srgbClr val="CE0245"/>
              </a:solidFill>
              <a:ln>
                <a:solidFill>
                  <a:sysClr val="window" lastClr="FFFFFF"/>
                </a:solidFill>
              </a:ln>
            </c:spPr>
          </c:dPt>
          <c:dPt>
            <c:idx val="15"/>
            <c:bubble3D val="0"/>
            <c:spPr>
              <a:solidFill>
                <a:srgbClr val="CE0245"/>
              </a:solidFill>
              <a:ln>
                <a:solidFill>
                  <a:sysClr val="window" lastClr="FFFFFF"/>
                </a:solidFill>
              </a:ln>
            </c:spPr>
          </c:dPt>
          <c:dPt>
            <c:idx val="16"/>
            <c:bubble3D val="0"/>
            <c:spPr>
              <a:solidFill>
                <a:srgbClr val="CE0245"/>
              </a:solidFill>
              <a:ln>
                <a:solidFill>
                  <a:sysClr val="window" lastClr="FFFFFF"/>
                </a:solidFill>
              </a:ln>
            </c:spPr>
          </c:dPt>
          <c:dPt>
            <c:idx val="17"/>
            <c:bubble3D val="0"/>
            <c:spPr>
              <a:solidFill>
                <a:srgbClr val="CE0245"/>
              </a:solidFill>
              <a:ln>
                <a:solidFill>
                  <a:sysClr val="window" lastClr="FFFFFF"/>
                </a:solidFill>
              </a:ln>
            </c:spPr>
          </c:dPt>
          <c:dPt>
            <c:idx val="18"/>
            <c:bubble3D val="0"/>
            <c:spPr>
              <a:solidFill>
                <a:srgbClr val="CE0245"/>
              </a:solidFill>
              <a:ln>
                <a:solidFill>
                  <a:sysClr val="window" lastClr="FFFFFF"/>
                </a:solidFill>
              </a:ln>
            </c:spPr>
          </c:dPt>
          <c:dPt>
            <c:idx val="19"/>
            <c:bubble3D val="0"/>
            <c:spPr>
              <a:solidFill>
                <a:srgbClr val="CE0245"/>
              </a:solidFill>
              <a:ln>
                <a:solidFill>
                  <a:sysClr val="window" lastClr="FFFFFF"/>
                </a:solidFill>
              </a:ln>
            </c:spPr>
          </c:dPt>
          <c:dPt>
            <c:idx val="20"/>
            <c:bubble3D val="0"/>
            <c:spPr>
              <a:solidFill>
                <a:srgbClr val="CE0245"/>
              </a:solidFill>
              <a:ln>
                <a:solidFill>
                  <a:sysClr val="window" lastClr="FFFFFF"/>
                </a:solidFill>
              </a:ln>
            </c:spPr>
          </c:dPt>
          <c:dPt>
            <c:idx val="21"/>
            <c:bubble3D val="0"/>
            <c:spPr>
              <a:solidFill>
                <a:srgbClr val="CE0245"/>
              </a:solidFill>
              <a:ln>
                <a:solidFill>
                  <a:sysClr val="window" lastClr="FFFFFF"/>
                </a:solidFill>
              </a:ln>
            </c:spPr>
          </c:dPt>
          <c:dPt>
            <c:idx val="22"/>
            <c:bubble3D val="0"/>
            <c:spPr>
              <a:solidFill>
                <a:srgbClr val="CE0245"/>
              </a:solidFill>
              <a:ln>
                <a:solidFill>
                  <a:sysClr val="window" lastClr="FFFFFF"/>
                </a:solidFill>
              </a:ln>
            </c:spPr>
          </c:dPt>
          <c:dPt>
            <c:idx val="23"/>
            <c:bubble3D val="0"/>
            <c:spPr>
              <a:solidFill>
                <a:srgbClr val="CE0245"/>
              </a:solidFill>
              <a:ln>
                <a:solidFill>
                  <a:sysClr val="window" lastClr="FFFFFF"/>
                </a:solidFill>
              </a:ln>
            </c:spPr>
          </c:dPt>
          <c:dPt>
            <c:idx val="24"/>
            <c:bubble3D val="0"/>
            <c:spPr>
              <a:solidFill>
                <a:srgbClr val="CE0245"/>
              </a:solidFill>
              <a:ln>
                <a:solidFill>
                  <a:sysClr val="window" lastClr="FFFFFF"/>
                </a:solidFill>
              </a:ln>
            </c:spPr>
          </c:dPt>
          <c:dPt>
            <c:idx val="25"/>
            <c:bubble3D val="0"/>
            <c:spPr>
              <a:solidFill>
                <a:srgbClr val="CE0245"/>
              </a:solidFill>
              <a:ln>
                <a:solidFill>
                  <a:sysClr val="window" lastClr="FFFFFF"/>
                </a:solidFill>
              </a:ln>
            </c:spPr>
          </c:dPt>
          <c:dPt>
            <c:idx val="26"/>
            <c:bubble3D val="0"/>
            <c:spPr>
              <a:solidFill>
                <a:srgbClr val="CE0245"/>
              </a:solidFill>
              <a:ln>
                <a:solidFill>
                  <a:sysClr val="window" lastClr="FFFFFF"/>
                </a:solidFill>
              </a:ln>
            </c:spPr>
          </c:dPt>
          <c:dPt>
            <c:idx val="27"/>
            <c:bubble3D val="0"/>
            <c:spPr>
              <a:solidFill>
                <a:srgbClr val="CE0245"/>
              </a:solidFill>
              <a:ln>
                <a:solidFill>
                  <a:sysClr val="window" lastClr="FFFFFF"/>
                </a:solidFill>
              </a:ln>
            </c:spPr>
          </c:dPt>
          <c:dPt>
            <c:idx val="28"/>
            <c:bubble3D val="0"/>
            <c:spPr>
              <a:solidFill>
                <a:srgbClr val="CE0245"/>
              </a:solidFill>
              <a:ln>
                <a:solidFill>
                  <a:sysClr val="window" lastClr="FFFFFF"/>
                </a:solidFill>
              </a:ln>
            </c:spPr>
          </c:dPt>
          <c:dPt>
            <c:idx val="29"/>
            <c:bubble3D val="0"/>
            <c:spPr>
              <a:solidFill>
                <a:srgbClr val="CE0245"/>
              </a:solidFill>
              <a:ln>
                <a:solidFill>
                  <a:sysClr val="window" lastClr="FFFFFF"/>
                </a:solidFill>
              </a:ln>
            </c:spPr>
          </c:dPt>
          <c:dPt>
            <c:idx val="30"/>
            <c:bubble3D val="0"/>
            <c:spPr>
              <a:solidFill>
                <a:srgbClr val="CE0245"/>
              </a:solidFill>
              <a:ln>
                <a:solidFill>
                  <a:sysClr val="window" lastClr="FFFFFF"/>
                </a:solidFill>
              </a:ln>
            </c:spPr>
          </c:dPt>
          <c:val>
            <c:numRef>
              <c:f>'Risk Register'!$AH$9:$BL$9</c:f>
              <c:numCache>
                <c:formatCode>General</c:formatCode>
                <c:ptCount val="31"/>
                <c:pt idx="0">
                  <c:v>180</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numCache>
            </c:numRef>
          </c:val>
        </c:ser>
        <c:dLbls>
          <c:showLegendKey val="0"/>
          <c:showVal val="0"/>
          <c:showCatName val="0"/>
          <c:showSerName val="0"/>
          <c:showPercent val="0"/>
          <c:showBubbleSize val="0"/>
          <c:showLeaderLines val="0"/>
        </c:dLbls>
        <c:firstSliceAng val="90"/>
        <c:holeSize val="85"/>
      </c:doughnutChart>
      <c:spPr>
        <a:noFill/>
        <a:ln w="25400">
          <a:noFill/>
        </a:ln>
      </c:spPr>
    </c:plotArea>
    <c:plotVisOnly val="1"/>
    <c:dispBlanksAs val="zero"/>
    <c:showDLblsOverMax val="0"/>
  </c:chart>
  <c:spPr>
    <a:noFill/>
    <a:ln>
      <a:noFill/>
    </a:ln>
  </c:sp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1"/>
          <c:order val="1"/>
          <c:tx>
            <c:strRef>
              <c:f>'Shape and Table Library'!$B$25</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6.972677165354331E-2"/>
                  <c:y val="0.1095909116087220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'Shape and Table Library'!$C$23:$F$23</c:f>
              <c:strCache>
                <c:ptCount val="4"/>
                <c:pt idx="0">
                  <c:v>Q1</c:v>
                </c:pt>
                <c:pt idx="1">
                  <c:v>Q2</c:v>
                </c:pt>
                <c:pt idx="2">
                  <c:v>Q3</c:v>
                </c:pt>
                <c:pt idx="3">
                  <c:v>Q4</c:v>
                </c:pt>
              </c:strCache>
            </c:strRef>
          </c:cat>
          <c:val>
            <c:numRef>
              <c:f>'Shape and Table Library'!$C$25:$F$25</c:f>
              <c:numCache>
                <c:formatCode>0%</c:formatCode>
                <c:ptCount val="4"/>
                <c:pt idx="0">
                  <c:v>#N/A</c:v>
                </c:pt>
                <c:pt idx="1">
                  <c:v>#N/A</c:v>
                </c:pt>
                <c:pt idx="2">
                  <c:v>#N/A</c:v>
                </c:pt>
                <c:pt idx="3">
                  <c:v>#N/A</c:v>
                </c:pt>
              </c:numCache>
            </c:numRef>
          </c:val>
          <c:smooth val="0"/>
        </c:ser>
        <c:ser>
          <c:idx val="2"/>
          <c:order val="2"/>
          <c:tx>
            <c:strRef>
              <c:f>'Shape and Table Library'!$B$26</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7.2150131233595927E-2"/>
                  <c:y val="-0.1095909116087220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'Shape and Table Library'!$C$23:$F$23</c:f>
              <c:strCache>
                <c:ptCount val="4"/>
                <c:pt idx="0">
                  <c:v>Q1</c:v>
                </c:pt>
                <c:pt idx="1">
                  <c:v>Q2</c:v>
                </c:pt>
                <c:pt idx="2">
                  <c:v>Q3</c:v>
                </c:pt>
                <c:pt idx="3">
                  <c:v>Q4</c:v>
                </c:pt>
              </c:strCache>
            </c:strRef>
          </c:cat>
          <c:val>
            <c:numRef>
              <c:f>'Shape and Table Library'!$C$26:$F$26</c:f>
              <c:numCache>
                <c:formatCode>0%</c:formatCode>
                <c:ptCount val="4"/>
                <c:pt idx="0">
                  <c:v>#N/A</c:v>
                </c:pt>
                <c:pt idx="1">
                  <c:v>#N/A</c:v>
                </c:pt>
                <c:pt idx="2">
                  <c:v>#N/A</c:v>
                </c:pt>
                <c:pt idx="3">
                  <c:v>#N/A</c:v>
                </c:pt>
              </c:numCache>
            </c:numRef>
          </c:val>
          <c:smooth val="0"/>
        </c:ser>
        <c:dLbls>
          <c:showLegendKey val="0"/>
          <c:showVal val="0"/>
          <c:showCatName val="0"/>
          <c:showSerName val="0"/>
          <c:showPercent val="0"/>
          <c:showBubbleSize val="0"/>
        </c:dLbls>
        <c:marker val="1"/>
        <c:smooth val="0"/>
        <c:axId val="312217144"/>
        <c:axId val="312215576"/>
        <c:extLst>
          <c:ext xmlns:c15="http://schemas.microsoft.com/office/drawing/2012/chart" uri="{02D57815-91ED-43cb-92C2-25804820EDAC}">
            <c15:filteredLineSeries>
              <c15:ser>
                <c:idx val="0"/>
                <c:order val="0"/>
                <c:tx>
                  <c:strRef>
                    <c:extLst>
                      <c:ext uri="{02D57815-91ED-43cb-92C2-25804820EDAC}">
                        <c15:formulaRef>
                          <c15:sqref>'Shape and Table Library'!$B$24</c15:sqref>
                        </c15:formulaRef>
                      </c:ext>
                    </c:extLst>
                    <c:strCache>
                      <c:ptCount val="1"/>
                    </c:strCache>
                  </c:strRef>
                </c:tx>
                <c:spPr>
                  <a:ln w="28575" cap="rnd">
                    <a:solidFill>
                      <a:schemeClr val="accent1"/>
                    </a:solidFill>
                    <a:round/>
                  </a:ln>
                  <a:effectLst/>
                </c:spPr>
                <c:marker>
                  <c:symbol val="diamond"/>
                  <c:size val="12"/>
                  <c:spPr>
                    <a:solidFill>
                      <a:srgbClr val="8DC63F"/>
                    </a:solidFill>
                    <a:ln w="9525">
                      <a:noFill/>
                    </a:ln>
                    <a:effectLst/>
                  </c:spPr>
                </c:marker>
                <c:cat>
                  <c:strRef>
                    <c:extLst>
                      <c:ext uri="{02D57815-91ED-43cb-92C2-25804820EDAC}">
                        <c15:formulaRef>
                          <c15:sqref>'Shape and Table Library'!$C$23:$F$23</c15:sqref>
                        </c15:formulaRef>
                      </c:ext>
                    </c:extLst>
                    <c:strCache>
                      <c:ptCount val="4"/>
                      <c:pt idx="0">
                        <c:v>Q1</c:v>
                      </c:pt>
                      <c:pt idx="1">
                        <c:v>Q2</c:v>
                      </c:pt>
                      <c:pt idx="2">
                        <c:v>Q3</c:v>
                      </c:pt>
                      <c:pt idx="3">
                        <c:v>Q4</c:v>
                      </c:pt>
                    </c:strCache>
                  </c:strRef>
                </c:cat>
                <c:val>
                  <c:numRef>
                    <c:extLst>
                      <c:ext uri="{02D57815-91ED-43cb-92C2-25804820EDAC}">
                        <c15:formulaRef>
                          <c15:sqref>'Shape and Table Library'!$C$24:$F$24</c15:sqref>
                        </c15:formulaRef>
                      </c:ext>
                    </c:extLst>
                    <c:numCache>
                      <c:formatCode>General</c:formatCode>
                      <c:ptCount val="4"/>
                    </c:numCache>
                  </c:numRef>
                </c:val>
                <c:smooth val="0"/>
              </c15:ser>
            </c15:filteredLineSeries>
          </c:ext>
        </c:extLst>
      </c:lineChart>
      <c:catAx>
        <c:axId val="31221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5576"/>
        <c:crosses val="autoZero"/>
        <c:auto val="1"/>
        <c:lblAlgn val="ctr"/>
        <c:lblOffset val="100"/>
        <c:noMultiLvlLbl val="0"/>
      </c:catAx>
      <c:valAx>
        <c:axId val="312215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7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Library'!$B$34</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dLbl>
              <c:idx val="3"/>
              <c:layout>
                <c:manualLayout>
                  <c:x val="-6.9427557570007944E-2"/>
                  <c:y val="-8.853057395067896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Library'!$C$32:$F$32</c:f>
              <c:strCache>
                <c:ptCount val="4"/>
                <c:pt idx="0">
                  <c:v>Q1</c:v>
                </c:pt>
                <c:pt idx="1">
                  <c:v>Q2</c:v>
                </c:pt>
                <c:pt idx="2">
                  <c:v>Q3</c:v>
                </c:pt>
                <c:pt idx="3">
                  <c:v>Q4</c:v>
                </c:pt>
              </c:strCache>
            </c:strRef>
          </c:cat>
          <c:val>
            <c:numRef>
              <c:f>'Shape and Table Library'!$C$34:$F$34</c:f>
              <c:numCache>
                <c:formatCode>0.0</c:formatCode>
                <c:ptCount val="4"/>
                <c:pt idx="0">
                  <c:v>0.45</c:v>
                </c:pt>
                <c:pt idx="1">
                  <c:v>0.45</c:v>
                </c:pt>
                <c:pt idx="2">
                  <c:v>0.45</c:v>
                </c:pt>
                <c:pt idx="3">
                  <c:v>0.45</c:v>
                </c:pt>
              </c:numCache>
            </c:numRef>
          </c:val>
          <c:smooth val="0"/>
        </c:ser>
        <c:ser>
          <c:idx val="2"/>
          <c:order val="2"/>
          <c:tx>
            <c:strRef>
              <c:f>'Shape and Table Library'!$B$35</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dLbl>
              <c:idx val="3"/>
              <c:layout>
                <c:manualLayout>
                  <c:x val="-7.946527673675606E-2"/>
                  <c:y val="-7.81663390927000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Library'!$C$32:$F$32</c:f>
              <c:strCache>
                <c:ptCount val="4"/>
                <c:pt idx="0">
                  <c:v>Q1</c:v>
                </c:pt>
                <c:pt idx="1">
                  <c:v>Q2</c:v>
                </c:pt>
                <c:pt idx="2">
                  <c:v>Q3</c:v>
                </c:pt>
                <c:pt idx="3">
                  <c:v>Q4</c:v>
                </c:pt>
              </c:strCache>
            </c:strRef>
          </c:cat>
          <c:val>
            <c:numRef>
              <c:f>'Shape and Table Library'!$C$35:$F$35</c:f>
              <c:numCache>
                <c:formatCode>0.0</c:formatCode>
                <c:ptCount val="4"/>
                <c:pt idx="0">
                  <c:v>0.10741000000000001</c:v>
                </c:pt>
                <c:pt idx="1">
                  <c:v>0.28521999999999997</c:v>
                </c:pt>
                <c:pt idx="2">
                  <c:v>0.41122999999999998</c:v>
                </c:pt>
                <c:pt idx="3">
                  <c:v>0.76424000000000003</c:v>
                </c:pt>
              </c:numCache>
            </c:numRef>
          </c:val>
          <c:smooth val="0"/>
        </c:ser>
        <c:dLbls>
          <c:showLegendKey val="0"/>
          <c:showVal val="0"/>
          <c:showCatName val="0"/>
          <c:showSerName val="0"/>
          <c:showPercent val="0"/>
          <c:showBubbleSize val="0"/>
        </c:dLbls>
        <c:marker val="1"/>
        <c:smooth val="0"/>
        <c:axId val="312210872"/>
        <c:axId val="312212440"/>
        <c:extLst>
          <c:ext xmlns:c15="http://schemas.microsoft.com/office/drawing/2012/chart" uri="{02D57815-91ED-43cb-92C2-25804820EDAC}">
            <c15:filteredLineSeries>
              <c15:ser>
                <c:idx val="0"/>
                <c:order val="0"/>
                <c:tx>
                  <c:strRef>
                    <c:extLst>
                      <c:ext uri="{02D57815-91ED-43cb-92C2-25804820EDAC}">
                        <c15:formulaRef>
                          <c15:sqref>'Shape and Table Library'!$B$33</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Library'!$C$32:$F$32</c15:sqref>
                        </c15:formulaRef>
                      </c:ext>
                    </c:extLst>
                    <c:strCache>
                      <c:ptCount val="4"/>
                      <c:pt idx="0">
                        <c:v>Q1</c:v>
                      </c:pt>
                      <c:pt idx="1">
                        <c:v>Q2</c:v>
                      </c:pt>
                      <c:pt idx="2">
                        <c:v>Q3</c:v>
                      </c:pt>
                      <c:pt idx="3">
                        <c:v>Q4</c:v>
                      </c:pt>
                    </c:strCache>
                  </c:strRef>
                </c:cat>
                <c:val>
                  <c:numRef>
                    <c:extLst>
                      <c:ext uri="{02D57815-91ED-43cb-92C2-25804820EDAC}">
                        <c15:formulaRef>
                          <c15:sqref>'Shape and Table Library'!$C$33:$F$33</c15:sqref>
                        </c15:formulaRef>
                      </c:ext>
                    </c:extLst>
                    <c:numCache>
                      <c:formatCode>General</c:formatCode>
                      <c:ptCount val="4"/>
                    </c:numCache>
                  </c:numRef>
                </c:val>
                <c:smooth val="0"/>
              </c15:ser>
            </c15:filteredLineSeries>
          </c:ext>
        </c:extLst>
      </c:lineChart>
      <c:catAx>
        <c:axId val="312210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2440"/>
        <c:crosses val="autoZero"/>
        <c:auto val="1"/>
        <c:lblAlgn val="ctr"/>
        <c:lblOffset val="100"/>
        <c:noMultiLvlLbl val="0"/>
      </c:catAx>
      <c:valAx>
        <c:axId val="312212440"/>
        <c:scaling>
          <c:orientation val="minMax"/>
          <c:min val="0.15000000000000002"/>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0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Library'!$B$43</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Library'!$C$41:$F$41</c:f>
              <c:strCache>
                <c:ptCount val="4"/>
                <c:pt idx="0">
                  <c:v>Q1</c:v>
                </c:pt>
                <c:pt idx="1">
                  <c:v>Q2</c:v>
                </c:pt>
                <c:pt idx="2">
                  <c:v>Q3</c:v>
                </c:pt>
                <c:pt idx="3">
                  <c:v>Q4</c:v>
                </c:pt>
              </c:strCache>
            </c:strRef>
          </c:cat>
          <c:val>
            <c:numRef>
              <c:f>'Shape and Table Library'!$C$43:$F$43</c:f>
              <c:numCache>
                <c:formatCode>0%</c:formatCode>
                <c:ptCount val="4"/>
                <c:pt idx="0">
                  <c:v>0.4</c:v>
                </c:pt>
                <c:pt idx="1">
                  <c:v>0.4</c:v>
                </c:pt>
                <c:pt idx="2">
                  <c:v>0.4</c:v>
                </c:pt>
                <c:pt idx="3">
                  <c:v>0.4</c:v>
                </c:pt>
              </c:numCache>
            </c:numRef>
          </c:val>
          <c:smooth val="0"/>
        </c:ser>
        <c:ser>
          <c:idx val="2"/>
          <c:order val="2"/>
          <c:tx>
            <c:strRef>
              <c:f>'Shape and Table Library'!$B$44</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Library'!$C$41:$F$41</c:f>
              <c:strCache>
                <c:ptCount val="4"/>
                <c:pt idx="0">
                  <c:v>Q1</c:v>
                </c:pt>
                <c:pt idx="1">
                  <c:v>Q2</c:v>
                </c:pt>
                <c:pt idx="2">
                  <c:v>Q3</c:v>
                </c:pt>
                <c:pt idx="3">
                  <c:v>Q4</c:v>
                </c:pt>
              </c:strCache>
            </c:strRef>
          </c:cat>
          <c:val>
            <c:numRef>
              <c:f>'Shape and Table Library'!$C$44:$F$44</c:f>
              <c:numCache>
                <c:formatCode>0%</c:formatCode>
                <c:ptCount val="4"/>
                <c:pt idx="0">
                  <c:v>0.41</c:v>
                </c:pt>
                <c:pt idx="1">
                  <c:v>0.42</c:v>
                </c:pt>
                <c:pt idx="2">
                  <c:v>0.43</c:v>
                </c:pt>
                <c:pt idx="3">
                  <c:v>0.4</c:v>
                </c:pt>
              </c:numCache>
            </c:numRef>
          </c:val>
          <c:smooth val="0"/>
        </c:ser>
        <c:dLbls>
          <c:showLegendKey val="0"/>
          <c:showVal val="0"/>
          <c:showCatName val="0"/>
          <c:showSerName val="0"/>
          <c:showPercent val="0"/>
          <c:showBubbleSize val="0"/>
        </c:dLbls>
        <c:marker val="1"/>
        <c:smooth val="0"/>
        <c:axId val="312212832"/>
        <c:axId val="312213616"/>
        <c:extLst>
          <c:ext xmlns:c15="http://schemas.microsoft.com/office/drawing/2012/chart" uri="{02D57815-91ED-43cb-92C2-25804820EDAC}">
            <c15:filteredLineSeries>
              <c15:ser>
                <c:idx val="0"/>
                <c:order val="0"/>
                <c:tx>
                  <c:strRef>
                    <c:extLst>
                      <c:ext uri="{02D57815-91ED-43cb-92C2-25804820EDAC}">
                        <c15:formulaRef>
                          <c15:sqref>'Shape and Table Library'!$B$42</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Library'!$C$41:$F$41</c15:sqref>
                        </c15:formulaRef>
                      </c:ext>
                    </c:extLst>
                    <c:strCache>
                      <c:ptCount val="4"/>
                      <c:pt idx="0">
                        <c:v>Q1</c:v>
                      </c:pt>
                      <c:pt idx="1">
                        <c:v>Q2</c:v>
                      </c:pt>
                      <c:pt idx="2">
                        <c:v>Q3</c:v>
                      </c:pt>
                      <c:pt idx="3">
                        <c:v>Q4</c:v>
                      </c:pt>
                    </c:strCache>
                  </c:strRef>
                </c:cat>
                <c:val>
                  <c:numRef>
                    <c:extLst>
                      <c:ext uri="{02D57815-91ED-43cb-92C2-25804820EDAC}">
                        <c15:formulaRef>
                          <c15:sqref>'Shape and Table Library'!$C$42:$F$42</c15:sqref>
                        </c15:formulaRef>
                      </c:ext>
                    </c:extLst>
                    <c:numCache>
                      <c:formatCode>General</c:formatCode>
                      <c:ptCount val="4"/>
                    </c:numCache>
                  </c:numRef>
                </c:val>
                <c:smooth val="0"/>
              </c15:ser>
            </c15:filteredLineSeries>
          </c:ext>
        </c:extLst>
      </c:lineChart>
      <c:catAx>
        <c:axId val="3122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3616"/>
        <c:crosses val="autoZero"/>
        <c:auto val="1"/>
        <c:lblAlgn val="ctr"/>
        <c:lblOffset val="100"/>
        <c:noMultiLvlLbl val="0"/>
      </c:catAx>
      <c:valAx>
        <c:axId val="312213616"/>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28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'Shape and Table Library'!$B$52</c:f>
              <c:strCache>
                <c:ptCount val="1"/>
                <c:pt idx="0">
                  <c:v>Targets</c:v>
                </c:pt>
              </c:strCache>
            </c:strRef>
          </c:tx>
          <c:spPr>
            <a:ln w="28575" cap="rnd">
              <a:solidFill>
                <a:srgbClr val="00B0F0"/>
              </a:solidFill>
              <a:prstDash val="dash"/>
              <a:round/>
            </a:ln>
            <a:effectLst/>
          </c:spPr>
          <c:marker>
            <c:symbol val="diamond"/>
            <c:size val="12"/>
            <c:spPr>
              <a:solidFill>
                <a:srgbClr val="00B0F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B0F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'Shape and Table Library'!$C$50:$F$50</c:f>
              <c:strCache>
                <c:ptCount val="4"/>
                <c:pt idx="0">
                  <c:v>Q1</c:v>
                </c:pt>
                <c:pt idx="1">
                  <c:v>Q2</c:v>
                </c:pt>
                <c:pt idx="2">
                  <c:v>Q3</c:v>
                </c:pt>
                <c:pt idx="3">
                  <c:v>Q4</c:v>
                </c:pt>
              </c:strCache>
            </c:strRef>
          </c:cat>
          <c:val>
            <c:numRef>
              <c:f>'Shape and Table Library'!$C$52:$F$52</c:f>
              <c:numCache>
                <c:formatCode>#,##0</c:formatCode>
                <c:ptCount val="4"/>
                <c:pt idx="0">
                  <c:v>2</c:v>
                </c:pt>
                <c:pt idx="1">
                  <c:v>4</c:v>
                </c:pt>
                <c:pt idx="2">
                  <c:v>6</c:v>
                </c:pt>
                <c:pt idx="3">
                  <c:v>7</c:v>
                </c:pt>
              </c:numCache>
            </c:numRef>
          </c:val>
          <c:smooth val="0"/>
        </c:ser>
        <c:ser>
          <c:idx val="2"/>
          <c:order val="2"/>
          <c:tx>
            <c:strRef>
              <c:f>'Shape and Table Library'!$B$53</c:f>
              <c:strCache>
                <c:ptCount val="1"/>
                <c:pt idx="0">
                  <c:v>Act/Fcst</c:v>
                </c:pt>
              </c:strCache>
            </c:strRef>
          </c:tx>
          <c:spPr>
            <a:ln w="28575" cap="rnd">
              <a:solidFill>
                <a:srgbClr val="0070C0"/>
              </a:solidFill>
              <a:prstDash val="solid"/>
              <a:round/>
            </a:ln>
            <a:effectLst/>
          </c:spPr>
          <c:marker>
            <c:symbol val="diamond"/>
            <c:size val="12"/>
            <c:spPr>
              <a:solidFill>
                <a:srgbClr val="0070C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070C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'Shape and Table Library'!$C$50:$F$50</c:f>
              <c:strCache>
                <c:ptCount val="4"/>
                <c:pt idx="0">
                  <c:v>Q1</c:v>
                </c:pt>
                <c:pt idx="1">
                  <c:v>Q2</c:v>
                </c:pt>
                <c:pt idx="2">
                  <c:v>Q3</c:v>
                </c:pt>
                <c:pt idx="3">
                  <c:v>Q4</c:v>
                </c:pt>
              </c:strCache>
            </c:strRef>
          </c:cat>
          <c:val>
            <c:numRef>
              <c:f>'Shape and Table Library'!$C$53:$F$53</c:f>
              <c:numCache>
                <c:formatCode>#,##0</c:formatCode>
                <c:ptCount val="4"/>
                <c:pt idx="0">
                  <c:v>4</c:v>
                </c:pt>
                <c:pt idx="1">
                  <c:v>5</c:v>
                </c:pt>
                <c:pt idx="2">
                  <c:v>6</c:v>
                </c:pt>
                <c:pt idx="3">
                  <c:v>7</c:v>
                </c:pt>
              </c:numCache>
            </c:numRef>
          </c:val>
          <c:smooth val="0"/>
        </c:ser>
        <c:dLbls>
          <c:showLegendKey val="0"/>
          <c:showVal val="0"/>
          <c:showCatName val="0"/>
          <c:showSerName val="0"/>
          <c:showPercent val="0"/>
          <c:showBubbleSize val="0"/>
        </c:dLbls>
        <c:marker val="1"/>
        <c:smooth val="0"/>
        <c:axId val="312214792"/>
        <c:axId val="312215968"/>
        <c:extLst>
          <c:ext xmlns:c15="http://schemas.microsoft.com/office/drawing/2012/chart" uri="{02D57815-91ED-43cb-92C2-25804820EDAC}">
            <c15:filteredLineSeries>
              <c15:ser>
                <c:idx val="0"/>
                <c:order val="0"/>
                <c:tx>
                  <c:strRef>
                    <c:extLst>
                      <c:ext uri="{02D57815-91ED-43cb-92C2-25804820EDAC}">
                        <c15:formulaRef>
                          <c15:sqref>'Shape and Table Library'!$B$51</c15:sqref>
                        </c15:formulaRef>
                      </c:ext>
                    </c:extLst>
                    <c:strCache>
                      <c:ptCount val="1"/>
                    </c:strCache>
                  </c:strRef>
                </c:tx>
                <c:spPr>
                  <a:ln w="28575" cap="rnd">
                    <a:solidFill>
                      <a:schemeClr val="accent1"/>
                    </a:solidFill>
                    <a:round/>
                  </a:ln>
                  <a:effectLst/>
                </c:spPr>
                <c:marker>
                  <c:symbol val="diamond"/>
                  <c:size val="12"/>
                  <c:spPr>
                    <a:solidFill>
                      <a:schemeClr val="accent1"/>
                    </a:solidFill>
                    <a:ln w="9525">
                      <a:noFill/>
                    </a:ln>
                    <a:effectLst/>
                  </c:spPr>
                </c:marker>
                <c:cat>
                  <c:strRef>
                    <c:extLst>
                      <c:ext uri="{02D57815-91ED-43cb-92C2-25804820EDAC}">
                        <c15:formulaRef>
                          <c15:sqref>'Shape and Table Library'!$C$50:$F$50</c15:sqref>
                        </c15:formulaRef>
                      </c:ext>
                    </c:extLst>
                    <c:strCache>
                      <c:ptCount val="4"/>
                      <c:pt idx="0">
                        <c:v>Q1</c:v>
                      </c:pt>
                      <c:pt idx="1">
                        <c:v>Q2</c:v>
                      </c:pt>
                      <c:pt idx="2">
                        <c:v>Q3</c:v>
                      </c:pt>
                      <c:pt idx="3">
                        <c:v>Q4</c:v>
                      </c:pt>
                    </c:strCache>
                  </c:strRef>
                </c:cat>
                <c:val>
                  <c:numRef>
                    <c:extLst>
                      <c:ext uri="{02D57815-91ED-43cb-92C2-25804820EDAC}">
                        <c15:formulaRef>
                          <c15:sqref>'Shape and Table Library'!$C$51:$F$51</c15:sqref>
                        </c15:formulaRef>
                      </c:ext>
                    </c:extLst>
                    <c:numCache>
                      <c:formatCode>General</c:formatCode>
                      <c:ptCount val="4"/>
                    </c:numCache>
                  </c:numRef>
                </c:val>
                <c:smooth val="0"/>
              </c15:ser>
            </c15:filteredLineSeries>
          </c:ext>
        </c:extLst>
      </c:lineChart>
      <c:catAx>
        <c:axId val="312214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5968"/>
        <c:crosses val="autoZero"/>
        <c:auto val="1"/>
        <c:lblAlgn val="ctr"/>
        <c:lblOffset val="100"/>
        <c:noMultiLvlLbl val="0"/>
      </c:catAx>
      <c:valAx>
        <c:axId val="3122159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4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Library'!$R$7</c:f>
              <c:strCache>
                <c:ptCount val="1"/>
                <c:pt idx="0">
                  <c:v>Actual</c:v>
                </c:pt>
              </c:strCache>
            </c:strRef>
          </c:tx>
          <c:spPr>
            <a:solidFill>
              <a:srgbClr val="0070C0"/>
            </a:solidFill>
            <a:ln w="3175">
              <a:solidFill>
                <a:schemeClr val="accent2"/>
              </a:solidFill>
            </a:ln>
            <a:effectLst/>
          </c:spPr>
          <c:invertIfNegative val="0"/>
          <c:dPt>
            <c:idx val="0"/>
            <c:invertIfNegative val="0"/>
            <c:bubble3D val="0"/>
            <c:spPr>
              <a:solidFill>
                <a:srgbClr val="0070C0"/>
              </a:solidFill>
              <a:ln w="3175">
                <a:solidFill>
                  <a:schemeClr val="accent2"/>
                </a:solidFill>
              </a:ln>
              <a:effectLst/>
            </c:spPr>
          </c:dPt>
          <c:dPt>
            <c:idx val="1"/>
            <c:invertIfNegative val="0"/>
            <c:bubble3D val="0"/>
            <c:spPr>
              <a:solidFill>
                <a:srgbClr val="0070C0"/>
              </a:solidFill>
              <a:ln w="3175">
                <a:solidFill>
                  <a:schemeClr val="accent2"/>
                </a:solidFill>
              </a:ln>
              <a:effectLst/>
            </c:spPr>
          </c:dPt>
          <c:cat>
            <c:strRef>
              <c:f>'Shape and Table Library'!$S$6:$T$6</c:f>
              <c:strCache>
                <c:ptCount val="2"/>
                <c:pt idx="0">
                  <c:v>Last Year</c:v>
                </c:pt>
                <c:pt idx="1">
                  <c:v>This year</c:v>
                </c:pt>
              </c:strCache>
            </c:strRef>
          </c:cat>
          <c:val>
            <c:numRef>
              <c:f>'Shape and Table Library'!$S$7:$T$7</c:f>
              <c:numCache>
                <c:formatCode>0%</c:formatCode>
                <c:ptCount val="2"/>
                <c:pt idx="0">
                  <c:v>0.83</c:v>
                </c:pt>
                <c:pt idx="1">
                  <c:v>#N/A</c:v>
                </c:pt>
              </c:numCache>
            </c:numRef>
          </c:val>
        </c:ser>
        <c:dLbls>
          <c:showLegendKey val="0"/>
          <c:showVal val="0"/>
          <c:showCatName val="0"/>
          <c:showSerName val="0"/>
          <c:showPercent val="0"/>
          <c:showBubbleSize val="0"/>
        </c:dLbls>
        <c:gapWidth val="219"/>
        <c:axId val="312219888"/>
        <c:axId val="312221064"/>
      </c:barChart>
      <c:lineChart>
        <c:grouping val="standard"/>
        <c:varyColors val="0"/>
        <c:ser>
          <c:idx val="1"/>
          <c:order val="1"/>
          <c:tx>
            <c:strRef>
              <c:f>'Shape and Table Library'!$R$8</c:f>
              <c:strCache>
                <c:ptCount val="1"/>
                <c:pt idx="0">
                  <c:v>Target</c:v>
                </c:pt>
              </c:strCache>
            </c:strRef>
          </c:tx>
          <c:spPr>
            <a:ln w="28575" cap="rnd">
              <a:solidFill>
                <a:srgbClr val="00B0F0"/>
              </a:solidFill>
              <a:prstDash val="dash"/>
              <a:round/>
            </a:ln>
            <a:effectLst/>
          </c:spPr>
          <c:marker>
            <c:symbol val="none"/>
          </c:marker>
          <c:cat>
            <c:strRef>
              <c:f>'Shape and Table Library'!$S$6:$T$6</c:f>
              <c:strCache>
                <c:ptCount val="2"/>
                <c:pt idx="0">
                  <c:v>Last Year</c:v>
                </c:pt>
                <c:pt idx="1">
                  <c:v>This year</c:v>
                </c:pt>
              </c:strCache>
            </c:strRef>
          </c:cat>
          <c:val>
            <c:numRef>
              <c:f>'Shape and Table Library'!$S$8:$T$8</c:f>
              <c:numCache>
                <c:formatCode>0%</c:formatCode>
                <c:ptCount val="2"/>
                <c:pt idx="0">
                  <c:v>0.79</c:v>
                </c:pt>
                <c:pt idx="1">
                  <c:v>0.79</c:v>
                </c:pt>
              </c:numCache>
            </c:numRef>
          </c:val>
          <c:smooth val="0"/>
        </c:ser>
        <c:dLbls>
          <c:showLegendKey val="0"/>
          <c:showVal val="0"/>
          <c:showCatName val="0"/>
          <c:showSerName val="0"/>
          <c:showPercent val="0"/>
          <c:showBubbleSize val="0"/>
        </c:dLbls>
        <c:marker val="1"/>
        <c:smooth val="0"/>
        <c:axId val="312219888"/>
        <c:axId val="312221064"/>
      </c:lineChart>
      <c:catAx>
        <c:axId val="31221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21064"/>
        <c:crosses val="autoZero"/>
        <c:auto val="1"/>
        <c:lblAlgn val="ctr"/>
        <c:lblOffset val="100"/>
        <c:noMultiLvlLbl val="0"/>
      </c:catAx>
      <c:valAx>
        <c:axId val="3122210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9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Library'!$R$13</c:f>
              <c:strCache>
                <c:ptCount val="1"/>
                <c:pt idx="0">
                  <c:v>Actual</c:v>
                </c:pt>
              </c:strCache>
            </c:strRef>
          </c:tx>
          <c:spPr>
            <a:solidFill>
              <a:srgbClr val="0070C0"/>
            </a:solidFill>
            <a:ln>
              <a:noFill/>
            </a:ln>
            <a:effectLst/>
          </c:spPr>
          <c:invertIfNegative val="0"/>
          <c:cat>
            <c:strRef>
              <c:f>'Shape and Table Library'!$S$12:$T$12</c:f>
              <c:strCache>
                <c:ptCount val="2"/>
                <c:pt idx="0">
                  <c:v>Last Year</c:v>
                </c:pt>
                <c:pt idx="1">
                  <c:v>This year</c:v>
                </c:pt>
              </c:strCache>
            </c:strRef>
          </c:cat>
          <c:val>
            <c:numRef>
              <c:f>'Shape and Table Library'!$S$13:$T$13</c:f>
              <c:numCache>
                <c:formatCode>0%</c:formatCode>
                <c:ptCount val="2"/>
                <c:pt idx="0">
                  <c:v>#N/A</c:v>
                </c:pt>
                <c:pt idx="1">
                  <c:v>#N/A</c:v>
                </c:pt>
              </c:numCache>
            </c:numRef>
          </c:val>
        </c:ser>
        <c:dLbls>
          <c:showLegendKey val="0"/>
          <c:showVal val="0"/>
          <c:showCatName val="0"/>
          <c:showSerName val="0"/>
          <c:showPercent val="0"/>
          <c:showBubbleSize val="0"/>
        </c:dLbls>
        <c:gapWidth val="219"/>
        <c:axId val="312219104"/>
        <c:axId val="312218320"/>
      </c:barChart>
      <c:lineChart>
        <c:grouping val="standard"/>
        <c:varyColors val="0"/>
        <c:ser>
          <c:idx val="1"/>
          <c:order val="1"/>
          <c:tx>
            <c:strRef>
              <c:f>'Shape and Table Library'!$R$14</c:f>
              <c:strCache>
                <c:ptCount val="1"/>
                <c:pt idx="0">
                  <c:v>Target</c:v>
                </c:pt>
              </c:strCache>
            </c:strRef>
          </c:tx>
          <c:spPr>
            <a:ln w="28575" cap="rnd">
              <a:solidFill>
                <a:srgbClr val="00B0F0"/>
              </a:solidFill>
              <a:prstDash val="dash"/>
              <a:round/>
            </a:ln>
            <a:effectLst/>
          </c:spPr>
          <c:marker>
            <c:symbol val="none"/>
          </c:marker>
          <c:cat>
            <c:strRef>
              <c:f>'Shape and Table Library'!$S$12:$T$12</c:f>
              <c:strCache>
                <c:ptCount val="2"/>
                <c:pt idx="0">
                  <c:v>Last Year</c:v>
                </c:pt>
                <c:pt idx="1">
                  <c:v>This year</c:v>
                </c:pt>
              </c:strCache>
            </c:strRef>
          </c:cat>
          <c:val>
            <c:numRef>
              <c:f>'Shape and Table Library'!$S$14:$T$14</c:f>
              <c:numCache>
                <c:formatCode>0%</c:formatCode>
                <c:ptCount val="2"/>
                <c:pt idx="0">
                  <c:v>#N/A</c:v>
                </c:pt>
                <c:pt idx="1">
                  <c:v>#N/A</c:v>
                </c:pt>
              </c:numCache>
            </c:numRef>
          </c:val>
          <c:smooth val="0"/>
        </c:ser>
        <c:dLbls>
          <c:showLegendKey val="0"/>
          <c:showVal val="0"/>
          <c:showCatName val="0"/>
          <c:showSerName val="0"/>
          <c:showPercent val="0"/>
          <c:showBubbleSize val="0"/>
        </c:dLbls>
        <c:marker val="1"/>
        <c:smooth val="0"/>
        <c:axId val="312219104"/>
        <c:axId val="312218320"/>
      </c:lineChart>
      <c:catAx>
        <c:axId val="3122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8320"/>
        <c:crosses val="autoZero"/>
        <c:auto val="1"/>
        <c:lblAlgn val="ctr"/>
        <c:lblOffset val="100"/>
        <c:noMultiLvlLbl val="0"/>
      </c:catAx>
      <c:valAx>
        <c:axId val="312218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Library'!$R$33</c:f>
              <c:strCache>
                <c:ptCount val="1"/>
                <c:pt idx="0">
                  <c:v>Actual</c:v>
                </c:pt>
              </c:strCache>
            </c:strRef>
          </c:tx>
          <c:spPr>
            <a:solidFill>
              <a:srgbClr val="0070C0"/>
            </a:solidFill>
            <a:ln>
              <a:noFill/>
            </a:ln>
            <a:effectLst/>
          </c:spPr>
          <c:invertIfNegative val="0"/>
          <c:cat>
            <c:strRef>
              <c:f>'Shape and Table Library'!$S$32:$T$32</c:f>
              <c:strCache>
                <c:ptCount val="2"/>
                <c:pt idx="0">
                  <c:v>Last Year</c:v>
                </c:pt>
                <c:pt idx="1">
                  <c:v>This year</c:v>
                </c:pt>
              </c:strCache>
            </c:strRef>
          </c:cat>
          <c:val>
            <c:numRef>
              <c:f>'Shape and Table Library'!$S$33:$T$33</c:f>
              <c:numCache>
                <c:formatCode>0%</c:formatCode>
                <c:ptCount val="2"/>
                <c:pt idx="0">
                  <c:v>#N/A</c:v>
                </c:pt>
                <c:pt idx="1">
                  <c:v>#N/A</c:v>
                </c:pt>
              </c:numCache>
            </c:numRef>
          </c:val>
        </c:ser>
        <c:dLbls>
          <c:showLegendKey val="0"/>
          <c:showVal val="0"/>
          <c:showCatName val="0"/>
          <c:showSerName val="0"/>
          <c:showPercent val="0"/>
          <c:showBubbleSize val="0"/>
        </c:dLbls>
        <c:gapWidth val="219"/>
        <c:axId val="312217928"/>
        <c:axId val="312219496"/>
      </c:barChart>
      <c:lineChart>
        <c:grouping val="standard"/>
        <c:varyColors val="0"/>
        <c:ser>
          <c:idx val="1"/>
          <c:order val="1"/>
          <c:tx>
            <c:strRef>
              <c:f>'Shape and Table Library'!$R$34</c:f>
              <c:strCache>
                <c:ptCount val="1"/>
                <c:pt idx="0">
                  <c:v>Target</c:v>
                </c:pt>
              </c:strCache>
            </c:strRef>
          </c:tx>
          <c:spPr>
            <a:ln w="28575" cap="rnd">
              <a:solidFill>
                <a:srgbClr val="00B0F0"/>
              </a:solidFill>
              <a:prstDash val="dash"/>
              <a:round/>
            </a:ln>
            <a:effectLst/>
          </c:spPr>
          <c:marker>
            <c:symbol val="none"/>
          </c:marker>
          <c:cat>
            <c:strRef>
              <c:f>'Shape and Table Library'!$S$32:$T$32</c:f>
              <c:strCache>
                <c:ptCount val="2"/>
                <c:pt idx="0">
                  <c:v>Last Year</c:v>
                </c:pt>
                <c:pt idx="1">
                  <c:v>This year</c:v>
                </c:pt>
              </c:strCache>
            </c:strRef>
          </c:cat>
          <c:val>
            <c:numRef>
              <c:f>'Shape and Table Library'!$S$34:$T$34</c:f>
              <c:numCache>
                <c:formatCode>0%</c:formatCode>
                <c:ptCount val="2"/>
                <c:pt idx="0">
                  <c:v>#N/A</c:v>
                </c:pt>
                <c:pt idx="1">
                  <c:v>#N/A</c:v>
                </c:pt>
              </c:numCache>
            </c:numRef>
          </c:val>
          <c:smooth val="0"/>
        </c:ser>
        <c:dLbls>
          <c:showLegendKey val="0"/>
          <c:showVal val="0"/>
          <c:showCatName val="0"/>
          <c:showSerName val="0"/>
          <c:showPercent val="0"/>
          <c:showBubbleSize val="0"/>
        </c:dLbls>
        <c:marker val="1"/>
        <c:smooth val="0"/>
        <c:axId val="312217928"/>
        <c:axId val="312219496"/>
      </c:lineChart>
      <c:catAx>
        <c:axId val="31221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9496"/>
        <c:crosses val="autoZero"/>
        <c:auto val="1"/>
        <c:lblAlgn val="ctr"/>
        <c:lblOffset val="100"/>
        <c:noMultiLvlLbl val="0"/>
      </c:catAx>
      <c:valAx>
        <c:axId val="312219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17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Library'!$R$47</c:f>
              <c:strCache>
                <c:ptCount val="1"/>
                <c:pt idx="0">
                  <c:v>Actual</c:v>
                </c:pt>
              </c:strCache>
            </c:strRef>
          </c:tx>
          <c:spPr>
            <a:solidFill>
              <a:srgbClr val="0070C0"/>
            </a:solidFill>
            <a:ln>
              <a:noFill/>
            </a:ln>
            <a:effectLst/>
          </c:spPr>
          <c:invertIfNegative val="0"/>
          <c:cat>
            <c:strRef>
              <c:f>'Shape and Table Library'!$S$46:$T$46</c:f>
              <c:strCache>
                <c:ptCount val="2"/>
                <c:pt idx="0">
                  <c:v>Last Year</c:v>
                </c:pt>
                <c:pt idx="1">
                  <c:v>This year</c:v>
                </c:pt>
              </c:strCache>
            </c:strRef>
          </c:cat>
          <c:val>
            <c:numRef>
              <c:f>'Shape and Table Library'!$S$47:$T$47</c:f>
              <c:numCache>
                <c:formatCode>0%</c:formatCode>
                <c:ptCount val="2"/>
                <c:pt idx="0">
                  <c:v>0.4</c:v>
                </c:pt>
                <c:pt idx="1">
                  <c:v>#N/A</c:v>
                </c:pt>
              </c:numCache>
            </c:numRef>
          </c:val>
        </c:ser>
        <c:dLbls>
          <c:showLegendKey val="0"/>
          <c:showVal val="0"/>
          <c:showCatName val="0"/>
          <c:showSerName val="0"/>
          <c:showPercent val="0"/>
          <c:showBubbleSize val="0"/>
        </c:dLbls>
        <c:gapWidth val="219"/>
        <c:axId val="312220672"/>
        <c:axId val="235896448"/>
      </c:barChart>
      <c:lineChart>
        <c:grouping val="standard"/>
        <c:varyColors val="0"/>
        <c:ser>
          <c:idx val="1"/>
          <c:order val="1"/>
          <c:tx>
            <c:strRef>
              <c:f>'Shape and Table Library'!$R$48</c:f>
              <c:strCache>
                <c:ptCount val="1"/>
                <c:pt idx="0">
                  <c:v>Target</c:v>
                </c:pt>
              </c:strCache>
            </c:strRef>
          </c:tx>
          <c:spPr>
            <a:ln w="28575" cap="rnd">
              <a:solidFill>
                <a:srgbClr val="00B0F0"/>
              </a:solidFill>
              <a:prstDash val="dash"/>
              <a:round/>
            </a:ln>
            <a:effectLst/>
          </c:spPr>
          <c:marker>
            <c:symbol val="none"/>
          </c:marker>
          <c:cat>
            <c:strRef>
              <c:f>'Shape and Table Library'!$S$46:$T$46</c:f>
              <c:strCache>
                <c:ptCount val="2"/>
                <c:pt idx="0">
                  <c:v>Last Year</c:v>
                </c:pt>
                <c:pt idx="1">
                  <c:v>This year</c:v>
                </c:pt>
              </c:strCache>
            </c:strRef>
          </c:cat>
          <c:val>
            <c:numRef>
              <c:f>'Shape and Table Library'!$S$48:$T$48</c:f>
              <c:numCache>
                <c:formatCode>0%</c:formatCode>
                <c:ptCount val="2"/>
                <c:pt idx="0">
                  <c:v>0.59</c:v>
                </c:pt>
                <c:pt idx="1">
                  <c:v>0.59</c:v>
                </c:pt>
              </c:numCache>
            </c:numRef>
          </c:val>
          <c:smooth val="0"/>
        </c:ser>
        <c:dLbls>
          <c:showLegendKey val="0"/>
          <c:showVal val="0"/>
          <c:showCatName val="0"/>
          <c:showSerName val="0"/>
          <c:showPercent val="0"/>
          <c:showBubbleSize val="0"/>
        </c:dLbls>
        <c:marker val="1"/>
        <c:smooth val="0"/>
        <c:axId val="312220672"/>
        <c:axId val="235896448"/>
      </c:lineChart>
      <c:catAx>
        <c:axId val="31222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96448"/>
        <c:crosses val="autoZero"/>
        <c:auto val="1"/>
        <c:lblAlgn val="ctr"/>
        <c:lblOffset val="100"/>
        <c:noMultiLvlLbl val="0"/>
      </c:catAx>
      <c:valAx>
        <c:axId val="2358964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2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Library'!$R$61</c:f>
              <c:strCache>
                <c:ptCount val="1"/>
                <c:pt idx="0">
                  <c:v>Actual</c:v>
                </c:pt>
              </c:strCache>
            </c:strRef>
          </c:tx>
          <c:spPr>
            <a:solidFill>
              <a:srgbClr val="0070C0"/>
            </a:solidFill>
            <a:ln>
              <a:noFill/>
            </a:ln>
            <a:effectLst/>
          </c:spPr>
          <c:invertIfNegative val="0"/>
          <c:cat>
            <c:strRef>
              <c:f>'Shape and Table Library'!$S$60:$T$60</c:f>
              <c:strCache>
                <c:ptCount val="2"/>
                <c:pt idx="0">
                  <c:v>Last Year</c:v>
                </c:pt>
                <c:pt idx="1">
                  <c:v>This year</c:v>
                </c:pt>
              </c:strCache>
            </c:strRef>
          </c:cat>
          <c:val>
            <c:numRef>
              <c:f>'Shape and Table Library'!$S$61:$T$61</c:f>
              <c:numCache>
                <c:formatCode>0%</c:formatCode>
                <c:ptCount val="2"/>
                <c:pt idx="0">
                  <c:v>#N/A</c:v>
                </c:pt>
                <c:pt idx="1">
                  <c:v>#N/A</c:v>
                </c:pt>
              </c:numCache>
            </c:numRef>
          </c:val>
        </c:ser>
        <c:dLbls>
          <c:showLegendKey val="0"/>
          <c:showVal val="0"/>
          <c:showCatName val="0"/>
          <c:showSerName val="0"/>
          <c:showPercent val="0"/>
          <c:showBubbleSize val="0"/>
        </c:dLbls>
        <c:gapWidth val="219"/>
        <c:axId val="235896840"/>
        <c:axId val="315424152"/>
      </c:barChart>
      <c:lineChart>
        <c:grouping val="standard"/>
        <c:varyColors val="0"/>
        <c:ser>
          <c:idx val="1"/>
          <c:order val="1"/>
          <c:tx>
            <c:strRef>
              <c:f>'Shape and Table Library'!$R$62</c:f>
              <c:strCache>
                <c:ptCount val="1"/>
                <c:pt idx="0">
                  <c:v>Target</c:v>
                </c:pt>
              </c:strCache>
            </c:strRef>
          </c:tx>
          <c:spPr>
            <a:ln w="28575" cap="rnd">
              <a:solidFill>
                <a:srgbClr val="00B0F0"/>
              </a:solidFill>
              <a:prstDash val="dash"/>
              <a:round/>
            </a:ln>
            <a:effectLst/>
          </c:spPr>
          <c:marker>
            <c:symbol val="none"/>
          </c:marker>
          <c:cat>
            <c:strRef>
              <c:f>'Shape and Table Library'!$S$60:$T$60</c:f>
              <c:strCache>
                <c:ptCount val="2"/>
                <c:pt idx="0">
                  <c:v>Last Year</c:v>
                </c:pt>
                <c:pt idx="1">
                  <c:v>This year</c:v>
                </c:pt>
              </c:strCache>
            </c:strRef>
          </c:cat>
          <c:val>
            <c:numRef>
              <c:f>'Shape and Table Library'!$S$62:$T$62</c:f>
              <c:numCache>
                <c:formatCode>0%</c:formatCode>
                <c:ptCount val="2"/>
                <c:pt idx="0">
                  <c:v>#N/A</c:v>
                </c:pt>
                <c:pt idx="1">
                  <c:v>#N/A</c:v>
                </c:pt>
              </c:numCache>
            </c:numRef>
          </c:val>
          <c:smooth val="0"/>
        </c:ser>
        <c:dLbls>
          <c:showLegendKey val="0"/>
          <c:showVal val="0"/>
          <c:showCatName val="0"/>
          <c:showSerName val="0"/>
          <c:showPercent val="0"/>
          <c:showBubbleSize val="0"/>
        </c:dLbls>
        <c:marker val="1"/>
        <c:smooth val="0"/>
        <c:axId val="235896840"/>
        <c:axId val="315424152"/>
      </c:lineChart>
      <c:catAx>
        <c:axId val="235896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4152"/>
        <c:crosses val="autoZero"/>
        <c:auto val="1"/>
        <c:lblAlgn val="ctr"/>
        <c:lblOffset val="100"/>
        <c:noMultiLvlLbl val="0"/>
      </c:catAx>
      <c:valAx>
        <c:axId val="315424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96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'Shape and Table Library'!$R$19</c:f>
              <c:strCache>
                <c:ptCount val="1"/>
                <c:pt idx="0">
                  <c:v>Actual</c:v>
                </c:pt>
              </c:strCache>
            </c:strRef>
          </c:tx>
          <c:spPr>
            <a:solidFill>
              <a:srgbClr val="0070C0"/>
            </a:solidFill>
            <a:ln>
              <a:noFill/>
            </a:ln>
            <a:effectLst/>
          </c:spPr>
          <c:invertIfNegative val="0"/>
          <c:cat>
            <c:strRef>
              <c:f>'Shape and Table Library'!$S$18:$T$18</c:f>
              <c:strCache>
                <c:ptCount val="2"/>
                <c:pt idx="0">
                  <c:v>Last Year</c:v>
                </c:pt>
                <c:pt idx="1">
                  <c:v>This year</c:v>
                </c:pt>
              </c:strCache>
            </c:strRef>
          </c:cat>
          <c:val>
            <c:numRef>
              <c:f>'Shape and Table Library'!$S$19:$T$19</c:f>
              <c:numCache>
                <c:formatCode>0%</c:formatCode>
                <c:ptCount val="2"/>
                <c:pt idx="0">
                  <c:v>0.72</c:v>
                </c:pt>
                <c:pt idx="1">
                  <c:v>#N/A</c:v>
                </c:pt>
              </c:numCache>
            </c:numRef>
          </c:val>
        </c:ser>
        <c:dLbls>
          <c:showLegendKey val="0"/>
          <c:showVal val="0"/>
          <c:showCatName val="0"/>
          <c:showSerName val="0"/>
          <c:showPercent val="0"/>
          <c:showBubbleSize val="0"/>
        </c:dLbls>
        <c:gapWidth val="219"/>
        <c:axId val="315422192"/>
        <c:axId val="315423368"/>
      </c:barChart>
      <c:lineChart>
        <c:grouping val="standard"/>
        <c:varyColors val="0"/>
        <c:ser>
          <c:idx val="1"/>
          <c:order val="1"/>
          <c:tx>
            <c:strRef>
              <c:f>'Shape and Table Library'!$R$20</c:f>
              <c:strCache>
                <c:ptCount val="1"/>
                <c:pt idx="0">
                  <c:v>Target</c:v>
                </c:pt>
              </c:strCache>
            </c:strRef>
          </c:tx>
          <c:spPr>
            <a:ln w="28575" cap="rnd">
              <a:solidFill>
                <a:srgbClr val="00B0F0"/>
              </a:solidFill>
              <a:prstDash val="dash"/>
              <a:round/>
            </a:ln>
            <a:effectLst/>
          </c:spPr>
          <c:marker>
            <c:symbol val="none"/>
          </c:marker>
          <c:cat>
            <c:strRef>
              <c:f>'Shape and Table Library'!$S$18:$T$18</c:f>
              <c:strCache>
                <c:ptCount val="2"/>
                <c:pt idx="0">
                  <c:v>Last Year</c:v>
                </c:pt>
                <c:pt idx="1">
                  <c:v>This year</c:v>
                </c:pt>
              </c:strCache>
            </c:strRef>
          </c:cat>
          <c:val>
            <c:numRef>
              <c:f>'Shape and Table Library'!$S$20:$T$20</c:f>
              <c:numCache>
                <c:formatCode>0%</c:formatCode>
                <c:ptCount val="2"/>
                <c:pt idx="0">
                  <c:v>0.7</c:v>
                </c:pt>
                <c:pt idx="1">
                  <c:v>0.72</c:v>
                </c:pt>
              </c:numCache>
            </c:numRef>
          </c:val>
          <c:smooth val="0"/>
        </c:ser>
        <c:dLbls>
          <c:showLegendKey val="0"/>
          <c:showVal val="0"/>
          <c:showCatName val="0"/>
          <c:showSerName val="0"/>
          <c:showPercent val="0"/>
          <c:showBubbleSize val="0"/>
        </c:dLbls>
        <c:marker val="1"/>
        <c:smooth val="0"/>
        <c:axId val="315422192"/>
        <c:axId val="315423368"/>
      </c:lineChart>
      <c:catAx>
        <c:axId val="3154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3368"/>
        <c:crosses val="autoZero"/>
        <c:auto val="1"/>
        <c:lblAlgn val="ctr"/>
        <c:lblOffset val="100"/>
        <c:noMultiLvlLbl val="0"/>
      </c:catAx>
      <c:valAx>
        <c:axId val="3154233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42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hyperlink" Target="#'People Dashboard'!A1"/><Relationship Id="rId18" Type="http://schemas.openxmlformats.org/officeDocument/2006/relationships/image" Target="../media/image11.png"/><Relationship Id="rId26" Type="http://schemas.openxmlformats.org/officeDocument/2006/relationships/hyperlink" Target="#Finance_L2"/><Relationship Id="rId39" Type="http://schemas.openxmlformats.org/officeDocument/2006/relationships/hyperlink" Target="#Projects!A1"/><Relationship Id="rId3" Type="http://schemas.openxmlformats.org/officeDocument/2006/relationships/image" Target="../media/image3.emf"/><Relationship Id="rId21" Type="http://schemas.openxmlformats.org/officeDocument/2006/relationships/hyperlink" Target="#Business!A1"/><Relationship Id="rId34" Type="http://schemas.openxmlformats.org/officeDocument/2006/relationships/hyperlink" Target="#SBP!C18"/><Relationship Id="rId7" Type="http://schemas.openxmlformats.org/officeDocument/2006/relationships/image" Target="../media/image7.emf"/><Relationship Id="rId12" Type="http://schemas.openxmlformats.org/officeDocument/2006/relationships/hyperlink" Target="#People!C11"/><Relationship Id="rId17" Type="http://schemas.openxmlformats.org/officeDocument/2006/relationships/hyperlink" Target="#Impact!A1"/><Relationship Id="rId25" Type="http://schemas.openxmlformats.org/officeDocument/2006/relationships/hyperlink" Target="#Finance_L1"/><Relationship Id="rId33" Type="http://schemas.openxmlformats.org/officeDocument/2006/relationships/hyperlink" Target="#SBP!C7"/><Relationship Id="rId38" Type="http://schemas.openxmlformats.org/officeDocument/2006/relationships/hyperlink" Target="#'Risk Register'!A1"/><Relationship Id="rId2" Type="http://schemas.openxmlformats.org/officeDocument/2006/relationships/image" Target="../media/image2.emf"/><Relationship Id="rId16" Type="http://schemas.openxmlformats.org/officeDocument/2006/relationships/image" Target="../media/image10.png"/><Relationship Id="rId20" Type="http://schemas.openxmlformats.org/officeDocument/2006/relationships/image" Target="../media/image12.png"/><Relationship Id="rId29" Type="http://schemas.openxmlformats.org/officeDocument/2006/relationships/hyperlink" Target="#BM_L3"/><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9.emf"/><Relationship Id="rId24" Type="http://schemas.openxmlformats.org/officeDocument/2006/relationships/hyperlink" Target="#BM_L1"/><Relationship Id="rId32" Type="http://schemas.openxmlformats.org/officeDocument/2006/relationships/hyperlink" Target="#'Exec Summary'!A1"/><Relationship Id="rId37" Type="http://schemas.openxmlformats.org/officeDocument/2006/relationships/hyperlink" Target="#'MA_Capital &amp; Reserves'!A1"/><Relationship Id="rId5" Type="http://schemas.openxmlformats.org/officeDocument/2006/relationships/image" Target="../media/image5.emf"/><Relationship Id="rId15" Type="http://schemas.openxmlformats.org/officeDocument/2006/relationships/hyperlink" Target="#Finance!A1"/><Relationship Id="rId23" Type="http://schemas.openxmlformats.org/officeDocument/2006/relationships/hyperlink" Target="#People!C15"/><Relationship Id="rId28" Type="http://schemas.openxmlformats.org/officeDocument/2006/relationships/hyperlink" Target="#BM_L2"/><Relationship Id="rId36" Type="http://schemas.openxmlformats.org/officeDocument/2006/relationships/hyperlink" Target="#MA_Revenue!A1"/><Relationship Id="rId10" Type="http://schemas.openxmlformats.org/officeDocument/2006/relationships/hyperlink" Target="#Impact_L1"/><Relationship Id="rId19" Type="http://schemas.openxmlformats.org/officeDocument/2006/relationships/hyperlink" Target="#People!A1"/><Relationship Id="rId31" Type="http://schemas.openxmlformats.org/officeDocument/2006/relationships/hyperlink" Target="#MA_Comments!A1"/><Relationship Id="rId4" Type="http://schemas.openxmlformats.org/officeDocument/2006/relationships/image" Target="../media/image4.emf"/><Relationship Id="rId9" Type="http://schemas.openxmlformats.org/officeDocument/2006/relationships/hyperlink" Target="#Impact_L2"/><Relationship Id="rId14" Type="http://schemas.openxmlformats.org/officeDocument/2006/relationships/hyperlink" Target="#Impact_L3"/><Relationship Id="rId22" Type="http://schemas.openxmlformats.org/officeDocument/2006/relationships/hyperlink" Target="#People!C8"/><Relationship Id="rId27" Type="http://schemas.openxmlformats.org/officeDocument/2006/relationships/hyperlink" Target="#Finance_L3"/><Relationship Id="rId30" Type="http://schemas.openxmlformats.org/officeDocument/2006/relationships/image" Target="../media/image13.png"/><Relationship Id="rId35" Type="http://schemas.openxmlformats.org/officeDocument/2006/relationships/hyperlink" Target="#SBP!C35"/></Relationships>
</file>

<file path=xl/drawings/_rels/drawing10.xml.rels><?xml version="1.0" encoding="UTF-8" standalone="yes"?>
<Relationships xmlns="http://schemas.openxmlformats.org/package/2006/relationships"><Relationship Id="rId8" Type="http://schemas.openxmlformats.org/officeDocument/2006/relationships/chart" Target="../charts/chart115.xml"/><Relationship Id="rId13" Type="http://schemas.openxmlformats.org/officeDocument/2006/relationships/image" Target="../media/image85.emf"/><Relationship Id="rId18" Type="http://schemas.openxmlformats.org/officeDocument/2006/relationships/image" Target="../media/image90.emf"/><Relationship Id="rId3" Type="http://schemas.openxmlformats.org/officeDocument/2006/relationships/chart" Target="../charts/chart110.xml"/><Relationship Id="rId21" Type="http://schemas.openxmlformats.org/officeDocument/2006/relationships/image" Target="../media/image93.emf"/><Relationship Id="rId7" Type="http://schemas.openxmlformats.org/officeDocument/2006/relationships/chart" Target="../charts/chart114.xml"/><Relationship Id="rId12" Type="http://schemas.openxmlformats.org/officeDocument/2006/relationships/image" Target="../media/image84.emf"/><Relationship Id="rId17" Type="http://schemas.openxmlformats.org/officeDocument/2006/relationships/image" Target="../media/image89.emf"/><Relationship Id="rId2" Type="http://schemas.openxmlformats.org/officeDocument/2006/relationships/chart" Target="../charts/chart109.xml"/><Relationship Id="rId16" Type="http://schemas.openxmlformats.org/officeDocument/2006/relationships/image" Target="../media/image88.emf"/><Relationship Id="rId20" Type="http://schemas.openxmlformats.org/officeDocument/2006/relationships/image" Target="../media/image92.emf"/><Relationship Id="rId1" Type="http://schemas.openxmlformats.org/officeDocument/2006/relationships/chart" Target="../charts/chart108.xml"/><Relationship Id="rId6" Type="http://schemas.openxmlformats.org/officeDocument/2006/relationships/chart" Target="../charts/chart113.xml"/><Relationship Id="rId11" Type="http://schemas.openxmlformats.org/officeDocument/2006/relationships/chart" Target="../charts/chart118.xml"/><Relationship Id="rId24" Type="http://schemas.openxmlformats.org/officeDocument/2006/relationships/chart" Target="../charts/chart119.xml"/><Relationship Id="rId5" Type="http://schemas.openxmlformats.org/officeDocument/2006/relationships/chart" Target="../charts/chart112.xml"/><Relationship Id="rId15" Type="http://schemas.openxmlformats.org/officeDocument/2006/relationships/image" Target="../media/image87.emf"/><Relationship Id="rId23" Type="http://schemas.openxmlformats.org/officeDocument/2006/relationships/image" Target="../media/image95.emf"/><Relationship Id="rId10" Type="http://schemas.openxmlformats.org/officeDocument/2006/relationships/chart" Target="../charts/chart117.xml"/><Relationship Id="rId19" Type="http://schemas.openxmlformats.org/officeDocument/2006/relationships/image" Target="../media/image91.emf"/><Relationship Id="rId4" Type="http://schemas.openxmlformats.org/officeDocument/2006/relationships/chart" Target="../charts/chart111.xml"/><Relationship Id="rId9" Type="http://schemas.openxmlformats.org/officeDocument/2006/relationships/chart" Target="../charts/chart116.xml"/><Relationship Id="rId14" Type="http://schemas.openxmlformats.org/officeDocument/2006/relationships/image" Target="../media/image86.emf"/><Relationship Id="rId22" Type="http://schemas.openxmlformats.org/officeDocument/2006/relationships/image" Target="../media/image94.emf"/></Relationships>
</file>

<file path=xl/drawings/_rels/drawing11.xml.rels><?xml version="1.0" encoding="UTF-8" standalone="yes"?>
<Relationships xmlns="http://schemas.openxmlformats.org/package/2006/relationships"><Relationship Id="rId13" Type="http://schemas.openxmlformats.org/officeDocument/2006/relationships/chart" Target="../charts/chart132.xml"/><Relationship Id="rId18" Type="http://schemas.openxmlformats.org/officeDocument/2006/relationships/chart" Target="../charts/chart137.xml"/><Relationship Id="rId26" Type="http://schemas.openxmlformats.org/officeDocument/2006/relationships/chart" Target="../charts/chart145.xml"/><Relationship Id="rId39" Type="http://schemas.openxmlformats.org/officeDocument/2006/relationships/image" Target="../media/image119.emf"/><Relationship Id="rId21" Type="http://schemas.openxmlformats.org/officeDocument/2006/relationships/chart" Target="../charts/chart140.xml"/><Relationship Id="rId34" Type="http://schemas.openxmlformats.org/officeDocument/2006/relationships/image" Target="../media/image114.emf"/><Relationship Id="rId42" Type="http://schemas.openxmlformats.org/officeDocument/2006/relationships/image" Target="../media/image122.emf"/><Relationship Id="rId47" Type="http://schemas.openxmlformats.org/officeDocument/2006/relationships/image" Target="../media/image127.emf"/><Relationship Id="rId50" Type="http://schemas.openxmlformats.org/officeDocument/2006/relationships/image" Target="../media/image130.emf"/><Relationship Id="rId55" Type="http://schemas.openxmlformats.org/officeDocument/2006/relationships/chart" Target="../charts/chart147.xml"/><Relationship Id="rId63" Type="http://schemas.openxmlformats.org/officeDocument/2006/relationships/image" Target="../media/image142.emf"/><Relationship Id="rId68" Type="http://schemas.openxmlformats.org/officeDocument/2006/relationships/image" Target="../media/image147.emf"/><Relationship Id="rId76" Type="http://schemas.openxmlformats.org/officeDocument/2006/relationships/image" Target="../media/image155.emf"/><Relationship Id="rId84" Type="http://schemas.openxmlformats.org/officeDocument/2006/relationships/chart" Target="../charts/chart148.xml"/><Relationship Id="rId7" Type="http://schemas.openxmlformats.org/officeDocument/2006/relationships/chart" Target="../charts/chart126.xml"/><Relationship Id="rId71" Type="http://schemas.openxmlformats.org/officeDocument/2006/relationships/image" Target="../media/image150.emf"/><Relationship Id="rId2" Type="http://schemas.openxmlformats.org/officeDocument/2006/relationships/chart" Target="../charts/chart121.xml"/><Relationship Id="rId16" Type="http://schemas.openxmlformats.org/officeDocument/2006/relationships/chart" Target="../charts/chart135.xml"/><Relationship Id="rId29" Type="http://schemas.openxmlformats.org/officeDocument/2006/relationships/image" Target="../media/image109.emf"/><Relationship Id="rId11" Type="http://schemas.openxmlformats.org/officeDocument/2006/relationships/chart" Target="../charts/chart130.xml"/><Relationship Id="rId24" Type="http://schemas.openxmlformats.org/officeDocument/2006/relationships/chart" Target="../charts/chart143.xml"/><Relationship Id="rId32" Type="http://schemas.openxmlformats.org/officeDocument/2006/relationships/image" Target="../media/image112.emf"/><Relationship Id="rId37" Type="http://schemas.openxmlformats.org/officeDocument/2006/relationships/image" Target="../media/image117.emf"/><Relationship Id="rId40" Type="http://schemas.openxmlformats.org/officeDocument/2006/relationships/image" Target="../media/image120.emf"/><Relationship Id="rId45" Type="http://schemas.openxmlformats.org/officeDocument/2006/relationships/image" Target="../media/image125.emf"/><Relationship Id="rId53" Type="http://schemas.openxmlformats.org/officeDocument/2006/relationships/image" Target="../media/image133.emf"/><Relationship Id="rId58" Type="http://schemas.openxmlformats.org/officeDocument/2006/relationships/image" Target="../media/image137.emf"/><Relationship Id="rId66" Type="http://schemas.openxmlformats.org/officeDocument/2006/relationships/image" Target="../media/image145.emf"/><Relationship Id="rId74" Type="http://schemas.openxmlformats.org/officeDocument/2006/relationships/image" Target="../media/image153.emf"/><Relationship Id="rId79" Type="http://schemas.openxmlformats.org/officeDocument/2006/relationships/image" Target="../media/image158.emf"/><Relationship Id="rId5" Type="http://schemas.openxmlformats.org/officeDocument/2006/relationships/chart" Target="../charts/chart124.xml"/><Relationship Id="rId61" Type="http://schemas.openxmlformats.org/officeDocument/2006/relationships/image" Target="../media/image140.emf"/><Relationship Id="rId82" Type="http://schemas.openxmlformats.org/officeDocument/2006/relationships/image" Target="../media/image161.emf"/><Relationship Id="rId19" Type="http://schemas.openxmlformats.org/officeDocument/2006/relationships/chart" Target="../charts/chart138.xml"/><Relationship Id="rId4" Type="http://schemas.openxmlformats.org/officeDocument/2006/relationships/chart" Target="../charts/chart123.xml"/><Relationship Id="rId9" Type="http://schemas.openxmlformats.org/officeDocument/2006/relationships/chart" Target="../charts/chart128.xml"/><Relationship Id="rId14" Type="http://schemas.openxmlformats.org/officeDocument/2006/relationships/chart" Target="../charts/chart133.xml"/><Relationship Id="rId22" Type="http://schemas.openxmlformats.org/officeDocument/2006/relationships/chart" Target="../charts/chart141.xml"/><Relationship Id="rId27" Type="http://schemas.openxmlformats.org/officeDocument/2006/relationships/chart" Target="../charts/chart146.xml"/><Relationship Id="rId30" Type="http://schemas.openxmlformats.org/officeDocument/2006/relationships/image" Target="../media/image110.emf"/><Relationship Id="rId35" Type="http://schemas.openxmlformats.org/officeDocument/2006/relationships/image" Target="../media/image115.emf"/><Relationship Id="rId43" Type="http://schemas.openxmlformats.org/officeDocument/2006/relationships/image" Target="../media/image123.emf"/><Relationship Id="rId48" Type="http://schemas.openxmlformats.org/officeDocument/2006/relationships/image" Target="../media/image128.emf"/><Relationship Id="rId56" Type="http://schemas.openxmlformats.org/officeDocument/2006/relationships/image" Target="../media/image135.emf"/><Relationship Id="rId64" Type="http://schemas.openxmlformats.org/officeDocument/2006/relationships/image" Target="../media/image143.emf"/><Relationship Id="rId69" Type="http://schemas.openxmlformats.org/officeDocument/2006/relationships/image" Target="../media/image148.emf"/><Relationship Id="rId77" Type="http://schemas.openxmlformats.org/officeDocument/2006/relationships/image" Target="../media/image156.emf"/><Relationship Id="rId8" Type="http://schemas.openxmlformats.org/officeDocument/2006/relationships/chart" Target="../charts/chart127.xml"/><Relationship Id="rId51" Type="http://schemas.openxmlformats.org/officeDocument/2006/relationships/image" Target="../media/image131.emf"/><Relationship Id="rId72" Type="http://schemas.openxmlformats.org/officeDocument/2006/relationships/image" Target="../media/image151.emf"/><Relationship Id="rId80" Type="http://schemas.openxmlformats.org/officeDocument/2006/relationships/image" Target="../media/image159.emf"/><Relationship Id="rId85" Type="http://schemas.openxmlformats.org/officeDocument/2006/relationships/image" Target="../media/image163.emf"/><Relationship Id="rId3" Type="http://schemas.openxmlformats.org/officeDocument/2006/relationships/chart" Target="../charts/chart122.xml"/><Relationship Id="rId12" Type="http://schemas.openxmlformats.org/officeDocument/2006/relationships/chart" Target="../charts/chart131.xml"/><Relationship Id="rId17" Type="http://schemas.openxmlformats.org/officeDocument/2006/relationships/chart" Target="../charts/chart136.xml"/><Relationship Id="rId25" Type="http://schemas.openxmlformats.org/officeDocument/2006/relationships/chart" Target="../charts/chart144.xml"/><Relationship Id="rId33" Type="http://schemas.openxmlformats.org/officeDocument/2006/relationships/image" Target="../media/image113.emf"/><Relationship Id="rId38" Type="http://schemas.openxmlformats.org/officeDocument/2006/relationships/image" Target="../media/image118.emf"/><Relationship Id="rId46" Type="http://schemas.openxmlformats.org/officeDocument/2006/relationships/image" Target="../media/image126.emf"/><Relationship Id="rId59" Type="http://schemas.openxmlformats.org/officeDocument/2006/relationships/image" Target="../media/image138.emf"/><Relationship Id="rId67" Type="http://schemas.openxmlformats.org/officeDocument/2006/relationships/image" Target="../media/image146.emf"/><Relationship Id="rId20" Type="http://schemas.openxmlformats.org/officeDocument/2006/relationships/chart" Target="../charts/chart139.xml"/><Relationship Id="rId41" Type="http://schemas.openxmlformats.org/officeDocument/2006/relationships/image" Target="../media/image121.emf"/><Relationship Id="rId54" Type="http://schemas.openxmlformats.org/officeDocument/2006/relationships/image" Target="../media/image134.emf"/><Relationship Id="rId62" Type="http://schemas.openxmlformats.org/officeDocument/2006/relationships/image" Target="../media/image141.emf"/><Relationship Id="rId70" Type="http://schemas.openxmlformats.org/officeDocument/2006/relationships/image" Target="../media/image149.emf"/><Relationship Id="rId75" Type="http://schemas.openxmlformats.org/officeDocument/2006/relationships/image" Target="../media/image154.emf"/><Relationship Id="rId83" Type="http://schemas.openxmlformats.org/officeDocument/2006/relationships/image" Target="../media/image162.emf"/><Relationship Id="rId1" Type="http://schemas.openxmlformats.org/officeDocument/2006/relationships/chart" Target="../charts/chart120.xml"/><Relationship Id="rId6" Type="http://schemas.openxmlformats.org/officeDocument/2006/relationships/chart" Target="../charts/chart125.xml"/><Relationship Id="rId15" Type="http://schemas.openxmlformats.org/officeDocument/2006/relationships/chart" Target="../charts/chart134.xml"/><Relationship Id="rId23" Type="http://schemas.openxmlformats.org/officeDocument/2006/relationships/chart" Target="../charts/chart142.xml"/><Relationship Id="rId28" Type="http://schemas.openxmlformats.org/officeDocument/2006/relationships/image" Target="../media/image108.emf"/><Relationship Id="rId36" Type="http://schemas.openxmlformats.org/officeDocument/2006/relationships/image" Target="../media/image116.emf"/><Relationship Id="rId49" Type="http://schemas.openxmlformats.org/officeDocument/2006/relationships/image" Target="../media/image129.emf"/><Relationship Id="rId57" Type="http://schemas.openxmlformats.org/officeDocument/2006/relationships/image" Target="../media/image136.emf"/><Relationship Id="rId10" Type="http://schemas.openxmlformats.org/officeDocument/2006/relationships/chart" Target="../charts/chart129.xml"/><Relationship Id="rId31" Type="http://schemas.openxmlformats.org/officeDocument/2006/relationships/image" Target="../media/image111.emf"/><Relationship Id="rId44" Type="http://schemas.openxmlformats.org/officeDocument/2006/relationships/image" Target="../media/image124.emf"/><Relationship Id="rId52" Type="http://schemas.openxmlformats.org/officeDocument/2006/relationships/image" Target="../media/image132.emf"/><Relationship Id="rId60" Type="http://schemas.openxmlformats.org/officeDocument/2006/relationships/image" Target="../media/image139.emf"/><Relationship Id="rId65" Type="http://schemas.openxmlformats.org/officeDocument/2006/relationships/image" Target="../media/image144.emf"/><Relationship Id="rId73" Type="http://schemas.openxmlformats.org/officeDocument/2006/relationships/image" Target="../media/image152.emf"/><Relationship Id="rId78" Type="http://schemas.openxmlformats.org/officeDocument/2006/relationships/image" Target="../media/image157.emf"/><Relationship Id="rId81" Type="http://schemas.openxmlformats.org/officeDocument/2006/relationships/image" Target="../media/image160.emf"/><Relationship Id="rId86" Type="http://schemas.openxmlformats.org/officeDocument/2006/relationships/image" Target="../media/image164.emf"/></Relationships>
</file>

<file path=xl/drawings/_rels/drawing13.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55" Type="http://schemas.openxmlformats.org/officeDocument/2006/relationships/chart" Target="../charts/chart55.xml"/><Relationship Id="rId63" Type="http://schemas.openxmlformats.org/officeDocument/2006/relationships/chart" Target="../charts/chart63.xml"/><Relationship Id="rId68" Type="http://schemas.openxmlformats.org/officeDocument/2006/relationships/chart" Target="../charts/chart68.xml"/><Relationship Id="rId76" Type="http://schemas.openxmlformats.org/officeDocument/2006/relationships/chart" Target="../charts/chart76.xml"/><Relationship Id="rId7" Type="http://schemas.openxmlformats.org/officeDocument/2006/relationships/chart" Target="../charts/chart7.xml"/><Relationship Id="rId71" Type="http://schemas.openxmlformats.org/officeDocument/2006/relationships/chart" Target="../charts/chart71.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74" Type="http://schemas.openxmlformats.org/officeDocument/2006/relationships/chart" Target="../charts/chart74.xml"/><Relationship Id="rId79" Type="http://schemas.openxmlformats.org/officeDocument/2006/relationships/image" Target="../media/image24.emf"/><Relationship Id="rId5" Type="http://schemas.openxmlformats.org/officeDocument/2006/relationships/chart" Target="../charts/chart5.xml"/><Relationship Id="rId61" Type="http://schemas.openxmlformats.org/officeDocument/2006/relationships/chart" Target="../charts/chart61.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73" Type="http://schemas.openxmlformats.org/officeDocument/2006/relationships/chart" Target="../charts/chart73.xml"/><Relationship Id="rId78" Type="http://schemas.openxmlformats.org/officeDocument/2006/relationships/image" Target="../media/image23.emf"/><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77" Type="http://schemas.openxmlformats.org/officeDocument/2006/relationships/image" Target="../media/image22.emf"/><Relationship Id="rId8" Type="http://schemas.openxmlformats.org/officeDocument/2006/relationships/chart" Target="../charts/chart8.xml"/><Relationship Id="rId51" Type="http://schemas.openxmlformats.org/officeDocument/2006/relationships/chart" Target="../charts/chart51.xml"/><Relationship Id="rId72" Type="http://schemas.openxmlformats.org/officeDocument/2006/relationships/chart" Target="../charts/chart72.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75" Type="http://schemas.openxmlformats.org/officeDocument/2006/relationships/chart" Target="../charts/chart75.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84.xml"/><Relationship Id="rId3" Type="http://schemas.openxmlformats.org/officeDocument/2006/relationships/chart" Target="../charts/chart79.xml"/><Relationship Id="rId7" Type="http://schemas.openxmlformats.org/officeDocument/2006/relationships/chart" Target="../charts/chart83.xml"/><Relationship Id="rId12" Type="http://schemas.openxmlformats.org/officeDocument/2006/relationships/image" Target="../media/image28.emf"/><Relationship Id="rId2" Type="http://schemas.openxmlformats.org/officeDocument/2006/relationships/chart" Target="../charts/chart78.xml"/><Relationship Id="rId1" Type="http://schemas.openxmlformats.org/officeDocument/2006/relationships/chart" Target="../charts/chart77.xml"/><Relationship Id="rId6" Type="http://schemas.openxmlformats.org/officeDocument/2006/relationships/chart" Target="../charts/chart82.xml"/><Relationship Id="rId11" Type="http://schemas.openxmlformats.org/officeDocument/2006/relationships/chart" Target="../charts/chart87.xml"/><Relationship Id="rId5" Type="http://schemas.openxmlformats.org/officeDocument/2006/relationships/chart" Target="../charts/chart81.xml"/><Relationship Id="rId10" Type="http://schemas.openxmlformats.org/officeDocument/2006/relationships/chart" Target="../charts/chart86.xml"/><Relationship Id="rId4" Type="http://schemas.openxmlformats.org/officeDocument/2006/relationships/chart" Target="../charts/chart80.xml"/><Relationship Id="rId9" Type="http://schemas.openxmlformats.org/officeDocument/2006/relationships/chart" Target="../charts/chart8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0.xml"/><Relationship Id="rId13" Type="http://schemas.openxmlformats.org/officeDocument/2006/relationships/image" Target="../media/image36.emf"/><Relationship Id="rId3" Type="http://schemas.openxmlformats.org/officeDocument/2006/relationships/image" Target="../media/image32.emf"/><Relationship Id="rId7" Type="http://schemas.openxmlformats.org/officeDocument/2006/relationships/image" Target="../media/image34.emf"/><Relationship Id="rId12" Type="http://schemas.openxmlformats.org/officeDocument/2006/relationships/image" Target="../media/image35.emf"/><Relationship Id="rId17" Type="http://schemas.openxmlformats.org/officeDocument/2006/relationships/image" Target="../media/image40.emf"/><Relationship Id="rId2" Type="http://schemas.openxmlformats.org/officeDocument/2006/relationships/image" Target="../media/image31.emf"/><Relationship Id="rId16" Type="http://schemas.openxmlformats.org/officeDocument/2006/relationships/image" Target="../media/image39.emf"/><Relationship Id="rId1" Type="http://schemas.openxmlformats.org/officeDocument/2006/relationships/image" Target="../media/image30.emf"/><Relationship Id="rId6" Type="http://schemas.openxmlformats.org/officeDocument/2006/relationships/image" Target="../media/image33.emf"/><Relationship Id="rId11" Type="http://schemas.openxmlformats.org/officeDocument/2006/relationships/chart" Target="../charts/chart93.xml"/><Relationship Id="rId5" Type="http://schemas.openxmlformats.org/officeDocument/2006/relationships/chart" Target="../charts/chart89.xml"/><Relationship Id="rId15" Type="http://schemas.openxmlformats.org/officeDocument/2006/relationships/image" Target="../media/image38.emf"/><Relationship Id="rId10" Type="http://schemas.openxmlformats.org/officeDocument/2006/relationships/chart" Target="../charts/chart92.xml"/><Relationship Id="rId4" Type="http://schemas.openxmlformats.org/officeDocument/2006/relationships/chart" Target="../charts/chart88.xml"/><Relationship Id="rId9" Type="http://schemas.openxmlformats.org/officeDocument/2006/relationships/chart" Target="../charts/chart91.xml"/><Relationship Id="rId14" Type="http://schemas.openxmlformats.org/officeDocument/2006/relationships/image" Target="../media/image37.emf"/></Relationships>
</file>

<file path=xl/drawings/_rels/drawing8.xml.rels><?xml version="1.0" encoding="UTF-8" standalone="yes"?>
<Relationships xmlns="http://schemas.openxmlformats.org/package/2006/relationships"><Relationship Id="rId8" Type="http://schemas.openxmlformats.org/officeDocument/2006/relationships/chart" Target="../charts/chart101.xml"/><Relationship Id="rId13" Type="http://schemas.openxmlformats.org/officeDocument/2006/relationships/image" Target="../media/image55.emf"/><Relationship Id="rId3" Type="http://schemas.openxmlformats.org/officeDocument/2006/relationships/chart" Target="../charts/chart96.xml"/><Relationship Id="rId7" Type="http://schemas.openxmlformats.org/officeDocument/2006/relationships/chart" Target="../charts/chart100.xml"/><Relationship Id="rId12" Type="http://schemas.openxmlformats.org/officeDocument/2006/relationships/image" Target="../media/image54.emf"/><Relationship Id="rId2" Type="http://schemas.openxmlformats.org/officeDocument/2006/relationships/chart" Target="../charts/chart95.xml"/><Relationship Id="rId1" Type="http://schemas.openxmlformats.org/officeDocument/2006/relationships/chart" Target="../charts/chart94.xml"/><Relationship Id="rId6" Type="http://schemas.openxmlformats.org/officeDocument/2006/relationships/chart" Target="../charts/chart99.xml"/><Relationship Id="rId11" Type="http://schemas.openxmlformats.org/officeDocument/2006/relationships/image" Target="../media/image36.emf"/><Relationship Id="rId5" Type="http://schemas.openxmlformats.org/officeDocument/2006/relationships/chart" Target="../charts/chart98.xml"/><Relationship Id="rId10" Type="http://schemas.openxmlformats.org/officeDocument/2006/relationships/image" Target="../media/image53.emf"/><Relationship Id="rId4" Type="http://schemas.openxmlformats.org/officeDocument/2006/relationships/chart" Target="../charts/chart97.xml"/><Relationship Id="rId9" Type="http://schemas.openxmlformats.org/officeDocument/2006/relationships/image" Target="../media/image52.emf"/></Relationships>
</file>

<file path=xl/drawings/_rels/drawing9.xml.rels><?xml version="1.0" encoding="UTF-8" standalone="yes"?>
<Relationships xmlns="http://schemas.openxmlformats.org/package/2006/relationships"><Relationship Id="rId8" Type="http://schemas.openxmlformats.org/officeDocument/2006/relationships/chart" Target="../charts/chart103.xml"/><Relationship Id="rId13" Type="http://schemas.openxmlformats.org/officeDocument/2006/relationships/image" Target="../media/image66.emf"/><Relationship Id="rId18" Type="http://schemas.openxmlformats.org/officeDocument/2006/relationships/image" Target="../media/image71.emf"/><Relationship Id="rId3" Type="http://schemas.openxmlformats.org/officeDocument/2006/relationships/image" Target="../media/image62.emf"/><Relationship Id="rId7" Type="http://schemas.openxmlformats.org/officeDocument/2006/relationships/chart" Target="../charts/chart102.xml"/><Relationship Id="rId12" Type="http://schemas.openxmlformats.org/officeDocument/2006/relationships/chart" Target="../charts/chart107.xml"/><Relationship Id="rId17" Type="http://schemas.openxmlformats.org/officeDocument/2006/relationships/image" Target="../media/image70.emf"/><Relationship Id="rId2" Type="http://schemas.openxmlformats.org/officeDocument/2006/relationships/image" Target="../media/image61.emf"/><Relationship Id="rId16" Type="http://schemas.openxmlformats.org/officeDocument/2006/relationships/image" Target="../media/image69.emf"/><Relationship Id="rId1" Type="http://schemas.openxmlformats.org/officeDocument/2006/relationships/image" Target="../media/image60.emf"/><Relationship Id="rId6" Type="http://schemas.openxmlformats.org/officeDocument/2006/relationships/image" Target="../media/image65.emf"/><Relationship Id="rId11" Type="http://schemas.openxmlformats.org/officeDocument/2006/relationships/chart" Target="../charts/chart106.xml"/><Relationship Id="rId5" Type="http://schemas.openxmlformats.org/officeDocument/2006/relationships/image" Target="../media/image64.emf"/><Relationship Id="rId15" Type="http://schemas.openxmlformats.org/officeDocument/2006/relationships/image" Target="../media/image68.emf"/><Relationship Id="rId10" Type="http://schemas.openxmlformats.org/officeDocument/2006/relationships/chart" Target="../charts/chart105.xml"/><Relationship Id="rId4" Type="http://schemas.openxmlformats.org/officeDocument/2006/relationships/image" Target="../media/image63.emf"/><Relationship Id="rId9" Type="http://schemas.openxmlformats.org/officeDocument/2006/relationships/chart" Target="../charts/chart104.xml"/><Relationship Id="rId14" Type="http://schemas.openxmlformats.org/officeDocument/2006/relationships/image" Target="../media/image67.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21.emf"/><Relationship Id="rId3" Type="http://schemas.openxmlformats.org/officeDocument/2006/relationships/image" Target="../media/image16.emf"/><Relationship Id="rId7" Type="http://schemas.openxmlformats.org/officeDocument/2006/relationships/image" Target="../media/image20.emf"/><Relationship Id="rId2" Type="http://schemas.openxmlformats.org/officeDocument/2006/relationships/image" Target="../media/image15.emf"/><Relationship Id="rId1" Type="http://schemas.openxmlformats.org/officeDocument/2006/relationships/image" Target="../media/image14.emf"/><Relationship Id="rId6" Type="http://schemas.openxmlformats.org/officeDocument/2006/relationships/image" Target="../media/image19.emf"/><Relationship Id="rId5" Type="http://schemas.openxmlformats.org/officeDocument/2006/relationships/image" Target="../media/image18.emf"/><Relationship Id="rId4" Type="http://schemas.openxmlformats.org/officeDocument/2006/relationships/image" Target="../media/image17.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8" Type="http://schemas.openxmlformats.org/officeDocument/2006/relationships/image" Target="../media/image48.emf"/><Relationship Id="rId3" Type="http://schemas.openxmlformats.org/officeDocument/2006/relationships/image" Target="../media/image43.emf"/><Relationship Id="rId7" Type="http://schemas.openxmlformats.org/officeDocument/2006/relationships/image" Target="../media/image47.emf"/><Relationship Id="rId2" Type="http://schemas.openxmlformats.org/officeDocument/2006/relationships/image" Target="../media/image42.emf"/><Relationship Id="rId1" Type="http://schemas.openxmlformats.org/officeDocument/2006/relationships/image" Target="../media/image41.emf"/><Relationship Id="rId6" Type="http://schemas.openxmlformats.org/officeDocument/2006/relationships/image" Target="../media/image46.emf"/><Relationship Id="rId11" Type="http://schemas.openxmlformats.org/officeDocument/2006/relationships/image" Target="../media/image51.emf"/><Relationship Id="rId5" Type="http://schemas.openxmlformats.org/officeDocument/2006/relationships/image" Target="../media/image45.emf"/><Relationship Id="rId10" Type="http://schemas.openxmlformats.org/officeDocument/2006/relationships/image" Target="../media/image50.emf"/><Relationship Id="rId4" Type="http://schemas.openxmlformats.org/officeDocument/2006/relationships/image" Target="../media/image44.emf"/><Relationship Id="rId9" Type="http://schemas.openxmlformats.org/officeDocument/2006/relationships/image" Target="../media/image49.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47.emf"/><Relationship Id="rId2" Type="http://schemas.openxmlformats.org/officeDocument/2006/relationships/image" Target="../media/image57.emf"/><Relationship Id="rId1" Type="http://schemas.openxmlformats.org/officeDocument/2006/relationships/image" Target="../media/image56.emf"/><Relationship Id="rId5" Type="http://schemas.openxmlformats.org/officeDocument/2006/relationships/image" Target="../media/image59.emf"/><Relationship Id="rId4" Type="http://schemas.openxmlformats.org/officeDocument/2006/relationships/image" Target="../media/image58.emf"/></Relationships>
</file>

<file path=xl/drawings/_rels/vmlDrawing6.vml.rels><?xml version="1.0" encoding="UTF-8" standalone="yes"?>
<Relationships xmlns="http://schemas.openxmlformats.org/package/2006/relationships"><Relationship Id="rId8" Type="http://schemas.openxmlformats.org/officeDocument/2006/relationships/image" Target="../media/image79.emf"/><Relationship Id="rId3" Type="http://schemas.openxmlformats.org/officeDocument/2006/relationships/image" Target="../media/image74.emf"/><Relationship Id="rId7" Type="http://schemas.openxmlformats.org/officeDocument/2006/relationships/image" Target="../media/image78.emf"/><Relationship Id="rId12" Type="http://schemas.openxmlformats.org/officeDocument/2006/relationships/image" Target="../media/image83.emf"/><Relationship Id="rId2" Type="http://schemas.openxmlformats.org/officeDocument/2006/relationships/image" Target="../media/image73.emf"/><Relationship Id="rId1" Type="http://schemas.openxmlformats.org/officeDocument/2006/relationships/image" Target="../media/image72.emf"/><Relationship Id="rId6" Type="http://schemas.openxmlformats.org/officeDocument/2006/relationships/image" Target="../media/image77.emf"/><Relationship Id="rId11" Type="http://schemas.openxmlformats.org/officeDocument/2006/relationships/image" Target="../media/image82.emf"/><Relationship Id="rId5" Type="http://schemas.openxmlformats.org/officeDocument/2006/relationships/image" Target="../media/image76.emf"/><Relationship Id="rId10" Type="http://schemas.openxmlformats.org/officeDocument/2006/relationships/image" Target="../media/image81.emf"/><Relationship Id="rId4" Type="http://schemas.openxmlformats.org/officeDocument/2006/relationships/image" Target="../media/image75.emf"/><Relationship Id="rId9" Type="http://schemas.openxmlformats.org/officeDocument/2006/relationships/image" Target="../media/image80.emf"/></Relationships>
</file>

<file path=xl/drawings/_rels/vmlDrawing7.vml.rels><?xml version="1.0" encoding="UTF-8" standalone="yes"?>
<Relationships xmlns="http://schemas.openxmlformats.org/package/2006/relationships"><Relationship Id="rId8" Type="http://schemas.openxmlformats.org/officeDocument/2006/relationships/image" Target="../media/image103.emf"/><Relationship Id="rId3" Type="http://schemas.openxmlformats.org/officeDocument/2006/relationships/image" Target="../media/image98.emf"/><Relationship Id="rId7" Type="http://schemas.openxmlformats.org/officeDocument/2006/relationships/image" Target="../media/image102.emf"/><Relationship Id="rId12" Type="http://schemas.openxmlformats.org/officeDocument/2006/relationships/image" Target="../media/image107.emf"/><Relationship Id="rId2" Type="http://schemas.openxmlformats.org/officeDocument/2006/relationships/image" Target="../media/image97.emf"/><Relationship Id="rId1" Type="http://schemas.openxmlformats.org/officeDocument/2006/relationships/image" Target="../media/image96.emf"/><Relationship Id="rId6" Type="http://schemas.openxmlformats.org/officeDocument/2006/relationships/image" Target="../media/image101.emf"/><Relationship Id="rId11" Type="http://schemas.openxmlformats.org/officeDocument/2006/relationships/image" Target="../media/image106.emf"/><Relationship Id="rId5" Type="http://schemas.openxmlformats.org/officeDocument/2006/relationships/image" Target="../media/image100.emf"/><Relationship Id="rId10" Type="http://schemas.openxmlformats.org/officeDocument/2006/relationships/image" Target="../media/image105.emf"/><Relationship Id="rId4" Type="http://schemas.openxmlformats.org/officeDocument/2006/relationships/image" Target="../media/image99.emf"/><Relationship Id="rId9" Type="http://schemas.openxmlformats.org/officeDocument/2006/relationships/image" Target="../media/image104.emf"/></Relationships>
</file>

<file path=xl/drawings/_rels/vmlDrawing8.vml.rels><?xml version="1.0" encoding="UTF-8" standalone="yes"?>
<Relationships xmlns="http://schemas.openxmlformats.org/package/2006/relationships"><Relationship Id="rId13" Type="http://schemas.openxmlformats.org/officeDocument/2006/relationships/image" Target="../media/image177.emf"/><Relationship Id="rId18" Type="http://schemas.openxmlformats.org/officeDocument/2006/relationships/image" Target="../media/image182.emf"/><Relationship Id="rId26" Type="http://schemas.openxmlformats.org/officeDocument/2006/relationships/image" Target="../media/image190.emf"/><Relationship Id="rId39" Type="http://schemas.openxmlformats.org/officeDocument/2006/relationships/image" Target="../media/image203.emf"/><Relationship Id="rId21" Type="http://schemas.openxmlformats.org/officeDocument/2006/relationships/image" Target="../media/image185.emf"/><Relationship Id="rId34" Type="http://schemas.openxmlformats.org/officeDocument/2006/relationships/image" Target="../media/image198.emf"/><Relationship Id="rId42" Type="http://schemas.openxmlformats.org/officeDocument/2006/relationships/image" Target="../media/image206.emf"/><Relationship Id="rId47" Type="http://schemas.openxmlformats.org/officeDocument/2006/relationships/image" Target="../media/image211.emf"/><Relationship Id="rId50" Type="http://schemas.openxmlformats.org/officeDocument/2006/relationships/image" Target="../media/image214.emf"/><Relationship Id="rId55" Type="http://schemas.openxmlformats.org/officeDocument/2006/relationships/image" Target="../media/image219.emf"/><Relationship Id="rId7" Type="http://schemas.openxmlformats.org/officeDocument/2006/relationships/image" Target="../media/image171.emf"/><Relationship Id="rId12" Type="http://schemas.openxmlformats.org/officeDocument/2006/relationships/image" Target="../media/image176.emf"/><Relationship Id="rId17" Type="http://schemas.openxmlformats.org/officeDocument/2006/relationships/image" Target="../media/image181.emf"/><Relationship Id="rId25" Type="http://schemas.openxmlformats.org/officeDocument/2006/relationships/image" Target="../media/image189.emf"/><Relationship Id="rId33" Type="http://schemas.openxmlformats.org/officeDocument/2006/relationships/image" Target="../media/image197.emf"/><Relationship Id="rId38" Type="http://schemas.openxmlformats.org/officeDocument/2006/relationships/image" Target="../media/image202.emf"/><Relationship Id="rId46" Type="http://schemas.openxmlformats.org/officeDocument/2006/relationships/image" Target="../media/image210.emf"/><Relationship Id="rId2" Type="http://schemas.openxmlformats.org/officeDocument/2006/relationships/image" Target="../media/image166.emf"/><Relationship Id="rId16" Type="http://schemas.openxmlformats.org/officeDocument/2006/relationships/image" Target="../media/image180.emf"/><Relationship Id="rId20" Type="http://schemas.openxmlformats.org/officeDocument/2006/relationships/image" Target="../media/image184.emf"/><Relationship Id="rId29" Type="http://schemas.openxmlformats.org/officeDocument/2006/relationships/image" Target="../media/image193.emf"/><Relationship Id="rId41" Type="http://schemas.openxmlformats.org/officeDocument/2006/relationships/image" Target="../media/image205.emf"/><Relationship Id="rId54" Type="http://schemas.openxmlformats.org/officeDocument/2006/relationships/image" Target="../media/image218.emf"/><Relationship Id="rId1" Type="http://schemas.openxmlformats.org/officeDocument/2006/relationships/image" Target="../media/image165.emf"/><Relationship Id="rId6" Type="http://schemas.openxmlformats.org/officeDocument/2006/relationships/image" Target="../media/image170.emf"/><Relationship Id="rId11" Type="http://schemas.openxmlformats.org/officeDocument/2006/relationships/image" Target="../media/image175.emf"/><Relationship Id="rId24" Type="http://schemas.openxmlformats.org/officeDocument/2006/relationships/image" Target="../media/image188.emf"/><Relationship Id="rId32" Type="http://schemas.openxmlformats.org/officeDocument/2006/relationships/image" Target="../media/image196.emf"/><Relationship Id="rId37" Type="http://schemas.openxmlformats.org/officeDocument/2006/relationships/image" Target="../media/image201.emf"/><Relationship Id="rId40" Type="http://schemas.openxmlformats.org/officeDocument/2006/relationships/image" Target="../media/image204.emf"/><Relationship Id="rId45" Type="http://schemas.openxmlformats.org/officeDocument/2006/relationships/image" Target="../media/image209.emf"/><Relationship Id="rId53" Type="http://schemas.openxmlformats.org/officeDocument/2006/relationships/image" Target="../media/image217.emf"/><Relationship Id="rId5" Type="http://schemas.openxmlformats.org/officeDocument/2006/relationships/image" Target="../media/image169.emf"/><Relationship Id="rId15" Type="http://schemas.openxmlformats.org/officeDocument/2006/relationships/image" Target="../media/image179.emf"/><Relationship Id="rId23" Type="http://schemas.openxmlformats.org/officeDocument/2006/relationships/image" Target="../media/image187.emf"/><Relationship Id="rId28" Type="http://schemas.openxmlformats.org/officeDocument/2006/relationships/image" Target="../media/image192.emf"/><Relationship Id="rId36" Type="http://schemas.openxmlformats.org/officeDocument/2006/relationships/image" Target="../media/image200.emf"/><Relationship Id="rId49" Type="http://schemas.openxmlformats.org/officeDocument/2006/relationships/image" Target="../media/image213.emf"/><Relationship Id="rId57" Type="http://schemas.openxmlformats.org/officeDocument/2006/relationships/image" Target="../media/image221.emf"/><Relationship Id="rId10" Type="http://schemas.openxmlformats.org/officeDocument/2006/relationships/image" Target="../media/image174.emf"/><Relationship Id="rId19" Type="http://schemas.openxmlformats.org/officeDocument/2006/relationships/image" Target="../media/image183.emf"/><Relationship Id="rId31" Type="http://schemas.openxmlformats.org/officeDocument/2006/relationships/image" Target="../media/image195.emf"/><Relationship Id="rId44" Type="http://schemas.openxmlformats.org/officeDocument/2006/relationships/image" Target="../media/image208.emf"/><Relationship Id="rId52" Type="http://schemas.openxmlformats.org/officeDocument/2006/relationships/image" Target="../media/image216.emf"/><Relationship Id="rId4" Type="http://schemas.openxmlformats.org/officeDocument/2006/relationships/image" Target="../media/image168.emf"/><Relationship Id="rId9" Type="http://schemas.openxmlformats.org/officeDocument/2006/relationships/image" Target="../media/image173.emf"/><Relationship Id="rId14" Type="http://schemas.openxmlformats.org/officeDocument/2006/relationships/image" Target="../media/image178.emf"/><Relationship Id="rId22" Type="http://schemas.openxmlformats.org/officeDocument/2006/relationships/image" Target="../media/image186.emf"/><Relationship Id="rId27" Type="http://schemas.openxmlformats.org/officeDocument/2006/relationships/image" Target="../media/image191.emf"/><Relationship Id="rId30" Type="http://schemas.openxmlformats.org/officeDocument/2006/relationships/image" Target="../media/image194.emf"/><Relationship Id="rId35" Type="http://schemas.openxmlformats.org/officeDocument/2006/relationships/image" Target="../media/image199.emf"/><Relationship Id="rId43" Type="http://schemas.openxmlformats.org/officeDocument/2006/relationships/image" Target="../media/image207.emf"/><Relationship Id="rId48" Type="http://schemas.openxmlformats.org/officeDocument/2006/relationships/image" Target="../media/image212.emf"/><Relationship Id="rId56" Type="http://schemas.openxmlformats.org/officeDocument/2006/relationships/image" Target="../media/image220.emf"/><Relationship Id="rId8" Type="http://schemas.openxmlformats.org/officeDocument/2006/relationships/image" Target="../media/image172.emf"/><Relationship Id="rId51" Type="http://schemas.openxmlformats.org/officeDocument/2006/relationships/image" Target="../media/image215.emf"/><Relationship Id="rId3" Type="http://schemas.openxmlformats.org/officeDocument/2006/relationships/image" Target="../media/image16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276225</xdr:colOff>
          <xdr:row>2</xdr:row>
          <xdr:rowOff>85725</xdr:rowOff>
        </xdr:from>
        <xdr:to>
          <xdr:col>14</xdr:col>
          <xdr:colOff>66675</xdr:colOff>
          <xdr:row>8</xdr:row>
          <xdr:rowOff>57150</xdr:rowOff>
        </xdr:to>
        <xdr:pic>
          <xdr:nvPicPr>
            <xdr:cNvPr id="61" name="Picture 60"/>
            <xdr:cNvPicPr>
              <a:picLocks noChangeAspect="1" noChangeArrowheads="1"/>
              <a:extLst>
                <a:ext uri="{84589F7E-364E-4C9E-8A38-B11213B215E9}">
                  <a14:cameraTool cellRange="speed12" spid="_x0000_s1817"/>
                </a:ext>
              </a:extLst>
            </xdr:cNvPicPr>
          </xdr:nvPicPr>
          <xdr:blipFill>
            <a:blip xmlns:r="http://schemas.openxmlformats.org/officeDocument/2006/relationships" r:embed="rId1"/>
            <a:srcRect/>
            <a:stretch>
              <a:fillRect/>
            </a:stretch>
          </xdr:blipFill>
          <xdr:spPr bwMode="auto">
            <a:xfrm>
              <a:off x="4248150" y="52387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266700</xdr:colOff>
          <xdr:row>4</xdr:row>
          <xdr:rowOff>123825</xdr:rowOff>
        </xdr:from>
        <xdr:to>
          <xdr:col>12</xdr:col>
          <xdr:colOff>57150</xdr:colOff>
          <xdr:row>10</xdr:row>
          <xdr:rowOff>95250</xdr:rowOff>
        </xdr:to>
        <xdr:pic>
          <xdr:nvPicPr>
            <xdr:cNvPr id="60" name="Picture 59"/>
            <xdr:cNvPicPr>
              <a:picLocks noChangeAspect="1" noChangeArrowheads="1"/>
              <a:extLst>
                <a:ext uri="{84589F7E-364E-4C9E-8A38-B11213B215E9}">
                  <a14:cameraTool cellRange="speed11" spid="_x0000_s1818"/>
                </a:ext>
              </a:extLst>
            </xdr:cNvPicPr>
          </xdr:nvPicPr>
          <xdr:blipFill>
            <a:blip xmlns:r="http://schemas.openxmlformats.org/officeDocument/2006/relationships" r:embed="rId2"/>
            <a:srcRect/>
            <a:stretch>
              <a:fillRect/>
            </a:stretch>
          </xdr:blipFill>
          <xdr:spPr bwMode="auto">
            <a:xfrm>
              <a:off x="3476625" y="94297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266700</xdr:colOff>
          <xdr:row>8</xdr:row>
          <xdr:rowOff>123825</xdr:rowOff>
        </xdr:from>
        <xdr:to>
          <xdr:col>11</xdr:col>
          <xdr:colOff>57150</xdr:colOff>
          <xdr:row>14</xdr:row>
          <xdr:rowOff>95250</xdr:rowOff>
        </xdr:to>
        <xdr:pic>
          <xdr:nvPicPr>
            <xdr:cNvPr id="59" name="Picture 58"/>
            <xdr:cNvPicPr>
              <a:picLocks noChangeAspect="1" noChangeArrowheads="1"/>
              <a:extLst>
                <a:ext uri="{84589F7E-364E-4C9E-8A38-B11213B215E9}">
                  <a14:cameraTool cellRange="speed10" spid="_x0000_s1819"/>
                </a:ext>
              </a:extLst>
            </xdr:cNvPicPr>
          </xdr:nvPicPr>
          <xdr:blipFill>
            <a:blip xmlns:r="http://schemas.openxmlformats.org/officeDocument/2006/relationships" r:embed="rId3"/>
            <a:srcRect/>
            <a:stretch>
              <a:fillRect/>
            </a:stretch>
          </xdr:blipFill>
          <xdr:spPr bwMode="auto">
            <a:xfrm>
              <a:off x="3095625" y="170497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257175</xdr:colOff>
          <xdr:row>13</xdr:row>
          <xdr:rowOff>28575</xdr:rowOff>
        </xdr:from>
        <xdr:to>
          <xdr:col>11</xdr:col>
          <xdr:colOff>47625</xdr:colOff>
          <xdr:row>19</xdr:row>
          <xdr:rowOff>0</xdr:rowOff>
        </xdr:to>
        <xdr:pic>
          <xdr:nvPicPr>
            <xdr:cNvPr id="58" name="Picture 57"/>
            <xdr:cNvPicPr>
              <a:picLocks noChangeAspect="1" noChangeArrowheads="1"/>
              <a:extLst>
                <a:ext uri="{84589F7E-364E-4C9E-8A38-B11213B215E9}">
                  <a14:cameraTool cellRange="speed9" spid="_x0000_s1820"/>
                </a:ext>
              </a:extLst>
            </xdr:cNvPicPr>
          </xdr:nvPicPr>
          <xdr:blipFill>
            <a:blip xmlns:r="http://schemas.openxmlformats.org/officeDocument/2006/relationships" r:embed="rId4"/>
            <a:srcRect/>
            <a:stretch>
              <a:fillRect/>
            </a:stretch>
          </xdr:blipFill>
          <xdr:spPr bwMode="auto">
            <a:xfrm>
              <a:off x="3086100" y="256222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238125</xdr:colOff>
          <xdr:row>19</xdr:row>
          <xdr:rowOff>66675</xdr:rowOff>
        </xdr:from>
        <xdr:to>
          <xdr:col>14</xdr:col>
          <xdr:colOff>28575</xdr:colOff>
          <xdr:row>25</xdr:row>
          <xdr:rowOff>38100</xdr:rowOff>
        </xdr:to>
        <xdr:pic>
          <xdr:nvPicPr>
            <xdr:cNvPr id="56" name="Picture 55"/>
            <xdr:cNvPicPr>
              <a:picLocks noChangeAspect="1" noChangeArrowheads="1"/>
              <a:extLst>
                <a:ext uri="{84589F7E-364E-4C9E-8A38-B11213B215E9}">
                  <a14:cameraTool cellRange="speed7" spid="_x0000_s1821"/>
                </a:ext>
              </a:extLst>
            </xdr:cNvPicPr>
          </xdr:nvPicPr>
          <xdr:blipFill>
            <a:blip xmlns:r="http://schemas.openxmlformats.org/officeDocument/2006/relationships" r:embed="rId4"/>
            <a:srcRect/>
            <a:stretch>
              <a:fillRect/>
            </a:stretch>
          </xdr:blipFill>
          <xdr:spPr bwMode="auto">
            <a:xfrm>
              <a:off x="4210050" y="374332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352425</xdr:colOff>
          <xdr:row>19</xdr:row>
          <xdr:rowOff>57150</xdr:rowOff>
        </xdr:from>
        <xdr:to>
          <xdr:col>16</xdr:col>
          <xdr:colOff>142875</xdr:colOff>
          <xdr:row>25</xdr:row>
          <xdr:rowOff>28575</xdr:rowOff>
        </xdr:to>
        <xdr:pic>
          <xdr:nvPicPr>
            <xdr:cNvPr id="55" name="Picture 54"/>
            <xdr:cNvPicPr>
              <a:picLocks noChangeAspect="1" noChangeArrowheads="1"/>
              <a:extLst>
                <a:ext uri="{84589F7E-364E-4C9E-8A38-B11213B215E9}">
                  <a14:cameraTool cellRange="speed6" spid="_x0000_s1822"/>
                </a:ext>
              </a:extLst>
            </xdr:cNvPicPr>
          </xdr:nvPicPr>
          <xdr:blipFill>
            <a:blip xmlns:r="http://schemas.openxmlformats.org/officeDocument/2006/relationships" r:embed="rId5"/>
            <a:srcRect/>
            <a:stretch>
              <a:fillRect/>
            </a:stretch>
          </xdr:blipFill>
          <xdr:spPr bwMode="auto">
            <a:xfrm>
              <a:off x="5086350" y="3733800"/>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333375</xdr:colOff>
          <xdr:row>17</xdr:row>
          <xdr:rowOff>0</xdr:rowOff>
        </xdr:from>
        <xdr:to>
          <xdr:col>18</xdr:col>
          <xdr:colOff>123825</xdr:colOff>
          <xdr:row>22</xdr:row>
          <xdr:rowOff>161925</xdr:rowOff>
        </xdr:to>
        <xdr:pic>
          <xdr:nvPicPr>
            <xdr:cNvPr id="52" name="Picture 51"/>
            <xdr:cNvPicPr>
              <a:picLocks noChangeAspect="1" noChangeArrowheads="1"/>
              <a:extLst>
                <a:ext uri="{84589F7E-364E-4C9E-8A38-B11213B215E9}">
                  <a14:cameraTool cellRange="speed5" spid="_x0000_s1823"/>
                </a:ext>
              </a:extLst>
            </xdr:cNvPicPr>
          </xdr:nvPicPr>
          <xdr:blipFill>
            <a:blip xmlns:r="http://schemas.openxmlformats.org/officeDocument/2006/relationships" r:embed="rId6"/>
            <a:srcRect/>
            <a:stretch>
              <a:fillRect/>
            </a:stretch>
          </xdr:blipFill>
          <xdr:spPr bwMode="auto">
            <a:xfrm>
              <a:off x="5829300" y="3295650"/>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371475</xdr:colOff>
          <xdr:row>13</xdr:row>
          <xdr:rowOff>28575</xdr:rowOff>
        </xdr:from>
        <xdr:to>
          <xdr:col>19</xdr:col>
          <xdr:colOff>161925</xdr:colOff>
          <xdr:row>19</xdr:row>
          <xdr:rowOff>0</xdr:rowOff>
        </xdr:to>
        <xdr:pic>
          <xdr:nvPicPr>
            <xdr:cNvPr id="51" name="Picture 50"/>
            <xdr:cNvPicPr>
              <a:picLocks noChangeAspect="1" noChangeArrowheads="1"/>
              <a:extLst>
                <a:ext uri="{84589F7E-364E-4C9E-8A38-B11213B215E9}">
                  <a14:cameraTool cellRange="speed4" spid="_x0000_s1824"/>
                </a:ext>
              </a:extLst>
            </xdr:cNvPicPr>
          </xdr:nvPicPr>
          <xdr:blipFill>
            <a:blip xmlns:r="http://schemas.openxmlformats.org/officeDocument/2006/relationships" r:embed="rId6"/>
            <a:srcRect/>
            <a:stretch>
              <a:fillRect/>
            </a:stretch>
          </xdr:blipFill>
          <xdr:spPr bwMode="auto">
            <a:xfrm>
              <a:off x="6248400" y="2562225"/>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352425</xdr:colOff>
          <xdr:row>8</xdr:row>
          <xdr:rowOff>152400</xdr:rowOff>
        </xdr:from>
        <xdr:to>
          <xdr:col>19</xdr:col>
          <xdr:colOff>142875</xdr:colOff>
          <xdr:row>14</xdr:row>
          <xdr:rowOff>123825</xdr:rowOff>
        </xdr:to>
        <xdr:pic>
          <xdr:nvPicPr>
            <xdr:cNvPr id="50" name="Picture 49"/>
            <xdr:cNvPicPr>
              <a:picLocks noChangeAspect="1" noChangeArrowheads="1"/>
              <a:extLst>
                <a:ext uri="{84589F7E-364E-4C9E-8A38-B11213B215E9}">
                  <a14:cameraTool cellRange="speed3" spid="_x0000_s1825"/>
                </a:ext>
              </a:extLst>
            </xdr:cNvPicPr>
          </xdr:nvPicPr>
          <xdr:blipFill>
            <a:blip xmlns:r="http://schemas.openxmlformats.org/officeDocument/2006/relationships" r:embed="rId7"/>
            <a:srcRect/>
            <a:stretch>
              <a:fillRect/>
            </a:stretch>
          </xdr:blipFill>
          <xdr:spPr bwMode="auto">
            <a:xfrm>
              <a:off x="6229350" y="1733550"/>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314325</xdr:colOff>
          <xdr:row>4</xdr:row>
          <xdr:rowOff>171450</xdr:rowOff>
        </xdr:from>
        <xdr:to>
          <xdr:col>18</xdr:col>
          <xdr:colOff>104775</xdr:colOff>
          <xdr:row>10</xdr:row>
          <xdr:rowOff>142875</xdr:rowOff>
        </xdr:to>
        <xdr:pic>
          <xdr:nvPicPr>
            <xdr:cNvPr id="49" name="Picture 48"/>
            <xdr:cNvPicPr>
              <a:picLocks noChangeAspect="1" noChangeArrowheads="1"/>
              <a:extLst>
                <a:ext uri="{84589F7E-364E-4C9E-8A38-B11213B215E9}">
                  <a14:cameraTool cellRange="speed2" spid="_x0000_s1826"/>
                </a:ext>
              </a:extLst>
            </xdr:cNvPicPr>
          </xdr:nvPicPr>
          <xdr:blipFill>
            <a:blip xmlns:r="http://schemas.openxmlformats.org/officeDocument/2006/relationships" r:embed="rId7"/>
            <a:srcRect/>
            <a:stretch>
              <a:fillRect/>
            </a:stretch>
          </xdr:blipFill>
          <xdr:spPr bwMode="auto">
            <a:xfrm>
              <a:off x="5810250" y="990600"/>
              <a:ext cx="933450"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371475</xdr:colOff>
          <xdr:row>2</xdr:row>
          <xdr:rowOff>95250</xdr:rowOff>
        </xdr:from>
        <xdr:to>
          <xdr:col>16</xdr:col>
          <xdr:colOff>161925</xdr:colOff>
          <xdr:row>8</xdr:row>
          <xdr:rowOff>66675</xdr:rowOff>
        </xdr:to>
        <xdr:pic>
          <xdr:nvPicPr>
            <xdr:cNvPr id="48" name="Picture 47"/>
            <xdr:cNvPicPr>
              <a:picLocks noChangeAspect="1" noChangeArrowheads="1"/>
              <a:extLst>
                <a:ext uri="{84589F7E-364E-4C9E-8A38-B11213B215E9}">
                  <a14:cameraTool cellRange="speed" spid="_x0000_s1827"/>
                </a:ext>
              </a:extLst>
            </xdr:cNvPicPr>
          </xdr:nvPicPr>
          <xdr:blipFill>
            <a:blip xmlns:r="http://schemas.openxmlformats.org/officeDocument/2006/relationships" r:embed="rId7"/>
            <a:srcRect/>
            <a:stretch>
              <a:fillRect/>
            </a:stretch>
          </xdr:blipFill>
          <xdr:spPr bwMode="auto">
            <a:xfrm>
              <a:off x="5105400" y="533400"/>
              <a:ext cx="933450" cy="1114425"/>
            </a:xfrm>
            <a:prstGeom prst="rect">
              <a:avLst/>
            </a:prstGeom>
            <a:noFill/>
            <a:ln w="9525">
              <a:noFill/>
              <a:miter lim="800000"/>
              <a:headEnd/>
              <a:tailEnd/>
            </a:ln>
          </xdr:spPr>
        </xdr:pic>
        <xdr:clientData/>
      </xdr:twoCellAnchor>
    </mc:Choice>
    <mc:Fallback/>
  </mc:AlternateContent>
  <xdr:twoCellAnchor editAs="oneCell">
    <xdr:from>
      <xdr:col>11</xdr:col>
      <xdr:colOff>0</xdr:colOff>
      <xdr:row>8</xdr:row>
      <xdr:rowOff>0</xdr:rowOff>
    </xdr:from>
    <xdr:to>
      <xdr:col>14</xdr:col>
      <xdr:colOff>45823</xdr:colOff>
      <xdr:row>14</xdr:row>
      <xdr:rowOff>51920</xdr:rowOff>
    </xdr:to>
    <xdr:pic>
      <xdr:nvPicPr>
        <xdr:cNvPr id="12" name="Picture 11"/>
        <xdr:cNvPicPr>
          <a:picLocks noChangeAspect="1"/>
        </xdr:cNvPicPr>
      </xdr:nvPicPr>
      <xdr:blipFill>
        <a:blip xmlns:r="http://schemas.openxmlformats.org/officeDocument/2006/relationships" r:embed="rId8"/>
        <a:stretch>
          <a:fillRect/>
        </a:stretch>
      </xdr:blipFill>
      <xdr:spPr>
        <a:xfrm>
          <a:off x="4191000" y="1524000"/>
          <a:ext cx="1188823" cy="1194920"/>
        </a:xfrm>
        <a:prstGeom prst="rect">
          <a:avLst/>
        </a:prstGeom>
      </xdr:spPr>
    </xdr:pic>
    <xdr:clientData/>
  </xdr:twoCellAnchor>
  <xdr:twoCellAnchor>
    <xdr:from>
      <xdr:col>16</xdr:col>
      <xdr:colOff>47625</xdr:colOff>
      <xdr:row>5</xdr:row>
      <xdr:rowOff>180974</xdr:rowOff>
    </xdr:from>
    <xdr:to>
      <xdr:col>18</xdr:col>
      <xdr:colOff>16425</xdr:colOff>
      <xdr:row>9</xdr:row>
      <xdr:rowOff>149774</xdr:rowOff>
    </xdr:to>
    <xdr:sp macro="" textlink="">
      <xdr:nvSpPr>
        <xdr:cNvPr id="4" name="Oval 3">
          <a:hlinkClick xmlns:r="http://schemas.openxmlformats.org/officeDocument/2006/relationships" r:id="rId9" tooltip="Core audiences understand and want to engage with Barnardo's to deliver our purpose"/>
        </xdr:cNvPr>
        <xdr:cNvSpPr/>
      </xdr:nvSpPr>
      <xdr:spPr>
        <a:xfrm>
          <a:off x="5924550" y="119062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Core</a:t>
          </a:r>
          <a:r>
            <a:rPr lang="en-GB" sz="900" baseline="0">
              <a:solidFill>
                <a:sysClr val="windowText" lastClr="000000"/>
              </a:solidFill>
              <a:latin typeface="+mn-lt"/>
              <a:ea typeface="+mn-ea"/>
              <a:cs typeface="+mn-cs"/>
            </a:rPr>
            <a:t> Audience Support</a:t>
          </a:r>
          <a:endParaRPr lang="en-GB" sz="900">
            <a:solidFill>
              <a:sysClr val="windowText" lastClr="000000"/>
            </a:solidFill>
            <a:latin typeface="+mn-lt"/>
            <a:ea typeface="+mn-ea"/>
            <a:cs typeface="+mn-cs"/>
          </a:endParaRPr>
        </a:p>
      </xdr:txBody>
    </xdr:sp>
    <xdr:clientData/>
  </xdr:twoCellAnchor>
  <xdr:twoCellAnchor>
    <xdr:from>
      <xdr:col>14</xdr:col>
      <xdr:colOff>104775</xdr:colOff>
      <xdr:row>3</xdr:row>
      <xdr:rowOff>95249</xdr:rowOff>
    </xdr:from>
    <xdr:to>
      <xdr:col>16</xdr:col>
      <xdr:colOff>73575</xdr:colOff>
      <xdr:row>7</xdr:row>
      <xdr:rowOff>64049</xdr:rowOff>
    </xdr:to>
    <xdr:sp macro="" textlink="">
      <xdr:nvSpPr>
        <xdr:cNvPr id="5" name="Oval 4">
          <a:hlinkClick xmlns:r="http://schemas.openxmlformats.org/officeDocument/2006/relationships" r:id="rId10" tooltip="We improve outputs/outcomes for children, young people and families through our work"/>
        </xdr:cNvPr>
        <xdr:cNvSpPr/>
      </xdr:nvSpPr>
      <xdr:spPr>
        <a:xfrm>
          <a:off x="5219700" y="723899"/>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GB" sz="900">
              <a:solidFill>
                <a:sysClr val="windowText" lastClr="000000"/>
              </a:solidFill>
            </a:rPr>
            <a:t>Outputs &amp; Outcomes</a:t>
          </a:r>
        </a:p>
      </xdr:txBody>
    </xdr:sp>
    <xdr:clientData/>
  </xdr:twoCellAnchor>
  <mc:AlternateContent xmlns:mc="http://schemas.openxmlformats.org/markup-compatibility/2006">
    <mc:Choice xmlns:a14="http://schemas.microsoft.com/office/drawing/2010/main" Requires="a14">
      <xdr:twoCellAnchor>
        <xdr:from>
          <xdr:col>9</xdr:col>
          <xdr:colOff>228600</xdr:colOff>
          <xdr:row>17</xdr:row>
          <xdr:rowOff>47625</xdr:rowOff>
        </xdr:from>
        <xdr:to>
          <xdr:col>12</xdr:col>
          <xdr:colOff>14288</xdr:colOff>
          <xdr:row>23</xdr:row>
          <xdr:rowOff>0</xdr:rowOff>
        </xdr:to>
        <xdr:pic>
          <xdr:nvPicPr>
            <xdr:cNvPr id="57" name="Picture 56"/>
            <xdr:cNvPicPr>
              <a:picLocks noChangeAspect="1" noChangeArrowheads="1"/>
              <a:extLst>
                <a:ext uri="{84589F7E-364E-4C9E-8A38-B11213B215E9}">
                  <a14:cameraTool cellRange="speed8" spid="_x0000_s1828"/>
                </a:ext>
              </a:extLst>
            </xdr:cNvPicPr>
          </xdr:nvPicPr>
          <xdr:blipFill>
            <a:blip xmlns:r="http://schemas.openxmlformats.org/officeDocument/2006/relationships" r:embed="rId11"/>
            <a:srcRect/>
            <a:stretch>
              <a:fillRect/>
            </a:stretch>
          </xdr:blipFill>
          <xdr:spPr bwMode="auto">
            <a:xfrm>
              <a:off x="3438525" y="3343275"/>
              <a:ext cx="928688" cy="1095375"/>
            </a:xfrm>
            <a:prstGeom prst="rect">
              <a:avLst/>
            </a:prstGeom>
            <a:noFill/>
            <a:ln w="9525">
              <a:noFill/>
              <a:miter lim="800000"/>
              <a:headEnd/>
              <a:tailEnd/>
            </a:ln>
          </xdr:spPr>
        </xdr:pic>
        <xdr:clientData/>
      </xdr:twoCellAnchor>
    </mc:Choice>
    <mc:Fallback/>
  </mc:AlternateContent>
  <xdr:twoCellAnchor>
    <xdr:from>
      <xdr:col>9</xdr:col>
      <xdr:colOff>342900</xdr:colOff>
      <xdr:row>18</xdr:row>
      <xdr:rowOff>57149</xdr:rowOff>
    </xdr:from>
    <xdr:to>
      <xdr:col>11</xdr:col>
      <xdr:colOff>311700</xdr:colOff>
      <xdr:row>22</xdr:row>
      <xdr:rowOff>25949</xdr:rowOff>
    </xdr:to>
    <xdr:sp macro="" textlink="">
      <xdr:nvSpPr>
        <xdr:cNvPr id="11" name="Oval 10">
          <a:hlinkClick xmlns:r="http://schemas.openxmlformats.org/officeDocument/2006/relationships" r:id="rId12" tooltip="Our culture and bevaviours create a positive working environment"/>
        </xdr:cNvPr>
        <xdr:cNvSpPr/>
      </xdr:nvSpPr>
      <xdr:spPr>
        <a:xfrm>
          <a:off x="3552825" y="3543299"/>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Culture</a:t>
          </a:r>
          <a:r>
            <a:rPr lang="en-GB" sz="900" baseline="0">
              <a:solidFill>
                <a:sysClr val="windowText" lastClr="000000"/>
              </a:solidFill>
              <a:latin typeface="+mn-lt"/>
              <a:ea typeface="+mn-ea"/>
              <a:cs typeface="+mn-cs"/>
            </a:rPr>
            <a:t> &amp; Behaviours</a:t>
          </a:r>
          <a:endParaRPr lang="en-GB" sz="900">
            <a:solidFill>
              <a:sysClr val="windowText" lastClr="000000"/>
            </a:solidFill>
            <a:latin typeface="+mn-lt"/>
            <a:ea typeface="+mn-ea"/>
            <a:cs typeface="+mn-cs"/>
          </a:endParaRPr>
        </a:p>
      </xdr:txBody>
    </xdr:sp>
    <xdr:clientData/>
  </xdr:twoCellAnchor>
  <xdr:twoCellAnchor>
    <xdr:from>
      <xdr:col>22</xdr:col>
      <xdr:colOff>228600</xdr:colOff>
      <xdr:row>20</xdr:row>
      <xdr:rowOff>76201</xdr:rowOff>
    </xdr:from>
    <xdr:to>
      <xdr:col>24</xdr:col>
      <xdr:colOff>462000</xdr:colOff>
      <xdr:row>22</xdr:row>
      <xdr:rowOff>142875</xdr:rowOff>
    </xdr:to>
    <xdr:sp macro="" textlink="">
      <xdr:nvSpPr>
        <xdr:cNvPr id="18" name="Rectangle 17">
          <a:hlinkClick xmlns:r="http://schemas.openxmlformats.org/officeDocument/2006/relationships" r:id="rId13" tooltip="Management Information"/>
        </xdr:cNvPr>
        <xdr:cNvSpPr/>
      </xdr:nvSpPr>
      <xdr:spPr>
        <a:xfrm>
          <a:off x="8391525" y="3943351"/>
          <a:ext cx="1224000" cy="447674"/>
        </a:xfrm>
        <a:prstGeom prst="rect">
          <a:avLst/>
        </a:prstGeom>
        <a:solidFill>
          <a:schemeClr val="bg1"/>
        </a:solidFill>
        <a:ln w="25400">
          <a:solidFill>
            <a:schemeClr val="tx1">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algn="ctr"/>
          <a:r>
            <a:rPr lang="en-GB" sz="1100" b="1">
              <a:solidFill>
                <a:sysClr val="windowText" lastClr="000000"/>
              </a:solidFill>
            </a:rPr>
            <a:t>Management Information</a:t>
          </a:r>
        </a:p>
      </xdr:txBody>
    </xdr:sp>
    <xdr:clientData/>
  </xdr:twoCellAnchor>
  <xdr:twoCellAnchor>
    <xdr:from>
      <xdr:col>17</xdr:col>
      <xdr:colOff>76200</xdr:colOff>
      <xdr:row>9</xdr:row>
      <xdr:rowOff>180974</xdr:rowOff>
    </xdr:from>
    <xdr:to>
      <xdr:col>19</xdr:col>
      <xdr:colOff>45000</xdr:colOff>
      <xdr:row>13</xdr:row>
      <xdr:rowOff>149774</xdr:rowOff>
    </xdr:to>
    <xdr:sp macro="" textlink="">
      <xdr:nvSpPr>
        <xdr:cNvPr id="22" name="Oval 21">
          <a:hlinkClick xmlns:r="http://schemas.openxmlformats.org/officeDocument/2006/relationships" r:id="rId14" tooltip="We achieve changes to policy and practice in key areas (per year inc. nations)"/>
        </xdr:cNvPr>
        <xdr:cNvSpPr/>
      </xdr:nvSpPr>
      <xdr:spPr>
        <a:xfrm>
          <a:off x="6334125" y="195262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Policy &amp; Practice Changes</a:t>
          </a:r>
        </a:p>
      </xdr:txBody>
    </xdr:sp>
    <xdr:clientData/>
  </xdr:twoCellAnchor>
  <xdr:oneCellAnchor>
    <xdr:from>
      <xdr:col>11</xdr:col>
      <xdr:colOff>171450</xdr:colOff>
      <xdr:row>10</xdr:row>
      <xdr:rowOff>142875</xdr:rowOff>
    </xdr:from>
    <xdr:ext cx="852156" cy="279372"/>
    <xdr:sp macro="" textlink="">
      <xdr:nvSpPr>
        <xdr:cNvPr id="20" name="TextBox 19">
          <a:hlinkClick xmlns:r="http://schemas.openxmlformats.org/officeDocument/2006/relationships" r:id="rId15" tooltip="Finance"/>
        </xdr:cNvPr>
        <xdr:cNvSpPr txBox="1"/>
      </xdr:nvSpPr>
      <xdr:spPr>
        <a:xfrm>
          <a:off x="4362450" y="2047875"/>
          <a:ext cx="852156" cy="279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GB" sz="1200" b="1">
              <a:solidFill>
                <a:schemeClr val="bg1"/>
              </a:solidFill>
              <a:latin typeface="Verdana" panose="020B0604030504040204" pitchFamily="34" charset="0"/>
              <a:ea typeface="Verdana" panose="020B0604030504040204" pitchFamily="34" charset="0"/>
              <a:cs typeface="Verdana" panose="020B0604030504040204" pitchFamily="34" charset="0"/>
            </a:rPr>
            <a:t>Finance</a:t>
          </a:r>
        </a:p>
      </xdr:txBody>
    </xdr:sp>
    <xdr:clientData/>
  </xdr:oneCellAnchor>
  <xdr:twoCellAnchor>
    <xdr:from>
      <xdr:col>13</xdr:col>
      <xdr:colOff>342900</xdr:colOff>
      <xdr:row>8</xdr:row>
      <xdr:rowOff>0</xdr:rowOff>
    </xdr:from>
    <xdr:to>
      <xdr:col>17</xdr:col>
      <xdr:colOff>13820</xdr:colOff>
      <xdr:row>14</xdr:row>
      <xdr:rowOff>51920</xdr:rowOff>
    </xdr:to>
    <xdr:pic>
      <xdr:nvPicPr>
        <xdr:cNvPr id="13" name="Picture 12"/>
        <xdr:cNvPicPr>
          <a:picLocks noChangeAspect="1"/>
        </xdr:cNvPicPr>
      </xdr:nvPicPr>
      <xdr:blipFill>
        <a:blip xmlns:r="http://schemas.openxmlformats.org/officeDocument/2006/relationships" r:embed="rId16"/>
        <a:stretch>
          <a:fillRect/>
        </a:stretch>
      </xdr:blipFill>
      <xdr:spPr>
        <a:xfrm>
          <a:off x="5295900" y="1581150"/>
          <a:ext cx="1194920" cy="1194920"/>
        </a:xfrm>
        <a:prstGeom prst="rect">
          <a:avLst/>
        </a:prstGeom>
      </xdr:spPr>
    </xdr:pic>
    <xdr:clientData/>
  </xdr:twoCellAnchor>
  <xdr:twoCellAnchor>
    <xdr:from>
      <xdr:col>14</xdr:col>
      <xdr:colOff>38100</xdr:colOff>
      <xdr:row>10</xdr:row>
      <xdr:rowOff>142875</xdr:rowOff>
    </xdr:from>
    <xdr:to>
      <xdr:col>16</xdr:col>
      <xdr:colOff>78564</xdr:colOff>
      <xdr:row>12</xdr:row>
      <xdr:rowOff>41247</xdr:rowOff>
    </xdr:to>
    <xdr:sp macro="" textlink="">
      <xdr:nvSpPr>
        <xdr:cNvPr id="25" name="TextBox 24">
          <a:hlinkClick xmlns:r="http://schemas.openxmlformats.org/officeDocument/2006/relationships" r:id="rId17" tooltip="Impact"/>
        </xdr:cNvPr>
        <xdr:cNvSpPr txBox="1"/>
      </xdr:nvSpPr>
      <xdr:spPr>
        <a:xfrm>
          <a:off x="5372100" y="2105025"/>
          <a:ext cx="802464" cy="279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GB" sz="1200" b="1">
              <a:solidFill>
                <a:schemeClr val="bg1"/>
              </a:solidFill>
              <a:latin typeface="Verdana" panose="020B0604030504040204" pitchFamily="34" charset="0"/>
              <a:ea typeface="Verdana" panose="020B0604030504040204" pitchFamily="34" charset="0"/>
              <a:cs typeface="Verdana" panose="020B0604030504040204" pitchFamily="34" charset="0"/>
            </a:rPr>
            <a:t>Impact</a:t>
          </a:r>
        </a:p>
      </xdr:txBody>
    </xdr:sp>
    <xdr:clientData/>
  </xdr:twoCellAnchor>
  <xdr:twoCellAnchor>
    <xdr:from>
      <xdr:col>11</xdr:col>
      <xdr:colOff>9525</xdr:colOff>
      <xdr:row>13</xdr:row>
      <xdr:rowOff>152400</xdr:rowOff>
    </xdr:from>
    <xdr:to>
      <xdr:col>14</xdr:col>
      <xdr:colOff>55348</xdr:colOff>
      <xdr:row>20</xdr:row>
      <xdr:rowOff>7723</xdr:rowOff>
    </xdr:to>
    <xdr:pic>
      <xdr:nvPicPr>
        <xdr:cNvPr id="16" name="Picture 15"/>
        <xdr:cNvPicPr>
          <a:picLocks noChangeAspect="1"/>
        </xdr:cNvPicPr>
      </xdr:nvPicPr>
      <xdr:blipFill>
        <a:blip xmlns:r="http://schemas.openxmlformats.org/officeDocument/2006/relationships" r:embed="rId18"/>
        <a:stretch>
          <a:fillRect/>
        </a:stretch>
      </xdr:blipFill>
      <xdr:spPr>
        <a:xfrm>
          <a:off x="3981450" y="2686050"/>
          <a:ext cx="1188823" cy="1188823"/>
        </a:xfrm>
        <a:prstGeom prst="rect">
          <a:avLst/>
        </a:prstGeom>
      </xdr:spPr>
    </xdr:pic>
    <xdr:clientData/>
  </xdr:twoCellAnchor>
  <xdr:twoCellAnchor>
    <xdr:from>
      <xdr:col>11</xdr:col>
      <xdr:colOff>200025</xdr:colOff>
      <xdr:row>14</xdr:row>
      <xdr:rowOff>161925</xdr:rowOff>
    </xdr:from>
    <xdr:to>
      <xdr:col>13</xdr:col>
      <xdr:colOff>205736</xdr:colOff>
      <xdr:row>16</xdr:row>
      <xdr:rowOff>60297</xdr:rowOff>
    </xdr:to>
    <xdr:sp macro="" textlink="">
      <xdr:nvSpPr>
        <xdr:cNvPr id="26" name="TextBox 25">
          <a:hlinkClick xmlns:r="http://schemas.openxmlformats.org/officeDocument/2006/relationships" r:id="rId19" tooltip="People"/>
        </xdr:cNvPr>
        <xdr:cNvSpPr txBox="1"/>
      </xdr:nvSpPr>
      <xdr:spPr>
        <a:xfrm>
          <a:off x="4171950" y="2886075"/>
          <a:ext cx="767711" cy="279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GB" sz="1200" b="1">
              <a:solidFill>
                <a:schemeClr val="bg1"/>
              </a:solidFill>
              <a:latin typeface="Verdana" panose="020B0604030504040204" pitchFamily="34" charset="0"/>
              <a:ea typeface="Verdana" panose="020B0604030504040204" pitchFamily="34" charset="0"/>
              <a:cs typeface="Verdana" panose="020B0604030504040204" pitchFamily="34" charset="0"/>
            </a:rPr>
            <a:t>People</a:t>
          </a:r>
        </a:p>
      </xdr:txBody>
    </xdr:sp>
    <xdr:clientData/>
  </xdr:twoCellAnchor>
  <xdr:twoCellAnchor>
    <xdr:from>
      <xdr:col>13</xdr:col>
      <xdr:colOff>342900</xdr:colOff>
      <xdr:row>13</xdr:row>
      <xdr:rowOff>152400</xdr:rowOff>
    </xdr:from>
    <xdr:to>
      <xdr:col>17</xdr:col>
      <xdr:colOff>7723</xdr:colOff>
      <xdr:row>20</xdr:row>
      <xdr:rowOff>7723</xdr:rowOff>
    </xdr:to>
    <xdr:pic>
      <xdr:nvPicPr>
        <xdr:cNvPr id="15" name="Picture 14"/>
        <xdr:cNvPicPr>
          <a:picLocks noChangeAspect="1"/>
        </xdr:cNvPicPr>
      </xdr:nvPicPr>
      <xdr:blipFill>
        <a:blip xmlns:r="http://schemas.openxmlformats.org/officeDocument/2006/relationships" r:embed="rId20"/>
        <a:stretch>
          <a:fillRect/>
        </a:stretch>
      </xdr:blipFill>
      <xdr:spPr>
        <a:xfrm>
          <a:off x="5076825" y="2686050"/>
          <a:ext cx="1188823" cy="1188823"/>
        </a:xfrm>
        <a:prstGeom prst="rect">
          <a:avLst/>
        </a:prstGeom>
      </xdr:spPr>
    </xdr:pic>
    <xdr:clientData/>
  </xdr:twoCellAnchor>
  <xdr:twoCellAnchor>
    <xdr:from>
      <xdr:col>14</xdr:col>
      <xdr:colOff>19050</xdr:colOff>
      <xdr:row>14</xdr:row>
      <xdr:rowOff>57150</xdr:rowOff>
    </xdr:from>
    <xdr:to>
      <xdr:col>17</xdr:col>
      <xdr:colOff>38100</xdr:colOff>
      <xdr:row>16</xdr:row>
      <xdr:rowOff>142560</xdr:rowOff>
    </xdr:to>
    <xdr:sp macro="" textlink="">
      <xdr:nvSpPr>
        <xdr:cNvPr id="27" name="TextBox 26">
          <a:hlinkClick xmlns:r="http://schemas.openxmlformats.org/officeDocument/2006/relationships" r:id="rId21" tooltip="Business Model"/>
        </xdr:cNvPr>
        <xdr:cNvSpPr txBox="1"/>
      </xdr:nvSpPr>
      <xdr:spPr>
        <a:xfrm>
          <a:off x="5133975" y="2781300"/>
          <a:ext cx="1162050" cy="466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200" b="1">
              <a:solidFill>
                <a:schemeClr val="bg1"/>
              </a:solidFill>
              <a:latin typeface="Verdana" panose="020B0604030504040204" pitchFamily="34" charset="0"/>
              <a:ea typeface="Verdana" panose="020B0604030504040204" pitchFamily="34" charset="0"/>
              <a:cs typeface="Verdana" panose="020B0604030504040204" pitchFamily="34" charset="0"/>
            </a:rPr>
            <a:t>Business Model</a:t>
          </a:r>
        </a:p>
      </xdr:txBody>
    </xdr:sp>
    <xdr:clientData/>
  </xdr:twoCellAnchor>
  <xdr:twoCellAnchor>
    <xdr:from>
      <xdr:col>8</xdr:col>
      <xdr:colOff>342900</xdr:colOff>
      <xdr:row>14</xdr:row>
      <xdr:rowOff>47624</xdr:rowOff>
    </xdr:from>
    <xdr:to>
      <xdr:col>10</xdr:col>
      <xdr:colOff>311700</xdr:colOff>
      <xdr:row>18</xdr:row>
      <xdr:rowOff>16424</xdr:rowOff>
    </xdr:to>
    <xdr:sp macro="" textlink="">
      <xdr:nvSpPr>
        <xdr:cNvPr id="28" name="Oval 27">
          <a:hlinkClick xmlns:r="http://schemas.openxmlformats.org/officeDocument/2006/relationships" r:id="rId22" tooltip="Our workforce is engaged with the organisation"/>
        </xdr:cNvPr>
        <xdr:cNvSpPr/>
      </xdr:nvSpPr>
      <xdr:spPr>
        <a:xfrm>
          <a:off x="3171825" y="277177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Workforce</a:t>
          </a:r>
          <a:r>
            <a:rPr lang="en-GB" sz="900" baseline="0">
              <a:solidFill>
                <a:sysClr val="windowText" lastClr="000000"/>
              </a:solidFill>
              <a:latin typeface="+mn-lt"/>
              <a:ea typeface="+mn-ea"/>
              <a:cs typeface="+mn-cs"/>
            </a:rPr>
            <a:t> engaged</a:t>
          </a:r>
          <a:endParaRPr lang="en-GB" sz="900">
            <a:solidFill>
              <a:sysClr val="windowText" lastClr="000000"/>
            </a:solidFill>
            <a:latin typeface="+mn-lt"/>
            <a:ea typeface="+mn-ea"/>
            <a:cs typeface="+mn-cs"/>
          </a:endParaRPr>
        </a:p>
      </xdr:txBody>
    </xdr:sp>
    <xdr:clientData/>
  </xdr:twoCellAnchor>
  <xdr:twoCellAnchor>
    <xdr:from>
      <xdr:col>11</xdr:col>
      <xdr:colOff>314325</xdr:colOff>
      <xdr:row>20</xdr:row>
      <xdr:rowOff>104774</xdr:rowOff>
    </xdr:from>
    <xdr:to>
      <xdr:col>13</xdr:col>
      <xdr:colOff>283125</xdr:colOff>
      <xdr:row>24</xdr:row>
      <xdr:rowOff>73574</xdr:rowOff>
    </xdr:to>
    <xdr:sp macro="" textlink="">
      <xdr:nvSpPr>
        <xdr:cNvPr id="31" name="Oval 30">
          <a:hlinkClick xmlns:r="http://schemas.openxmlformats.org/officeDocument/2006/relationships" r:id="rId23" tooltip="Our workforce is high-performing"/>
        </xdr:cNvPr>
        <xdr:cNvSpPr/>
      </xdr:nvSpPr>
      <xdr:spPr>
        <a:xfrm>
          <a:off x="4286250" y="397192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High Perfor-mance</a:t>
          </a:r>
        </a:p>
      </xdr:txBody>
    </xdr:sp>
    <xdr:clientData/>
  </xdr:twoCellAnchor>
  <xdr:twoCellAnchor>
    <xdr:from>
      <xdr:col>17</xdr:col>
      <xdr:colOff>95250</xdr:colOff>
      <xdr:row>14</xdr:row>
      <xdr:rowOff>57149</xdr:rowOff>
    </xdr:from>
    <xdr:to>
      <xdr:col>19</xdr:col>
      <xdr:colOff>64050</xdr:colOff>
      <xdr:row>18</xdr:row>
      <xdr:rowOff>25949</xdr:rowOff>
    </xdr:to>
    <xdr:sp macro="" textlink="">
      <xdr:nvSpPr>
        <xdr:cNvPr id="33" name="Oval 32">
          <a:hlinkClick xmlns:r="http://schemas.openxmlformats.org/officeDocument/2006/relationships" r:id="rId24" tooltip="We listen to our beneficiaries and funders"/>
        </xdr:cNvPr>
        <xdr:cNvSpPr/>
      </xdr:nvSpPr>
      <xdr:spPr>
        <a:xfrm>
          <a:off x="6353175" y="2781299"/>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Listen</a:t>
          </a:r>
        </a:p>
      </xdr:txBody>
    </xdr:sp>
    <xdr:clientData/>
  </xdr:twoCellAnchor>
  <xdr:twoCellAnchor>
    <xdr:from>
      <xdr:col>11</xdr:col>
      <xdr:colOff>371475</xdr:colOff>
      <xdr:row>3</xdr:row>
      <xdr:rowOff>85724</xdr:rowOff>
    </xdr:from>
    <xdr:to>
      <xdr:col>13</xdr:col>
      <xdr:colOff>340275</xdr:colOff>
      <xdr:row>7</xdr:row>
      <xdr:rowOff>54524</xdr:rowOff>
    </xdr:to>
    <xdr:sp macro="" textlink="">
      <xdr:nvSpPr>
        <xdr:cNvPr id="35" name="Oval 34">
          <a:hlinkClick xmlns:r="http://schemas.openxmlformats.org/officeDocument/2006/relationships" r:id="rId25" tooltip="We achieve the budgeted surplus/(deficit) in each year"/>
        </xdr:cNvPr>
        <xdr:cNvSpPr/>
      </xdr:nvSpPr>
      <xdr:spPr>
        <a:xfrm>
          <a:off x="4343400" y="714374"/>
          <a:ext cx="730800" cy="730800"/>
        </a:xfrm>
        <a:prstGeom prst="ellipse">
          <a:avLst/>
        </a:prstGeom>
        <a:noFill/>
        <a:ln>
          <a:noFill/>
        </a:ln>
        <a:effectLst>
          <a:softEdge rad="0"/>
        </a:effectLst>
        <a:scene3d>
          <a:camera prst="orthographicFront"/>
          <a:lightRig rig="two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GB" sz="900">
              <a:solidFill>
                <a:sysClr val="windowText" lastClr="000000"/>
              </a:solidFill>
            </a:rPr>
            <a:t>On</a:t>
          </a:r>
          <a:r>
            <a:rPr lang="en-GB" sz="900" baseline="0">
              <a:solidFill>
                <a:sysClr val="windowText" lastClr="000000"/>
              </a:solidFill>
            </a:rPr>
            <a:t> </a:t>
          </a:r>
        </a:p>
        <a:p>
          <a:pPr algn="ctr"/>
          <a:r>
            <a:rPr lang="en-GB" sz="900" baseline="0">
              <a:solidFill>
                <a:sysClr val="windowText" lastClr="000000"/>
              </a:solidFill>
            </a:rPr>
            <a:t>Budget</a:t>
          </a:r>
          <a:endParaRPr lang="en-GB" sz="900">
            <a:solidFill>
              <a:sysClr val="windowText" lastClr="000000"/>
            </a:solidFill>
          </a:endParaRPr>
        </a:p>
      </xdr:txBody>
    </xdr:sp>
    <xdr:clientData/>
  </xdr:twoCellAnchor>
  <xdr:twoCellAnchor>
    <xdr:from>
      <xdr:col>9</xdr:col>
      <xdr:colOff>371475</xdr:colOff>
      <xdr:row>5</xdr:row>
      <xdr:rowOff>123824</xdr:rowOff>
    </xdr:from>
    <xdr:to>
      <xdr:col>11</xdr:col>
      <xdr:colOff>340275</xdr:colOff>
      <xdr:row>9</xdr:row>
      <xdr:rowOff>92624</xdr:rowOff>
    </xdr:to>
    <xdr:sp macro="" textlink="">
      <xdr:nvSpPr>
        <xdr:cNvPr id="36" name="Oval 35">
          <a:hlinkClick xmlns:r="http://schemas.openxmlformats.org/officeDocument/2006/relationships" r:id="rId26" tooltip="We maintain sound level of reserves"/>
        </xdr:cNvPr>
        <xdr:cNvSpPr/>
      </xdr:nvSpPr>
      <xdr:spPr>
        <a:xfrm>
          <a:off x="3581400" y="113347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GB" sz="900">
              <a:solidFill>
                <a:sysClr val="windowText" lastClr="000000"/>
              </a:solidFill>
            </a:rPr>
            <a:t>Level</a:t>
          </a:r>
          <a:r>
            <a:rPr lang="en-GB" sz="900" baseline="0">
              <a:solidFill>
                <a:sysClr val="windowText" lastClr="000000"/>
              </a:solidFill>
            </a:rPr>
            <a:t> of Reserves</a:t>
          </a:r>
          <a:endParaRPr lang="en-GB" sz="900">
            <a:solidFill>
              <a:sysClr val="windowText" lastClr="000000"/>
            </a:solidFill>
          </a:endParaRPr>
        </a:p>
      </xdr:txBody>
    </xdr:sp>
    <xdr:clientData/>
  </xdr:twoCellAnchor>
  <xdr:twoCellAnchor>
    <xdr:from>
      <xdr:col>8</xdr:col>
      <xdr:colOff>342900</xdr:colOff>
      <xdr:row>9</xdr:row>
      <xdr:rowOff>142874</xdr:rowOff>
    </xdr:from>
    <xdr:to>
      <xdr:col>10</xdr:col>
      <xdr:colOff>311700</xdr:colOff>
      <xdr:row>13</xdr:row>
      <xdr:rowOff>111674</xdr:rowOff>
    </xdr:to>
    <xdr:sp macro="" textlink="">
      <xdr:nvSpPr>
        <xdr:cNvPr id="37" name="Oval 36">
          <a:hlinkClick xmlns:r="http://schemas.openxmlformats.org/officeDocument/2006/relationships" r:id="rId27" tooltip="Pension deficit is reducing in line with the recovery plan"/>
        </xdr:cNvPr>
        <xdr:cNvSpPr/>
      </xdr:nvSpPr>
      <xdr:spPr>
        <a:xfrm>
          <a:off x="3171825" y="191452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GB" sz="900">
              <a:solidFill>
                <a:sysClr val="windowText" lastClr="000000"/>
              </a:solidFill>
            </a:rPr>
            <a:t>Pension Deficit</a:t>
          </a:r>
        </a:p>
      </xdr:txBody>
    </xdr:sp>
    <xdr:clientData/>
  </xdr:twoCellAnchor>
  <xdr:twoCellAnchor>
    <xdr:from>
      <xdr:col>16</xdr:col>
      <xdr:colOff>57150</xdr:colOff>
      <xdr:row>18</xdr:row>
      <xdr:rowOff>28574</xdr:rowOff>
    </xdr:from>
    <xdr:to>
      <xdr:col>18</xdr:col>
      <xdr:colOff>25950</xdr:colOff>
      <xdr:row>21</xdr:row>
      <xdr:rowOff>187874</xdr:rowOff>
    </xdr:to>
    <xdr:sp macro="" textlink="">
      <xdr:nvSpPr>
        <xdr:cNvPr id="38" name="Oval 37">
          <a:hlinkClick xmlns:r="http://schemas.openxmlformats.org/officeDocument/2006/relationships" r:id="rId28" tooltip="We operate effectively"/>
        </xdr:cNvPr>
        <xdr:cNvSpPr/>
      </xdr:nvSpPr>
      <xdr:spPr>
        <a:xfrm>
          <a:off x="5934075" y="3514724"/>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Effective </a:t>
          </a:r>
        </a:p>
      </xdr:txBody>
    </xdr:sp>
    <xdr:clientData/>
  </xdr:twoCellAnchor>
  <xdr:twoCellAnchor>
    <xdr:from>
      <xdr:col>14</xdr:col>
      <xdr:colOff>76200</xdr:colOff>
      <xdr:row>20</xdr:row>
      <xdr:rowOff>76199</xdr:rowOff>
    </xdr:from>
    <xdr:to>
      <xdr:col>16</xdr:col>
      <xdr:colOff>45000</xdr:colOff>
      <xdr:row>24</xdr:row>
      <xdr:rowOff>44999</xdr:rowOff>
    </xdr:to>
    <xdr:sp macro="" textlink="">
      <xdr:nvSpPr>
        <xdr:cNvPr id="44" name="Oval 43">
          <a:hlinkClick xmlns:r="http://schemas.openxmlformats.org/officeDocument/2006/relationships" r:id="rId29" tooltip="We operate efficiently"/>
        </xdr:cNvPr>
        <xdr:cNvSpPr/>
      </xdr:nvSpPr>
      <xdr:spPr>
        <a:xfrm>
          <a:off x="5191125" y="3943349"/>
          <a:ext cx="730800" cy="730800"/>
        </a:xfrm>
        <a:prstGeom prst="ellipse">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Efficient</a:t>
          </a:r>
        </a:p>
      </xdr:txBody>
    </xdr:sp>
    <xdr:clientData/>
  </xdr:twoCellAnchor>
  <xdr:twoCellAnchor>
    <xdr:from>
      <xdr:col>11</xdr:col>
      <xdr:colOff>48749</xdr:colOff>
      <xdr:row>8</xdr:row>
      <xdr:rowOff>20176</xdr:rowOff>
    </xdr:from>
    <xdr:to>
      <xdr:col>16</xdr:col>
      <xdr:colOff>339749</xdr:colOff>
      <xdr:row>19</xdr:row>
      <xdr:rowOff>120676</xdr:rowOff>
    </xdr:to>
    <xdr:sp macro="" textlink="">
      <xdr:nvSpPr>
        <xdr:cNvPr id="46" name="Oval 45"/>
        <xdr:cNvSpPr/>
      </xdr:nvSpPr>
      <xdr:spPr>
        <a:xfrm>
          <a:off x="4239749" y="1544176"/>
          <a:ext cx="2196000" cy="2196000"/>
        </a:xfrm>
        <a:prstGeom prst="ellipse">
          <a:avLst/>
        </a:prstGeom>
        <a:no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lumMod val="65000"/>
              </a:schemeClr>
            </a:solidFill>
          </a:endParaRPr>
        </a:p>
      </xdr:txBody>
    </xdr:sp>
    <xdr:clientData/>
  </xdr:twoCellAnchor>
  <xdr:twoCellAnchor editAs="oneCell">
    <xdr:from>
      <xdr:col>1</xdr:col>
      <xdr:colOff>95249</xdr:colOff>
      <xdr:row>0</xdr:row>
      <xdr:rowOff>133943</xdr:rowOff>
    </xdr:from>
    <xdr:to>
      <xdr:col>6</xdr:col>
      <xdr:colOff>21234</xdr:colOff>
      <xdr:row>4</xdr:row>
      <xdr:rowOff>175011</xdr:rowOff>
    </xdr:to>
    <xdr:pic>
      <xdr:nvPicPr>
        <xdr:cNvPr id="2" name="Picture 1"/>
        <xdr:cNvPicPr>
          <a:picLocks noChangeAspect="1"/>
        </xdr:cNvPicPr>
      </xdr:nvPicPr>
      <xdr:blipFill>
        <a:blip xmlns:r="http://schemas.openxmlformats.org/officeDocument/2006/relationships" r:embed="rId30"/>
        <a:stretch>
          <a:fillRect/>
        </a:stretch>
      </xdr:blipFill>
      <xdr:spPr>
        <a:xfrm>
          <a:off x="476249" y="133943"/>
          <a:ext cx="1830985" cy="860218"/>
        </a:xfrm>
        <a:prstGeom prst="rect">
          <a:avLst/>
        </a:prstGeom>
      </xdr:spPr>
    </xdr:pic>
    <xdr:clientData/>
  </xdr:twoCellAnchor>
  <xdr:twoCellAnchor>
    <xdr:from>
      <xdr:col>2</xdr:col>
      <xdr:colOff>142875</xdr:colOff>
      <xdr:row>14</xdr:row>
      <xdr:rowOff>95251</xdr:rowOff>
    </xdr:from>
    <xdr:to>
      <xdr:col>5</xdr:col>
      <xdr:colOff>223875</xdr:colOff>
      <xdr:row>15</xdr:row>
      <xdr:rowOff>133350</xdr:rowOff>
    </xdr:to>
    <xdr:sp macro="" textlink="">
      <xdr:nvSpPr>
        <xdr:cNvPr id="53" name="Rectangle 52">
          <a:hlinkClick xmlns:r="http://schemas.openxmlformats.org/officeDocument/2006/relationships" r:id="rId31" tooltip="Management Accounts Comments"/>
        </xdr:cNvPr>
        <xdr:cNvSpPr/>
      </xdr:nvSpPr>
      <xdr:spPr>
        <a:xfrm>
          <a:off x="685800" y="3200401"/>
          <a:ext cx="1224000" cy="228599"/>
        </a:xfrm>
        <a:prstGeom prst="rect">
          <a:avLst/>
        </a:prstGeom>
        <a:solidFill>
          <a:schemeClr val="bg1"/>
        </a:solidFill>
        <a:ln w="25400">
          <a:solidFill>
            <a:schemeClr val="tx1">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algn="ctr"/>
          <a:r>
            <a:rPr lang="en-GB" sz="1100" b="1">
              <a:solidFill>
                <a:sysClr val="windowText" lastClr="000000"/>
              </a:solidFill>
            </a:rPr>
            <a:t>Comments</a:t>
          </a:r>
        </a:p>
      </xdr:txBody>
    </xdr:sp>
    <xdr:clientData/>
  </xdr:twoCellAnchor>
  <xdr:twoCellAnchor>
    <xdr:from>
      <xdr:col>2</xdr:col>
      <xdr:colOff>142875</xdr:colOff>
      <xdr:row>6</xdr:row>
      <xdr:rowOff>1</xdr:rowOff>
    </xdr:from>
    <xdr:to>
      <xdr:col>5</xdr:col>
      <xdr:colOff>223875</xdr:colOff>
      <xdr:row>8</xdr:row>
      <xdr:rowOff>57150</xdr:rowOff>
    </xdr:to>
    <xdr:sp macro="" textlink="">
      <xdr:nvSpPr>
        <xdr:cNvPr id="54" name="Rectangle 53">
          <a:hlinkClick xmlns:r="http://schemas.openxmlformats.org/officeDocument/2006/relationships" r:id="rId32" tooltip="Executive Summary"/>
        </xdr:cNvPr>
        <xdr:cNvSpPr/>
      </xdr:nvSpPr>
      <xdr:spPr>
        <a:xfrm>
          <a:off x="685800" y="1200151"/>
          <a:ext cx="1224000" cy="438149"/>
        </a:xfrm>
        <a:prstGeom prst="rect">
          <a:avLst/>
        </a:prstGeom>
        <a:solidFill>
          <a:schemeClr val="bg1"/>
        </a:solidFill>
        <a:ln w="25400">
          <a:solidFill>
            <a:schemeClr val="tx1">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algn="ctr"/>
          <a:r>
            <a:rPr lang="en-US" sz="1100" b="1" i="0" u="none" strike="noStrike">
              <a:solidFill>
                <a:sysClr val="windowText" lastClr="000000"/>
              </a:solidFill>
              <a:effectLst/>
              <a:latin typeface="+mn-lt"/>
              <a:ea typeface="+mn-ea"/>
              <a:cs typeface="+mn-cs"/>
            </a:rPr>
            <a:t>Executive Summary</a:t>
          </a:r>
          <a:r>
            <a:rPr lang="en-US">
              <a:solidFill>
                <a:sysClr val="windowText" lastClr="000000"/>
              </a:solidFill>
            </a:rPr>
            <a:t> </a:t>
          </a:r>
          <a:endParaRPr lang="en-GB" sz="1100" b="1">
            <a:solidFill>
              <a:sysClr val="windowText" lastClr="000000"/>
            </a:solidFill>
          </a:endParaRPr>
        </a:p>
      </xdr:txBody>
    </xdr:sp>
    <xdr:clientData/>
  </xdr:twoCellAnchor>
  <xdr:twoCellAnchor>
    <xdr:from>
      <xdr:col>23</xdr:col>
      <xdr:colOff>152400</xdr:colOff>
      <xdr:row>12</xdr:row>
      <xdr:rowOff>57150</xdr:rowOff>
    </xdr:from>
    <xdr:to>
      <xdr:col>24</xdr:col>
      <xdr:colOff>154800</xdr:colOff>
      <xdr:row>15</xdr:row>
      <xdr:rowOff>97650</xdr:rowOff>
    </xdr:to>
    <xdr:sp macro="" textlink="">
      <xdr:nvSpPr>
        <xdr:cNvPr id="62" name="Oval 61">
          <a:hlinkClick xmlns:r="http://schemas.openxmlformats.org/officeDocument/2006/relationships" r:id="rId33" tooltip="VF Strategy"/>
        </xdr:cNvPr>
        <xdr:cNvSpPr/>
      </xdr:nvSpPr>
      <xdr:spPr>
        <a:xfrm>
          <a:off x="8696325" y="2209800"/>
          <a:ext cx="612000" cy="612000"/>
        </a:xfrm>
        <a:prstGeom prst="ellipse">
          <a:avLst/>
        </a:prstGeom>
        <a:solidFill>
          <a:schemeClr val="bg1"/>
        </a:solidFill>
        <a:ln>
          <a:noFill/>
        </a:ln>
        <a:effectLst>
          <a:glow rad="88900">
            <a:schemeClr val="tx1">
              <a:lumMod val="60000"/>
              <a:lumOff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VF</a:t>
          </a:r>
          <a:r>
            <a:rPr lang="en-GB" sz="900" baseline="0">
              <a:solidFill>
                <a:sysClr val="windowText" lastClr="000000"/>
              </a:solidFill>
              <a:latin typeface="+mn-lt"/>
              <a:ea typeface="+mn-ea"/>
              <a:cs typeface="+mn-cs"/>
            </a:rPr>
            <a:t> Strategy</a:t>
          </a:r>
          <a:endParaRPr lang="en-GB" sz="900">
            <a:solidFill>
              <a:sysClr val="windowText" lastClr="000000"/>
            </a:solidFill>
            <a:latin typeface="+mn-lt"/>
            <a:ea typeface="+mn-ea"/>
            <a:cs typeface="+mn-cs"/>
          </a:endParaRPr>
        </a:p>
      </xdr:txBody>
    </xdr:sp>
    <xdr:clientData/>
  </xdr:twoCellAnchor>
  <xdr:twoCellAnchor>
    <xdr:from>
      <xdr:col>24</xdr:col>
      <xdr:colOff>19050</xdr:colOff>
      <xdr:row>15</xdr:row>
      <xdr:rowOff>57150</xdr:rowOff>
    </xdr:from>
    <xdr:to>
      <xdr:col>25</xdr:col>
      <xdr:colOff>21450</xdr:colOff>
      <xdr:row>18</xdr:row>
      <xdr:rowOff>97650</xdr:rowOff>
    </xdr:to>
    <xdr:sp macro="" textlink="">
      <xdr:nvSpPr>
        <xdr:cNvPr id="63" name="Oval 62">
          <a:hlinkClick xmlns:r="http://schemas.openxmlformats.org/officeDocument/2006/relationships" r:id="rId34" tooltip="ODM"/>
        </xdr:cNvPr>
        <xdr:cNvSpPr/>
      </xdr:nvSpPr>
      <xdr:spPr>
        <a:xfrm>
          <a:off x="9172575" y="2971800"/>
          <a:ext cx="612000" cy="612000"/>
        </a:xfrm>
        <a:prstGeom prst="ellipse">
          <a:avLst/>
        </a:prstGeom>
        <a:solidFill>
          <a:schemeClr val="bg1"/>
        </a:solidFill>
        <a:ln>
          <a:noFill/>
        </a:ln>
        <a:effectLst>
          <a:glow rad="88900">
            <a:schemeClr val="tx1">
              <a:lumMod val="60000"/>
              <a:lumOff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ODM</a:t>
          </a:r>
        </a:p>
      </xdr:txBody>
    </xdr:sp>
    <xdr:clientData/>
  </xdr:twoCellAnchor>
  <xdr:twoCellAnchor>
    <xdr:from>
      <xdr:col>22</xdr:col>
      <xdr:colOff>66675</xdr:colOff>
      <xdr:row>15</xdr:row>
      <xdr:rowOff>57150</xdr:rowOff>
    </xdr:from>
    <xdr:to>
      <xdr:col>23</xdr:col>
      <xdr:colOff>297675</xdr:colOff>
      <xdr:row>18</xdr:row>
      <xdr:rowOff>97650</xdr:rowOff>
    </xdr:to>
    <xdr:sp macro="" textlink="">
      <xdr:nvSpPr>
        <xdr:cNvPr id="64" name="Oval 63">
          <a:hlinkClick xmlns:r="http://schemas.openxmlformats.org/officeDocument/2006/relationships" r:id="rId35" tooltip="Org Capabilities"/>
        </xdr:cNvPr>
        <xdr:cNvSpPr/>
      </xdr:nvSpPr>
      <xdr:spPr>
        <a:xfrm>
          <a:off x="8229600" y="2971800"/>
          <a:ext cx="612000" cy="612000"/>
        </a:xfrm>
        <a:prstGeom prst="ellipse">
          <a:avLst/>
        </a:prstGeom>
        <a:solidFill>
          <a:schemeClr val="bg1"/>
        </a:solidFill>
        <a:ln>
          <a:noFill/>
        </a:ln>
        <a:effectLst>
          <a:glow rad="88900">
            <a:schemeClr val="tx1">
              <a:lumMod val="60000"/>
              <a:lumOff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indent="0" algn="ctr"/>
          <a:r>
            <a:rPr lang="en-GB" sz="900">
              <a:solidFill>
                <a:sysClr val="windowText" lastClr="000000"/>
              </a:solidFill>
              <a:latin typeface="+mn-lt"/>
              <a:ea typeface="+mn-ea"/>
              <a:cs typeface="+mn-cs"/>
            </a:rPr>
            <a:t>Org Capabi-lities</a:t>
          </a:r>
        </a:p>
      </xdr:txBody>
    </xdr:sp>
    <xdr:clientData/>
  </xdr:twoCellAnchor>
  <xdr:twoCellAnchor>
    <xdr:from>
      <xdr:col>2</xdr:col>
      <xdr:colOff>142875</xdr:colOff>
      <xdr:row>16</xdr:row>
      <xdr:rowOff>54770</xdr:rowOff>
    </xdr:from>
    <xdr:to>
      <xdr:col>5</xdr:col>
      <xdr:colOff>223875</xdr:colOff>
      <xdr:row>17</xdr:row>
      <xdr:rowOff>92869</xdr:rowOff>
    </xdr:to>
    <xdr:sp macro="" textlink="">
      <xdr:nvSpPr>
        <xdr:cNvPr id="34" name="Rectangle 33">
          <a:hlinkClick xmlns:r="http://schemas.openxmlformats.org/officeDocument/2006/relationships" r:id="rId36" tooltip="Management Accounts - Revenue"/>
        </xdr:cNvPr>
        <xdr:cNvSpPr/>
      </xdr:nvSpPr>
      <xdr:spPr>
        <a:xfrm>
          <a:off x="685800" y="3540920"/>
          <a:ext cx="1224000" cy="228599"/>
        </a:xfrm>
        <a:prstGeom prst="rect">
          <a:avLst/>
        </a:prstGeom>
        <a:solidFill>
          <a:schemeClr val="bg1"/>
        </a:solidFill>
        <a:ln w="25400">
          <a:solidFill>
            <a:schemeClr val="tx1">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algn="ctr"/>
          <a:r>
            <a:rPr lang="en-GB" sz="1100" b="1">
              <a:solidFill>
                <a:sysClr val="windowText" lastClr="000000"/>
              </a:solidFill>
            </a:rPr>
            <a:t>Revenue</a:t>
          </a:r>
        </a:p>
      </xdr:txBody>
    </xdr:sp>
    <xdr:clientData/>
  </xdr:twoCellAnchor>
  <xdr:twoCellAnchor>
    <xdr:from>
      <xdr:col>2</xdr:col>
      <xdr:colOff>142875</xdr:colOff>
      <xdr:row>18</xdr:row>
      <xdr:rowOff>14289</xdr:rowOff>
    </xdr:from>
    <xdr:to>
      <xdr:col>5</xdr:col>
      <xdr:colOff>223875</xdr:colOff>
      <xdr:row>19</xdr:row>
      <xdr:rowOff>52388</xdr:rowOff>
    </xdr:to>
    <xdr:sp macro="" textlink="">
      <xdr:nvSpPr>
        <xdr:cNvPr id="39" name="Rectangle 38">
          <a:hlinkClick xmlns:r="http://schemas.openxmlformats.org/officeDocument/2006/relationships" r:id="rId37" tooltip="Management Accounts - Capital &amp; Reserves"/>
        </xdr:cNvPr>
        <xdr:cNvSpPr/>
      </xdr:nvSpPr>
      <xdr:spPr>
        <a:xfrm>
          <a:off x="685800" y="3881439"/>
          <a:ext cx="1224000" cy="228599"/>
        </a:xfrm>
        <a:prstGeom prst="rect">
          <a:avLst/>
        </a:prstGeom>
        <a:solidFill>
          <a:schemeClr val="bg1"/>
        </a:solidFill>
        <a:ln w="25400">
          <a:solidFill>
            <a:schemeClr val="tx1">
              <a:lumMod val="60000"/>
              <a:lumOff val="4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lstStyle/>
        <a:p>
          <a:pPr algn="ctr"/>
          <a:r>
            <a:rPr lang="en-GB" sz="1100" b="1">
              <a:solidFill>
                <a:sysClr val="windowText" lastClr="000000"/>
              </a:solidFill>
            </a:rPr>
            <a:t>Capital</a:t>
          </a:r>
          <a:r>
            <a:rPr lang="en-GB" sz="1100" b="1" baseline="0">
              <a:solidFill>
                <a:sysClr val="windowText" lastClr="000000"/>
              </a:solidFill>
            </a:rPr>
            <a:t> &amp; Reserves</a:t>
          </a:r>
          <a:endParaRPr lang="en-GB" sz="1100" b="1">
            <a:solidFill>
              <a:sysClr val="windowText" lastClr="000000"/>
            </a:solidFill>
          </a:endParaRPr>
        </a:p>
      </xdr:txBody>
    </xdr:sp>
    <xdr:clientData/>
  </xdr:twoCellAnchor>
  <xdr:twoCellAnchor>
    <xdr:from>
      <xdr:col>23</xdr:col>
      <xdr:colOff>114299</xdr:colOff>
      <xdr:row>6</xdr:row>
      <xdr:rowOff>76200</xdr:rowOff>
    </xdr:from>
    <xdr:to>
      <xdr:col>24</xdr:col>
      <xdr:colOff>238125</xdr:colOff>
      <xdr:row>9</xdr:row>
      <xdr:rowOff>161925</xdr:rowOff>
    </xdr:to>
    <xdr:sp macro="" textlink="">
      <xdr:nvSpPr>
        <xdr:cNvPr id="66" name="Oval 65">
          <a:hlinkClick xmlns:r="http://schemas.openxmlformats.org/officeDocument/2006/relationships" r:id="rId38" tooltip="Risk Register"/>
        </xdr:cNvPr>
        <xdr:cNvSpPr/>
      </xdr:nvSpPr>
      <xdr:spPr>
        <a:xfrm>
          <a:off x="8658224" y="1276350"/>
          <a:ext cx="733426" cy="657225"/>
        </a:xfrm>
        <a:prstGeom prst="ellipse">
          <a:avLst/>
        </a:prstGeom>
        <a:solidFill>
          <a:sysClr val="window" lastClr="FFFFFF"/>
        </a:solidFill>
        <a:ln w="12700" cap="flat" cmpd="sng" algn="ctr">
          <a:noFill/>
          <a:prstDash val="solid"/>
          <a:miter lim="800000"/>
        </a:ln>
        <a:effectLst>
          <a:glow rad="88900">
            <a:srgbClr val="3F3F3F">
              <a:lumMod val="60000"/>
              <a:lumOff val="40000"/>
            </a:srgbClr>
          </a:glow>
        </a:effectLst>
      </xdr:spPr>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900" b="1" i="0" u="none" strike="noStrike" kern="0" cap="none" spc="0" normalizeH="0" baseline="0" noProof="0">
              <a:ln>
                <a:noFill/>
              </a:ln>
              <a:solidFill>
                <a:sysClr val="windowText" lastClr="000000"/>
              </a:solidFill>
              <a:effectLst/>
              <a:uLnTx/>
              <a:uFillTx/>
              <a:latin typeface="Calibri" panose="020F0502020204030204"/>
              <a:ea typeface="+mn-ea"/>
              <a:cs typeface="+mn-cs"/>
            </a:rPr>
            <a:t>CorporateRisk Register</a:t>
          </a:r>
        </a:p>
      </xdr:txBody>
    </xdr:sp>
    <xdr:clientData/>
  </xdr:twoCellAnchor>
  <xdr:twoCellAnchor>
    <xdr:from>
      <xdr:col>2</xdr:col>
      <xdr:colOff>142875</xdr:colOff>
      <xdr:row>9</xdr:row>
      <xdr:rowOff>133350</xdr:rowOff>
    </xdr:from>
    <xdr:to>
      <xdr:col>5</xdr:col>
      <xdr:colOff>223875</xdr:colOff>
      <xdr:row>11</xdr:row>
      <xdr:rowOff>152399</xdr:rowOff>
    </xdr:to>
    <xdr:sp macro="" textlink="">
      <xdr:nvSpPr>
        <xdr:cNvPr id="69" name="Rectangle 68">
          <a:hlinkClick xmlns:r="http://schemas.openxmlformats.org/officeDocument/2006/relationships" r:id="rId39" tooltip="Business Critical Projects- Updates"/>
        </xdr:cNvPr>
        <xdr:cNvSpPr/>
      </xdr:nvSpPr>
      <xdr:spPr>
        <a:xfrm>
          <a:off x="685800" y="1905000"/>
          <a:ext cx="1224000" cy="400049"/>
        </a:xfrm>
        <a:prstGeom prst="rect">
          <a:avLst/>
        </a:prstGeom>
        <a:solidFill>
          <a:sysClr val="window" lastClr="FFFFFF"/>
        </a:solidFill>
        <a:ln w="25400" cap="flat" cmpd="sng" algn="ctr">
          <a:solidFill>
            <a:srgbClr val="3F3F3F">
              <a:lumMod val="60000"/>
              <a:lumOff val="40000"/>
            </a:srgbClr>
          </a:solidFill>
          <a:prstDash val="solid"/>
          <a:miter lim="800000"/>
        </a:ln>
        <a:effectLst>
          <a:outerShdw blurRad="50800" dist="38100" dir="2700000" algn="tl" rotWithShape="0">
            <a:prstClr val="black">
              <a:alpha val="40000"/>
            </a:prstClr>
          </a:outerShdw>
        </a:effectLst>
      </xdr:spPr>
      <xdr:txBody>
        <a:bodyPr vertOverflow="clip" horzOverflow="clip" wrap="squar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i="0" u="none" strike="noStrike">
              <a:effectLst/>
              <a:latin typeface="+mn-lt"/>
              <a:ea typeface="+mn-ea"/>
              <a:cs typeface="+mn-cs"/>
            </a:rPr>
            <a:t>Business Critical Projects</a:t>
          </a:r>
          <a:r>
            <a:rPr lang="en-US"/>
            <a:t> </a:t>
          </a:r>
          <a:endParaRPr kumimoji="0" lang="en-GB" sz="1100" b="1"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101859</xdr:colOff>
      <xdr:row>8</xdr:row>
      <xdr:rowOff>92867</xdr:rowOff>
    </xdr:from>
    <xdr:to>
      <xdr:col>11</xdr:col>
      <xdr:colOff>690563</xdr:colOff>
      <xdr:row>8</xdr:row>
      <xdr:rowOff>1869280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89952</xdr:colOff>
      <xdr:row>9</xdr:row>
      <xdr:rowOff>108742</xdr:rowOff>
    </xdr:from>
    <xdr:to>
      <xdr:col>11</xdr:col>
      <xdr:colOff>690562</xdr:colOff>
      <xdr:row>9</xdr:row>
      <xdr:rowOff>1869279</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89952</xdr:colOff>
      <xdr:row>10</xdr:row>
      <xdr:rowOff>132555</xdr:rowOff>
    </xdr:from>
    <xdr:to>
      <xdr:col>11</xdr:col>
      <xdr:colOff>690562</xdr:colOff>
      <xdr:row>10</xdr:row>
      <xdr:rowOff>1881186</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78046</xdr:colOff>
      <xdr:row>12</xdr:row>
      <xdr:rowOff>120649</xdr:rowOff>
    </xdr:from>
    <xdr:to>
      <xdr:col>11</xdr:col>
      <xdr:colOff>678656</xdr:colOff>
      <xdr:row>12</xdr:row>
      <xdr:rowOff>1857374</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78047</xdr:colOff>
      <xdr:row>13</xdr:row>
      <xdr:rowOff>124617</xdr:rowOff>
    </xdr:from>
    <xdr:to>
      <xdr:col>11</xdr:col>
      <xdr:colOff>666751</xdr:colOff>
      <xdr:row>13</xdr:row>
      <xdr:rowOff>1845468</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78046</xdr:colOff>
      <xdr:row>14</xdr:row>
      <xdr:rowOff>137092</xdr:rowOff>
    </xdr:from>
    <xdr:to>
      <xdr:col>11</xdr:col>
      <xdr:colOff>666750</xdr:colOff>
      <xdr:row>14</xdr:row>
      <xdr:rowOff>1869281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78047</xdr:colOff>
      <xdr:row>15</xdr:row>
      <xdr:rowOff>138111</xdr:rowOff>
    </xdr:from>
    <xdr:to>
      <xdr:col>11</xdr:col>
      <xdr:colOff>678656</xdr:colOff>
      <xdr:row>15</xdr:row>
      <xdr:rowOff>1869280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78047</xdr:colOff>
      <xdr:row>18</xdr:row>
      <xdr:rowOff>144462</xdr:rowOff>
    </xdr:from>
    <xdr:to>
      <xdr:col>11</xdr:col>
      <xdr:colOff>666750</xdr:colOff>
      <xdr:row>18</xdr:row>
      <xdr:rowOff>1869281</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78046</xdr:colOff>
      <xdr:row>19</xdr:row>
      <xdr:rowOff>116680</xdr:rowOff>
    </xdr:from>
    <xdr:to>
      <xdr:col>11</xdr:col>
      <xdr:colOff>666750</xdr:colOff>
      <xdr:row>19</xdr:row>
      <xdr:rowOff>1833562</xdr:rowOff>
    </xdr:to>
    <xdr:graphicFrame macro="">
      <xdr:nvGraphicFramePr>
        <xdr:cNvPr id="41" name="Chart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78046</xdr:colOff>
      <xdr:row>20</xdr:row>
      <xdr:rowOff>144461</xdr:rowOff>
    </xdr:from>
    <xdr:to>
      <xdr:col>11</xdr:col>
      <xdr:colOff>666750</xdr:colOff>
      <xdr:row>20</xdr:row>
      <xdr:rowOff>1857374</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78046</xdr:colOff>
      <xdr:row>21</xdr:row>
      <xdr:rowOff>116680</xdr:rowOff>
    </xdr:from>
    <xdr:to>
      <xdr:col>11</xdr:col>
      <xdr:colOff>666750</xdr:colOff>
      <xdr:row>21</xdr:row>
      <xdr:rowOff>1833561</xdr:rowOff>
    </xdr:to>
    <xdr:graphicFrame macro="">
      <xdr:nvGraphicFramePr>
        <xdr:cNvPr id="43" name="Chart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2828925</xdr:colOff>
          <xdr:row>8</xdr:row>
          <xdr:rowOff>34925</xdr:rowOff>
        </xdr:from>
        <xdr:to>
          <xdr:col>3</xdr:col>
          <xdr:colOff>747033</xdr:colOff>
          <xdr:row>9</xdr:row>
          <xdr:rowOff>28121</xdr:rowOff>
        </xdr:to>
        <xdr:pic>
          <xdr:nvPicPr>
            <xdr:cNvPr id="39" name="Picture 38"/>
            <xdr:cNvPicPr>
              <a:picLocks noChangeAspect="1" noChangeArrowheads="1"/>
              <a:extLst>
                <a:ext uri="{84589F7E-364E-4C9E-8A38-B11213B215E9}">
                  <a14:cameraTool cellRange="trip1" spid="_x0000_s716811"/>
                </a:ext>
              </a:extLst>
            </xdr:cNvPicPr>
          </xdr:nvPicPr>
          <xdr:blipFill>
            <a:blip xmlns:r="http://schemas.openxmlformats.org/officeDocument/2006/relationships" r:embed="rId12"/>
            <a:srcRect/>
            <a:stretch>
              <a:fillRect/>
            </a:stretch>
          </xdr:blipFill>
          <xdr:spPr bwMode="auto">
            <a:xfrm>
              <a:off x="2978604" y="1939925"/>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747486</xdr:colOff>
          <xdr:row>8</xdr:row>
          <xdr:rowOff>20410</xdr:rowOff>
        </xdr:from>
        <xdr:to>
          <xdr:col>4</xdr:col>
          <xdr:colOff>749753</xdr:colOff>
          <xdr:row>9</xdr:row>
          <xdr:rowOff>29481</xdr:rowOff>
        </xdr:to>
        <xdr:pic>
          <xdr:nvPicPr>
            <xdr:cNvPr id="54" name="Picture 53"/>
            <xdr:cNvPicPr>
              <a:picLocks noChangeAspect="1" noChangeArrowheads="1"/>
              <a:extLst>
                <a:ext uri="{84589F7E-364E-4C9E-8A38-B11213B215E9}">
                  <a14:cameraTool cellRange="trip2" spid="_x0000_s716812"/>
                </a:ext>
              </a:extLst>
            </xdr:cNvPicPr>
          </xdr:nvPicPr>
          <xdr:blipFill>
            <a:blip xmlns:r="http://schemas.openxmlformats.org/officeDocument/2006/relationships" r:embed="rId12"/>
            <a:srcRect/>
            <a:stretch>
              <a:fillRect/>
            </a:stretch>
          </xdr:blipFill>
          <xdr:spPr bwMode="auto">
            <a:xfrm>
              <a:off x="3741057" y="1925410"/>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2828925</xdr:colOff>
          <xdr:row>8</xdr:row>
          <xdr:rowOff>1955800</xdr:rowOff>
        </xdr:from>
        <xdr:to>
          <xdr:col>3</xdr:col>
          <xdr:colOff>747033</xdr:colOff>
          <xdr:row>9</xdr:row>
          <xdr:rowOff>1948996</xdr:rowOff>
        </xdr:to>
        <xdr:pic>
          <xdr:nvPicPr>
            <xdr:cNvPr id="55" name="Picture 54"/>
            <xdr:cNvPicPr>
              <a:picLocks noChangeAspect="1" noChangeArrowheads="1"/>
              <a:extLst>
                <a:ext uri="{84589F7E-364E-4C9E-8A38-B11213B215E9}">
                  <a14:cameraTool cellRange="trip3" spid="_x0000_s716813"/>
                </a:ext>
              </a:extLst>
            </xdr:cNvPicPr>
          </xdr:nvPicPr>
          <xdr:blipFill>
            <a:blip xmlns:r="http://schemas.openxmlformats.org/officeDocument/2006/relationships" r:embed="rId12"/>
            <a:srcRect/>
            <a:stretch>
              <a:fillRect/>
            </a:stretch>
          </xdr:blipFill>
          <xdr:spPr bwMode="auto">
            <a:xfrm>
              <a:off x="2978604" y="3860800"/>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753837</xdr:colOff>
          <xdr:row>8</xdr:row>
          <xdr:rowOff>1950357</xdr:rowOff>
        </xdr:from>
        <xdr:to>
          <xdr:col>4</xdr:col>
          <xdr:colOff>756104</xdr:colOff>
          <xdr:row>10</xdr:row>
          <xdr:rowOff>0</xdr:rowOff>
        </xdr:to>
        <xdr:pic>
          <xdr:nvPicPr>
            <xdr:cNvPr id="56" name="Picture 55"/>
            <xdr:cNvPicPr>
              <a:picLocks noChangeAspect="1" noChangeArrowheads="1"/>
              <a:extLst>
                <a:ext uri="{84589F7E-364E-4C9E-8A38-B11213B215E9}">
                  <a14:cameraTool cellRange="trip4" spid="_x0000_s716814"/>
                </a:ext>
              </a:extLst>
            </xdr:cNvPicPr>
          </xdr:nvPicPr>
          <xdr:blipFill>
            <a:blip xmlns:r="http://schemas.openxmlformats.org/officeDocument/2006/relationships" r:embed="rId12"/>
            <a:srcRect/>
            <a:stretch>
              <a:fillRect/>
            </a:stretch>
          </xdr:blipFill>
          <xdr:spPr bwMode="auto">
            <a:xfrm>
              <a:off x="3747408" y="3855357"/>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2838450</xdr:colOff>
          <xdr:row>9</xdr:row>
          <xdr:rowOff>1952625</xdr:rowOff>
        </xdr:from>
        <xdr:to>
          <xdr:col>3</xdr:col>
          <xdr:colOff>756558</xdr:colOff>
          <xdr:row>10</xdr:row>
          <xdr:rowOff>1945822</xdr:rowOff>
        </xdr:to>
        <xdr:pic>
          <xdr:nvPicPr>
            <xdr:cNvPr id="57" name="Picture 56"/>
            <xdr:cNvPicPr>
              <a:picLocks noChangeAspect="1" noChangeArrowheads="1"/>
              <a:extLst>
                <a:ext uri="{84589F7E-364E-4C9E-8A38-B11213B215E9}">
                  <a14:cameraTool cellRange="trip5" spid="_x0000_s716815"/>
                </a:ext>
              </a:extLst>
            </xdr:cNvPicPr>
          </xdr:nvPicPr>
          <xdr:blipFill>
            <a:blip xmlns:r="http://schemas.openxmlformats.org/officeDocument/2006/relationships" r:embed="rId13"/>
            <a:srcRect/>
            <a:stretch>
              <a:fillRect/>
            </a:stretch>
          </xdr:blipFill>
          <xdr:spPr bwMode="auto">
            <a:xfrm>
              <a:off x="2988129" y="5817054"/>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774700</xdr:colOff>
          <xdr:row>9</xdr:row>
          <xdr:rowOff>1952625</xdr:rowOff>
        </xdr:from>
        <xdr:to>
          <xdr:col>5</xdr:col>
          <xdr:colOff>1360</xdr:colOff>
          <xdr:row>11</xdr:row>
          <xdr:rowOff>2268</xdr:rowOff>
        </xdr:to>
        <xdr:pic>
          <xdr:nvPicPr>
            <xdr:cNvPr id="58" name="Picture 57"/>
            <xdr:cNvPicPr>
              <a:picLocks noChangeAspect="1" noChangeArrowheads="1"/>
              <a:extLst>
                <a:ext uri="{84589F7E-364E-4C9E-8A38-B11213B215E9}">
                  <a14:cameraTool cellRange="trip6" spid="_x0000_s716816"/>
                </a:ext>
              </a:extLst>
            </xdr:cNvPicPr>
          </xdr:nvPicPr>
          <xdr:blipFill>
            <a:blip xmlns:r="http://schemas.openxmlformats.org/officeDocument/2006/relationships" r:embed="rId12"/>
            <a:srcRect/>
            <a:stretch>
              <a:fillRect/>
            </a:stretch>
          </xdr:blipFill>
          <xdr:spPr bwMode="auto">
            <a:xfrm>
              <a:off x="3768271" y="5817054"/>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2828925</xdr:colOff>
          <xdr:row>12</xdr:row>
          <xdr:rowOff>15875</xdr:rowOff>
        </xdr:from>
        <xdr:to>
          <xdr:col>3</xdr:col>
          <xdr:colOff>747033</xdr:colOff>
          <xdr:row>13</xdr:row>
          <xdr:rowOff>9071</xdr:rowOff>
        </xdr:to>
        <xdr:pic>
          <xdr:nvPicPr>
            <xdr:cNvPr id="68" name="Picture 67"/>
            <xdr:cNvPicPr>
              <a:picLocks noChangeAspect="1" noChangeArrowheads="1"/>
              <a:extLst>
                <a:ext uri="{84589F7E-364E-4C9E-8A38-B11213B215E9}">
                  <a14:cameraTool cellRange="trip9" spid="_x0000_s716817"/>
                </a:ext>
              </a:extLst>
            </xdr:cNvPicPr>
          </xdr:nvPicPr>
          <xdr:blipFill>
            <a:blip xmlns:r="http://schemas.openxmlformats.org/officeDocument/2006/relationships" r:embed="rId14"/>
            <a:srcRect/>
            <a:stretch>
              <a:fillRect/>
            </a:stretch>
          </xdr:blipFill>
          <xdr:spPr bwMode="auto">
            <a:xfrm>
              <a:off x="2978604" y="8030482"/>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12</xdr:row>
          <xdr:rowOff>9525</xdr:rowOff>
        </xdr:from>
        <xdr:to>
          <xdr:col>5</xdr:col>
          <xdr:colOff>30843</xdr:colOff>
          <xdr:row>13</xdr:row>
          <xdr:rowOff>18596</xdr:rowOff>
        </xdr:to>
        <xdr:pic>
          <xdr:nvPicPr>
            <xdr:cNvPr id="69" name="Picture 68"/>
            <xdr:cNvPicPr>
              <a:picLocks noChangeAspect="1" noChangeArrowheads="1"/>
              <a:extLst>
                <a:ext uri="{84589F7E-364E-4C9E-8A38-B11213B215E9}">
                  <a14:cameraTool cellRange="trip10" spid="_x0000_s716818"/>
                </a:ext>
              </a:extLst>
            </xdr:cNvPicPr>
          </xdr:nvPicPr>
          <xdr:blipFill>
            <a:blip xmlns:r="http://schemas.openxmlformats.org/officeDocument/2006/relationships" r:embed="rId15"/>
            <a:srcRect/>
            <a:stretch>
              <a:fillRect/>
            </a:stretch>
          </xdr:blipFill>
          <xdr:spPr bwMode="auto">
            <a:xfrm>
              <a:off x="3797754" y="8024132"/>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2822575</xdr:colOff>
          <xdr:row>13</xdr:row>
          <xdr:rowOff>25400</xdr:rowOff>
        </xdr:from>
        <xdr:to>
          <xdr:col>3</xdr:col>
          <xdr:colOff>740683</xdr:colOff>
          <xdr:row>14</xdr:row>
          <xdr:rowOff>18597</xdr:rowOff>
        </xdr:to>
        <xdr:pic>
          <xdr:nvPicPr>
            <xdr:cNvPr id="70" name="Picture 69"/>
            <xdr:cNvPicPr>
              <a:picLocks noChangeAspect="1" noChangeArrowheads="1"/>
              <a:extLst>
                <a:ext uri="{84589F7E-364E-4C9E-8A38-B11213B215E9}">
                  <a14:cameraTool cellRange="trip11" spid="_x0000_s716819"/>
                </a:ext>
              </a:extLst>
            </xdr:cNvPicPr>
          </xdr:nvPicPr>
          <xdr:blipFill>
            <a:blip xmlns:r="http://schemas.openxmlformats.org/officeDocument/2006/relationships" r:embed="rId12"/>
            <a:srcRect/>
            <a:stretch>
              <a:fillRect/>
            </a:stretch>
          </xdr:blipFill>
          <xdr:spPr bwMode="auto">
            <a:xfrm>
              <a:off x="2972254" y="9999436"/>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xdr:colOff>
          <xdr:row>13</xdr:row>
          <xdr:rowOff>19050</xdr:rowOff>
        </xdr:from>
        <xdr:to>
          <xdr:col>5</xdr:col>
          <xdr:colOff>24493</xdr:colOff>
          <xdr:row>14</xdr:row>
          <xdr:rowOff>28122</xdr:rowOff>
        </xdr:to>
        <xdr:pic>
          <xdr:nvPicPr>
            <xdr:cNvPr id="71" name="Picture 70"/>
            <xdr:cNvPicPr>
              <a:picLocks noChangeAspect="1" noChangeArrowheads="1"/>
              <a:extLst>
                <a:ext uri="{84589F7E-364E-4C9E-8A38-B11213B215E9}">
                  <a14:cameraTool cellRange="trip12" spid="_x0000_s716820"/>
                </a:ext>
              </a:extLst>
            </xdr:cNvPicPr>
          </xdr:nvPicPr>
          <xdr:blipFill>
            <a:blip xmlns:r="http://schemas.openxmlformats.org/officeDocument/2006/relationships" r:embed="rId16"/>
            <a:srcRect/>
            <a:stretch>
              <a:fillRect/>
            </a:stretch>
          </xdr:blipFill>
          <xdr:spPr bwMode="auto">
            <a:xfrm>
              <a:off x="3791404" y="9993086"/>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2822575</xdr:colOff>
          <xdr:row>14</xdr:row>
          <xdr:rowOff>25400</xdr:rowOff>
        </xdr:from>
        <xdr:to>
          <xdr:col>3</xdr:col>
          <xdr:colOff>740683</xdr:colOff>
          <xdr:row>15</xdr:row>
          <xdr:rowOff>18596</xdr:rowOff>
        </xdr:to>
        <xdr:pic>
          <xdr:nvPicPr>
            <xdr:cNvPr id="72" name="Picture 71"/>
            <xdr:cNvPicPr>
              <a:picLocks noChangeAspect="1" noChangeArrowheads="1"/>
              <a:extLst>
                <a:ext uri="{84589F7E-364E-4C9E-8A38-B11213B215E9}">
                  <a14:cameraTool cellRange="trip13" spid="_x0000_s716821"/>
                </a:ext>
              </a:extLst>
            </xdr:cNvPicPr>
          </xdr:nvPicPr>
          <xdr:blipFill>
            <a:blip xmlns:r="http://schemas.openxmlformats.org/officeDocument/2006/relationships" r:embed="rId17"/>
            <a:srcRect/>
            <a:stretch>
              <a:fillRect/>
            </a:stretch>
          </xdr:blipFill>
          <xdr:spPr bwMode="auto">
            <a:xfrm>
              <a:off x="2972254" y="11958864"/>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22225</xdr:colOff>
          <xdr:row>14</xdr:row>
          <xdr:rowOff>19050</xdr:rowOff>
        </xdr:from>
        <xdr:to>
          <xdr:col>5</xdr:col>
          <xdr:colOff>24493</xdr:colOff>
          <xdr:row>15</xdr:row>
          <xdr:rowOff>28121</xdr:rowOff>
        </xdr:to>
        <xdr:pic>
          <xdr:nvPicPr>
            <xdr:cNvPr id="73" name="Picture 72"/>
            <xdr:cNvPicPr>
              <a:picLocks noChangeAspect="1" noChangeArrowheads="1"/>
              <a:extLst>
                <a:ext uri="{84589F7E-364E-4C9E-8A38-B11213B215E9}">
                  <a14:cameraTool cellRange="trip14" spid="_x0000_s716822"/>
                </a:ext>
              </a:extLst>
            </xdr:cNvPicPr>
          </xdr:nvPicPr>
          <xdr:blipFill>
            <a:blip xmlns:r="http://schemas.openxmlformats.org/officeDocument/2006/relationships" r:embed="rId18"/>
            <a:srcRect/>
            <a:stretch>
              <a:fillRect/>
            </a:stretch>
          </xdr:blipFill>
          <xdr:spPr bwMode="auto">
            <a:xfrm>
              <a:off x="3791404" y="11952514"/>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53975</xdr:colOff>
          <xdr:row>15</xdr:row>
          <xdr:rowOff>19050</xdr:rowOff>
        </xdr:from>
        <xdr:to>
          <xdr:col>4</xdr:col>
          <xdr:colOff>56242</xdr:colOff>
          <xdr:row>16</xdr:row>
          <xdr:rowOff>28122</xdr:rowOff>
        </xdr:to>
        <xdr:pic>
          <xdr:nvPicPr>
            <xdr:cNvPr id="74" name="Picture 73"/>
            <xdr:cNvPicPr>
              <a:picLocks noChangeAspect="1" noChangeArrowheads="1"/>
              <a:extLst>
                <a:ext uri="{84589F7E-364E-4C9E-8A38-B11213B215E9}">
                  <a14:cameraTool cellRange="trip15" spid="_x0000_s716823"/>
                </a:ext>
              </a:extLst>
            </xdr:cNvPicPr>
          </xdr:nvPicPr>
          <xdr:blipFill>
            <a:blip xmlns:r="http://schemas.openxmlformats.org/officeDocument/2006/relationships" r:embed="rId12"/>
            <a:srcRect/>
            <a:stretch>
              <a:fillRect/>
            </a:stretch>
          </xdr:blipFill>
          <xdr:spPr bwMode="auto">
            <a:xfrm>
              <a:off x="3047546" y="13911943"/>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15875</xdr:colOff>
          <xdr:row>15</xdr:row>
          <xdr:rowOff>28575</xdr:rowOff>
        </xdr:from>
        <xdr:to>
          <xdr:col>5</xdr:col>
          <xdr:colOff>18143</xdr:colOff>
          <xdr:row>16</xdr:row>
          <xdr:rowOff>37647</xdr:rowOff>
        </xdr:to>
        <xdr:pic>
          <xdr:nvPicPr>
            <xdr:cNvPr id="75" name="Picture 74"/>
            <xdr:cNvPicPr>
              <a:picLocks noChangeAspect="1" noChangeArrowheads="1"/>
              <a:extLst>
                <a:ext uri="{84589F7E-364E-4C9E-8A38-B11213B215E9}">
                  <a14:cameraTool cellRange="trip16" spid="_x0000_s716824"/>
                </a:ext>
              </a:extLst>
            </xdr:cNvPicPr>
          </xdr:nvPicPr>
          <xdr:blipFill>
            <a:blip xmlns:r="http://schemas.openxmlformats.org/officeDocument/2006/relationships" r:embed="rId12"/>
            <a:srcRect/>
            <a:stretch>
              <a:fillRect/>
            </a:stretch>
          </xdr:blipFill>
          <xdr:spPr bwMode="auto">
            <a:xfrm>
              <a:off x="3785054" y="13921468"/>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6350</xdr:colOff>
          <xdr:row>18</xdr:row>
          <xdr:rowOff>6350</xdr:rowOff>
        </xdr:from>
        <xdr:to>
          <xdr:col>4</xdr:col>
          <xdr:colOff>11642</xdr:colOff>
          <xdr:row>19</xdr:row>
          <xdr:rowOff>2118</xdr:rowOff>
        </xdr:to>
        <xdr:pic>
          <xdr:nvPicPr>
            <xdr:cNvPr id="77" name="Picture 76"/>
            <xdr:cNvPicPr>
              <a:picLocks noChangeAspect="1" noChangeArrowheads="1"/>
              <a:extLst>
                <a:ext uri="{84589F7E-364E-4C9E-8A38-B11213B215E9}">
                  <a14:cameraTool cellRange="trip19" spid="_x0000_s716825"/>
                </a:ext>
              </a:extLst>
            </xdr:cNvPicPr>
          </xdr:nvPicPr>
          <xdr:blipFill>
            <a:blip xmlns:r="http://schemas.openxmlformats.org/officeDocument/2006/relationships" r:embed="rId12"/>
            <a:srcRect/>
            <a:stretch>
              <a:fillRect/>
            </a:stretch>
          </xdr:blipFill>
          <xdr:spPr bwMode="auto">
            <a:xfrm>
              <a:off x="3006725" y="20040600"/>
              <a:ext cx="783167" cy="1957917"/>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762000</xdr:colOff>
          <xdr:row>18</xdr:row>
          <xdr:rowOff>15875</xdr:rowOff>
        </xdr:from>
        <xdr:to>
          <xdr:col>4</xdr:col>
          <xdr:colOff>764267</xdr:colOff>
          <xdr:row>19</xdr:row>
          <xdr:rowOff>24946</xdr:rowOff>
        </xdr:to>
        <xdr:pic>
          <xdr:nvPicPr>
            <xdr:cNvPr id="78" name="Picture 77"/>
            <xdr:cNvPicPr>
              <a:picLocks noChangeAspect="1" noChangeArrowheads="1"/>
              <a:extLst>
                <a:ext uri="{84589F7E-364E-4C9E-8A38-B11213B215E9}">
                  <a14:cameraTool cellRange="trip20" spid="_x0000_s716826"/>
                </a:ext>
              </a:extLst>
            </xdr:cNvPicPr>
          </xdr:nvPicPr>
          <xdr:blipFill>
            <a:blip xmlns:r="http://schemas.openxmlformats.org/officeDocument/2006/relationships" r:embed="rId12"/>
            <a:srcRect/>
            <a:stretch>
              <a:fillRect/>
            </a:stretch>
          </xdr:blipFill>
          <xdr:spPr bwMode="auto">
            <a:xfrm>
              <a:off x="3755571" y="18058946"/>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15875</xdr:rowOff>
        </xdr:from>
        <xdr:to>
          <xdr:col>4</xdr:col>
          <xdr:colOff>2267</xdr:colOff>
          <xdr:row>20</xdr:row>
          <xdr:rowOff>24946</xdr:rowOff>
        </xdr:to>
        <xdr:pic>
          <xdr:nvPicPr>
            <xdr:cNvPr id="79" name="Picture 78"/>
            <xdr:cNvPicPr>
              <a:picLocks noChangeAspect="1" noChangeArrowheads="1"/>
              <a:extLst>
                <a:ext uri="{84589F7E-364E-4C9E-8A38-B11213B215E9}">
                  <a14:cameraTool cellRange="trip21" spid="_x0000_s716827"/>
                </a:ext>
              </a:extLst>
            </xdr:cNvPicPr>
          </xdr:nvPicPr>
          <xdr:blipFill>
            <a:blip xmlns:r="http://schemas.openxmlformats.org/officeDocument/2006/relationships" r:embed="rId19"/>
            <a:srcRect/>
            <a:stretch>
              <a:fillRect/>
            </a:stretch>
          </xdr:blipFill>
          <xdr:spPr bwMode="auto">
            <a:xfrm>
              <a:off x="2993571" y="20018375"/>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19</xdr:row>
          <xdr:rowOff>41275</xdr:rowOff>
        </xdr:from>
        <xdr:to>
          <xdr:col>5</xdr:col>
          <xdr:colOff>43543</xdr:colOff>
          <xdr:row>20</xdr:row>
          <xdr:rowOff>34471</xdr:rowOff>
        </xdr:to>
        <xdr:pic>
          <xdr:nvPicPr>
            <xdr:cNvPr id="80" name="Picture 79"/>
            <xdr:cNvPicPr>
              <a:picLocks noChangeAspect="1" noChangeArrowheads="1"/>
              <a:extLst>
                <a:ext uri="{84589F7E-364E-4C9E-8A38-B11213B215E9}">
                  <a14:cameraTool cellRange="trip22" spid="_x0000_s716828"/>
                </a:ext>
              </a:extLst>
            </xdr:cNvPicPr>
          </xdr:nvPicPr>
          <xdr:blipFill>
            <a:blip xmlns:r="http://schemas.openxmlformats.org/officeDocument/2006/relationships" r:embed="rId20"/>
            <a:srcRect/>
            <a:stretch>
              <a:fillRect/>
            </a:stretch>
          </xdr:blipFill>
          <xdr:spPr bwMode="auto">
            <a:xfrm>
              <a:off x="3826329" y="20043775"/>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20</xdr:row>
          <xdr:rowOff>15875</xdr:rowOff>
        </xdr:from>
        <xdr:to>
          <xdr:col>4</xdr:col>
          <xdr:colOff>2267</xdr:colOff>
          <xdr:row>21</xdr:row>
          <xdr:rowOff>24947</xdr:rowOff>
        </xdr:to>
        <xdr:pic>
          <xdr:nvPicPr>
            <xdr:cNvPr id="81" name="Picture 80"/>
            <xdr:cNvPicPr>
              <a:picLocks noChangeAspect="1" noChangeArrowheads="1"/>
              <a:extLst>
                <a:ext uri="{84589F7E-364E-4C9E-8A38-B11213B215E9}">
                  <a14:cameraTool cellRange="trip23" spid="_x0000_s716829"/>
                </a:ext>
              </a:extLst>
            </xdr:cNvPicPr>
          </xdr:nvPicPr>
          <xdr:blipFill>
            <a:blip xmlns:r="http://schemas.openxmlformats.org/officeDocument/2006/relationships" r:embed="rId21"/>
            <a:srcRect/>
            <a:stretch>
              <a:fillRect/>
            </a:stretch>
          </xdr:blipFill>
          <xdr:spPr bwMode="auto">
            <a:xfrm>
              <a:off x="2993571" y="21977804"/>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41275</xdr:colOff>
          <xdr:row>20</xdr:row>
          <xdr:rowOff>25400</xdr:rowOff>
        </xdr:from>
        <xdr:to>
          <xdr:col>5</xdr:col>
          <xdr:colOff>27668</xdr:colOff>
          <xdr:row>21</xdr:row>
          <xdr:rowOff>18597</xdr:rowOff>
        </xdr:to>
        <xdr:pic>
          <xdr:nvPicPr>
            <xdr:cNvPr id="82" name="Picture 81"/>
            <xdr:cNvPicPr>
              <a:picLocks noChangeAspect="1" noChangeArrowheads="1"/>
              <a:extLst>
                <a:ext uri="{84589F7E-364E-4C9E-8A38-B11213B215E9}">
                  <a14:cameraTool cellRange="trip24" spid="_x0000_s716830"/>
                </a:ext>
              </a:extLst>
            </xdr:cNvPicPr>
          </xdr:nvPicPr>
          <xdr:blipFill>
            <a:blip xmlns:r="http://schemas.openxmlformats.org/officeDocument/2006/relationships" r:embed="rId22"/>
            <a:srcRect/>
            <a:stretch>
              <a:fillRect/>
            </a:stretch>
          </xdr:blipFill>
          <xdr:spPr bwMode="auto">
            <a:xfrm>
              <a:off x="3810454" y="21987329"/>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2835275</xdr:colOff>
          <xdr:row>21</xdr:row>
          <xdr:rowOff>25400</xdr:rowOff>
        </xdr:from>
        <xdr:to>
          <xdr:col>3</xdr:col>
          <xdr:colOff>753383</xdr:colOff>
          <xdr:row>22</xdr:row>
          <xdr:rowOff>18596</xdr:rowOff>
        </xdr:to>
        <xdr:pic>
          <xdr:nvPicPr>
            <xdr:cNvPr id="83" name="Picture 82"/>
            <xdr:cNvPicPr>
              <a:picLocks noChangeAspect="1" noChangeArrowheads="1"/>
              <a:extLst>
                <a:ext uri="{84589F7E-364E-4C9E-8A38-B11213B215E9}">
                  <a14:cameraTool cellRange="trip25" spid="_x0000_s716831"/>
                </a:ext>
              </a:extLst>
            </xdr:cNvPicPr>
          </xdr:nvPicPr>
          <xdr:blipFill>
            <a:blip xmlns:r="http://schemas.openxmlformats.org/officeDocument/2006/relationships" r:embed="rId23"/>
            <a:srcRect/>
            <a:stretch>
              <a:fillRect/>
            </a:stretch>
          </xdr:blipFill>
          <xdr:spPr bwMode="auto">
            <a:xfrm>
              <a:off x="2984954" y="23946757"/>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34925</xdr:colOff>
          <xdr:row>21</xdr:row>
          <xdr:rowOff>19050</xdr:rowOff>
        </xdr:from>
        <xdr:to>
          <xdr:col>5</xdr:col>
          <xdr:colOff>37193</xdr:colOff>
          <xdr:row>22</xdr:row>
          <xdr:rowOff>28121</xdr:rowOff>
        </xdr:to>
        <xdr:pic>
          <xdr:nvPicPr>
            <xdr:cNvPr id="84" name="Picture 83"/>
            <xdr:cNvPicPr>
              <a:picLocks noChangeAspect="1" noChangeArrowheads="1"/>
              <a:extLst>
                <a:ext uri="{84589F7E-364E-4C9E-8A38-B11213B215E9}">
                  <a14:cameraTool cellRange="trip26" spid="_x0000_s716832"/>
                </a:ext>
              </a:extLst>
            </xdr:cNvPicPr>
          </xdr:nvPicPr>
          <xdr:blipFill>
            <a:blip xmlns:r="http://schemas.openxmlformats.org/officeDocument/2006/relationships" r:embed="rId12"/>
            <a:srcRect/>
            <a:stretch>
              <a:fillRect/>
            </a:stretch>
          </xdr:blipFill>
          <xdr:spPr bwMode="auto">
            <a:xfrm>
              <a:off x="3804104" y="23940407"/>
              <a:ext cx="777875" cy="1968500"/>
            </a:xfrm>
            <a:prstGeom prst="rect">
              <a:avLst/>
            </a:prstGeom>
            <a:noFill/>
            <a:ln w="9525">
              <a:noFill/>
              <a:miter lim="800000"/>
              <a:headEnd/>
              <a:tailEnd/>
            </a:ln>
          </xdr:spPr>
        </xdr:pic>
        <xdr:clientData/>
      </xdr:twoCellAnchor>
    </mc:Choice>
    <mc:Fallback/>
  </mc:AlternateContent>
  <xdr:twoCellAnchor editAs="oneCell">
    <xdr:from>
      <xdr:col>7</xdr:col>
      <xdr:colOff>63500</xdr:colOff>
      <xdr:row>16</xdr:row>
      <xdr:rowOff>111125</xdr:rowOff>
    </xdr:from>
    <xdr:to>
      <xdr:col>11</xdr:col>
      <xdr:colOff>664109</xdr:colOff>
      <xdr:row>16</xdr:row>
      <xdr:rowOff>1842294</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38100</xdr:colOff>
      <xdr:row>10</xdr:row>
      <xdr:rowOff>326572</xdr:rowOff>
    </xdr:from>
    <xdr:to>
      <xdr:col>2</xdr:col>
      <xdr:colOff>533400</xdr:colOff>
      <xdr:row>10</xdr:row>
      <xdr:rowOff>555172</xdr:rowOff>
    </xdr:to>
    <xdr:sp macro="" textlink="">
      <xdr:nvSpPr>
        <xdr:cNvPr id="2" name="TextBox 1"/>
        <xdr:cNvSpPr txBox="1"/>
      </xdr:nvSpPr>
      <xdr:spPr>
        <a:xfrm>
          <a:off x="187779" y="6150429"/>
          <a:ext cx="4953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rPr>
            <a:t>NEW</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80279</xdr:colOff>
      <xdr:row>8</xdr:row>
      <xdr:rowOff>131989</xdr:rowOff>
    </xdr:from>
    <xdr:to>
      <xdr:col>11</xdr:col>
      <xdr:colOff>718079</xdr:colOff>
      <xdr:row>8</xdr:row>
      <xdr:rowOff>1715989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80279</xdr:colOff>
      <xdr:row>10</xdr:row>
      <xdr:rowOff>119514</xdr:rowOff>
    </xdr:from>
    <xdr:to>
      <xdr:col>11</xdr:col>
      <xdr:colOff>718079</xdr:colOff>
      <xdr:row>10</xdr:row>
      <xdr:rowOff>1703514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80279</xdr:colOff>
      <xdr:row>12</xdr:row>
      <xdr:rowOff>118381</xdr:rowOff>
    </xdr:from>
    <xdr:to>
      <xdr:col>11</xdr:col>
      <xdr:colOff>718079</xdr:colOff>
      <xdr:row>12</xdr:row>
      <xdr:rowOff>1702381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19050</xdr:colOff>
      <xdr:row>14</xdr:row>
      <xdr:rowOff>133350</xdr:rowOff>
    </xdr:from>
    <xdr:to>
      <xdr:col>11</xdr:col>
      <xdr:colOff>656850</xdr:colOff>
      <xdr:row>14</xdr:row>
      <xdr:rowOff>1717350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19050</xdr:colOff>
      <xdr:row>16</xdr:row>
      <xdr:rowOff>114300</xdr:rowOff>
    </xdr:from>
    <xdr:to>
      <xdr:col>11</xdr:col>
      <xdr:colOff>656850</xdr:colOff>
      <xdr:row>16</xdr:row>
      <xdr:rowOff>1698300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0</xdr:colOff>
      <xdr:row>21</xdr:row>
      <xdr:rowOff>152400</xdr:rowOff>
    </xdr:from>
    <xdr:to>
      <xdr:col>11</xdr:col>
      <xdr:colOff>637800</xdr:colOff>
      <xdr:row>21</xdr:row>
      <xdr:rowOff>1736400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0</xdr:colOff>
      <xdr:row>22</xdr:row>
      <xdr:rowOff>152400</xdr:rowOff>
    </xdr:from>
    <xdr:to>
      <xdr:col>11</xdr:col>
      <xdr:colOff>637800</xdr:colOff>
      <xdr:row>22</xdr:row>
      <xdr:rowOff>1736400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0</xdr:colOff>
      <xdr:row>23</xdr:row>
      <xdr:rowOff>152400</xdr:rowOff>
    </xdr:from>
    <xdr:to>
      <xdr:col>11</xdr:col>
      <xdr:colOff>637800</xdr:colOff>
      <xdr:row>23</xdr:row>
      <xdr:rowOff>1736400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0</xdr:colOff>
      <xdr:row>25</xdr:row>
      <xdr:rowOff>152400</xdr:rowOff>
    </xdr:from>
    <xdr:to>
      <xdr:col>11</xdr:col>
      <xdr:colOff>637800</xdr:colOff>
      <xdr:row>25</xdr:row>
      <xdr:rowOff>1736400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0</xdr:colOff>
      <xdr:row>26</xdr:row>
      <xdr:rowOff>152400</xdr:rowOff>
    </xdr:from>
    <xdr:to>
      <xdr:col>11</xdr:col>
      <xdr:colOff>637800</xdr:colOff>
      <xdr:row>26</xdr:row>
      <xdr:rowOff>1736400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0</xdr:colOff>
      <xdr:row>27</xdr:row>
      <xdr:rowOff>152400</xdr:rowOff>
    </xdr:from>
    <xdr:to>
      <xdr:col>11</xdr:col>
      <xdr:colOff>637800</xdr:colOff>
      <xdr:row>27</xdr:row>
      <xdr:rowOff>1736400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0</xdr:colOff>
      <xdr:row>29</xdr:row>
      <xdr:rowOff>133350</xdr:rowOff>
    </xdr:from>
    <xdr:to>
      <xdr:col>11</xdr:col>
      <xdr:colOff>637800</xdr:colOff>
      <xdr:row>29</xdr:row>
      <xdr:rowOff>1717350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0</xdr:colOff>
      <xdr:row>30</xdr:row>
      <xdr:rowOff>133350</xdr:rowOff>
    </xdr:from>
    <xdr:to>
      <xdr:col>11</xdr:col>
      <xdr:colOff>637800</xdr:colOff>
      <xdr:row>30</xdr:row>
      <xdr:rowOff>1717350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31</xdr:row>
      <xdr:rowOff>133350</xdr:rowOff>
    </xdr:from>
    <xdr:to>
      <xdr:col>11</xdr:col>
      <xdr:colOff>637800</xdr:colOff>
      <xdr:row>31</xdr:row>
      <xdr:rowOff>1717350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7</xdr:col>
      <xdr:colOff>0</xdr:colOff>
      <xdr:row>33</xdr:row>
      <xdr:rowOff>133350</xdr:rowOff>
    </xdr:from>
    <xdr:to>
      <xdr:col>11</xdr:col>
      <xdr:colOff>637800</xdr:colOff>
      <xdr:row>33</xdr:row>
      <xdr:rowOff>1717350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7</xdr:col>
      <xdr:colOff>0</xdr:colOff>
      <xdr:row>36</xdr:row>
      <xdr:rowOff>133350</xdr:rowOff>
    </xdr:from>
    <xdr:to>
      <xdr:col>11</xdr:col>
      <xdr:colOff>637800</xdr:colOff>
      <xdr:row>36</xdr:row>
      <xdr:rowOff>1717350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38</xdr:row>
      <xdr:rowOff>133350</xdr:rowOff>
    </xdr:from>
    <xdr:to>
      <xdr:col>11</xdr:col>
      <xdr:colOff>637800</xdr:colOff>
      <xdr:row>38</xdr:row>
      <xdr:rowOff>1717350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7</xdr:col>
      <xdr:colOff>0</xdr:colOff>
      <xdr:row>40</xdr:row>
      <xdr:rowOff>133350</xdr:rowOff>
    </xdr:from>
    <xdr:to>
      <xdr:col>11</xdr:col>
      <xdr:colOff>637800</xdr:colOff>
      <xdr:row>40</xdr:row>
      <xdr:rowOff>1717350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0</xdr:colOff>
      <xdr:row>42</xdr:row>
      <xdr:rowOff>133350</xdr:rowOff>
    </xdr:from>
    <xdr:to>
      <xdr:col>11</xdr:col>
      <xdr:colOff>637800</xdr:colOff>
      <xdr:row>42</xdr:row>
      <xdr:rowOff>1717350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0</xdr:colOff>
      <xdr:row>43</xdr:row>
      <xdr:rowOff>133350</xdr:rowOff>
    </xdr:from>
    <xdr:to>
      <xdr:col>11</xdr:col>
      <xdr:colOff>637800</xdr:colOff>
      <xdr:row>43</xdr:row>
      <xdr:rowOff>1717350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7</xdr:col>
      <xdr:colOff>0</xdr:colOff>
      <xdr:row>44</xdr:row>
      <xdr:rowOff>133350</xdr:rowOff>
    </xdr:from>
    <xdr:to>
      <xdr:col>11</xdr:col>
      <xdr:colOff>637800</xdr:colOff>
      <xdr:row>44</xdr:row>
      <xdr:rowOff>1717350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7</xdr:col>
      <xdr:colOff>0</xdr:colOff>
      <xdr:row>45</xdr:row>
      <xdr:rowOff>133350</xdr:rowOff>
    </xdr:from>
    <xdr:to>
      <xdr:col>11</xdr:col>
      <xdr:colOff>637800</xdr:colOff>
      <xdr:row>45</xdr:row>
      <xdr:rowOff>1717350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7</xdr:col>
      <xdr:colOff>0</xdr:colOff>
      <xdr:row>47</xdr:row>
      <xdr:rowOff>133350</xdr:rowOff>
    </xdr:from>
    <xdr:to>
      <xdr:col>11</xdr:col>
      <xdr:colOff>637800</xdr:colOff>
      <xdr:row>47</xdr:row>
      <xdr:rowOff>1717350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7</xdr:col>
      <xdr:colOff>0</xdr:colOff>
      <xdr:row>50</xdr:row>
      <xdr:rowOff>152399</xdr:rowOff>
    </xdr:from>
    <xdr:to>
      <xdr:col>11</xdr:col>
      <xdr:colOff>639535</xdr:colOff>
      <xdr:row>50</xdr:row>
      <xdr:rowOff>1736399</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6</xdr:col>
      <xdr:colOff>867834</xdr:colOff>
      <xdr:row>51</xdr:row>
      <xdr:rowOff>152400</xdr:rowOff>
    </xdr:from>
    <xdr:to>
      <xdr:col>11</xdr:col>
      <xdr:colOff>615345</xdr:colOff>
      <xdr:row>51</xdr:row>
      <xdr:rowOff>1736400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6</xdr:col>
      <xdr:colOff>846667</xdr:colOff>
      <xdr:row>52</xdr:row>
      <xdr:rowOff>152400</xdr:rowOff>
    </xdr:from>
    <xdr:to>
      <xdr:col>11</xdr:col>
      <xdr:colOff>624416</xdr:colOff>
      <xdr:row>52</xdr:row>
      <xdr:rowOff>1736400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6</xdr:col>
      <xdr:colOff>836084</xdr:colOff>
      <xdr:row>53</xdr:row>
      <xdr:rowOff>131233</xdr:rowOff>
    </xdr:from>
    <xdr:to>
      <xdr:col>11</xdr:col>
      <xdr:colOff>624416</xdr:colOff>
      <xdr:row>53</xdr:row>
      <xdr:rowOff>1715233</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2813050</xdr:colOff>
          <xdr:row>8</xdr:row>
          <xdr:rowOff>28575</xdr:rowOff>
        </xdr:from>
        <xdr:to>
          <xdr:col>3</xdr:col>
          <xdr:colOff>717550</xdr:colOff>
          <xdr:row>9</xdr:row>
          <xdr:rowOff>28575</xdr:rowOff>
        </xdr:to>
        <xdr:pic>
          <xdr:nvPicPr>
            <xdr:cNvPr id="45" name="Picture 44"/>
            <xdr:cNvPicPr>
              <a:picLocks noChangeAspect="1" noChangeArrowheads="1"/>
              <a:extLst>
                <a:ext uri="{84589F7E-364E-4C9E-8A38-B11213B215E9}">
                  <a14:cameraTool cellRange="wolf3" spid="_x0000_s398511"/>
                </a:ext>
              </a:extLst>
            </xdr:cNvPicPr>
          </xdr:nvPicPr>
          <xdr:blipFill>
            <a:blip xmlns:r="http://schemas.openxmlformats.org/officeDocument/2006/relationships" r:embed="rId28"/>
            <a:srcRect/>
            <a:stretch>
              <a:fillRect/>
            </a:stretch>
          </xdr:blipFill>
          <xdr:spPr bwMode="auto">
            <a:xfrm>
              <a:off x="3003550" y="3743325"/>
              <a:ext cx="762000" cy="19050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2825750</xdr:colOff>
          <xdr:row>10</xdr:row>
          <xdr:rowOff>31750</xdr:rowOff>
        </xdr:from>
        <xdr:to>
          <xdr:col>3</xdr:col>
          <xdr:colOff>730250</xdr:colOff>
          <xdr:row>11</xdr:row>
          <xdr:rowOff>31750</xdr:rowOff>
        </xdr:to>
        <xdr:pic>
          <xdr:nvPicPr>
            <xdr:cNvPr id="47" name="Picture 46"/>
            <xdr:cNvPicPr>
              <a:picLocks noChangeAspect="1" noChangeArrowheads="1"/>
              <a:extLst>
                <a:ext uri="{84589F7E-364E-4C9E-8A38-B11213B215E9}">
                  <a14:cameraTool cellRange="wolf5" spid="_x0000_s398512"/>
                </a:ext>
              </a:extLst>
            </xdr:cNvPicPr>
          </xdr:nvPicPr>
          <xdr:blipFill>
            <a:blip xmlns:r="http://schemas.openxmlformats.org/officeDocument/2006/relationships" r:embed="rId29"/>
            <a:srcRect/>
            <a:stretch>
              <a:fillRect/>
            </a:stretch>
          </xdr:blipFill>
          <xdr:spPr bwMode="auto">
            <a:xfrm>
              <a:off x="3016250" y="5842000"/>
              <a:ext cx="762000" cy="19050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2838450</xdr:colOff>
          <xdr:row>12</xdr:row>
          <xdr:rowOff>28575</xdr:rowOff>
        </xdr:from>
        <xdr:to>
          <xdr:col>3</xdr:col>
          <xdr:colOff>742950</xdr:colOff>
          <xdr:row>13</xdr:row>
          <xdr:rowOff>28575</xdr:rowOff>
        </xdr:to>
        <xdr:pic>
          <xdr:nvPicPr>
            <xdr:cNvPr id="49" name="Picture 48"/>
            <xdr:cNvPicPr>
              <a:picLocks noChangeAspect="1" noChangeArrowheads="1"/>
              <a:extLst>
                <a:ext uri="{84589F7E-364E-4C9E-8A38-B11213B215E9}">
                  <a14:cameraTool cellRange="wolf7" spid="_x0000_s398513"/>
                </a:ext>
              </a:extLst>
            </xdr:cNvPicPr>
          </xdr:nvPicPr>
          <xdr:blipFill>
            <a:blip xmlns:r="http://schemas.openxmlformats.org/officeDocument/2006/relationships" r:embed="rId30"/>
            <a:srcRect/>
            <a:stretch>
              <a:fillRect/>
            </a:stretch>
          </xdr:blipFill>
          <xdr:spPr bwMode="auto">
            <a:xfrm>
              <a:off x="3028950" y="7934325"/>
              <a:ext cx="762000" cy="19050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14</xdr:row>
          <xdr:rowOff>15875</xdr:rowOff>
        </xdr:from>
        <xdr:to>
          <xdr:col>3</xdr:col>
          <xdr:colOff>762000</xdr:colOff>
          <xdr:row>15</xdr:row>
          <xdr:rowOff>6350</xdr:rowOff>
        </xdr:to>
        <xdr:pic>
          <xdr:nvPicPr>
            <xdr:cNvPr id="51" name="Picture 50"/>
            <xdr:cNvPicPr>
              <a:picLocks noChangeAspect="1" noChangeArrowheads="1"/>
              <a:extLst>
                <a:ext uri="{84589F7E-364E-4C9E-8A38-B11213B215E9}">
                  <a14:cameraTool cellRange="wolf9" spid="_x0000_s398514"/>
                </a:ext>
              </a:extLst>
            </xdr:cNvPicPr>
          </xdr:nvPicPr>
          <xdr:blipFill>
            <a:blip xmlns:r="http://schemas.openxmlformats.org/officeDocument/2006/relationships" r:embed="rId31"/>
            <a:srcRect/>
            <a:stretch>
              <a:fillRect/>
            </a:stretch>
          </xdr:blipFill>
          <xdr:spPr bwMode="auto">
            <a:xfrm>
              <a:off x="3009900" y="82073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16</xdr:row>
          <xdr:rowOff>31750</xdr:rowOff>
        </xdr:from>
        <xdr:to>
          <xdr:col>3</xdr:col>
          <xdr:colOff>762000</xdr:colOff>
          <xdr:row>17</xdr:row>
          <xdr:rowOff>22225</xdr:rowOff>
        </xdr:to>
        <xdr:pic>
          <xdr:nvPicPr>
            <xdr:cNvPr id="53" name="Picture 52"/>
            <xdr:cNvPicPr>
              <a:picLocks noChangeAspect="1" noChangeArrowheads="1"/>
              <a:extLst>
                <a:ext uri="{84589F7E-364E-4C9E-8A38-B11213B215E9}">
                  <a14:cameraTool cellRange="wolf11" spid="_x0000_s398515"/>
                </a:ext>
              </a:extLst>
            </xdr:cNvPicPr>
          </xdr:nvPicPr>
          <xdr:blipFill>
            <a:blip xmlns:r="http://schemas.openxmlformats.org/officeDocument/2006/relationships" r:embed="rId32"/>
            <a:srcRect/>
            <a:stretch>
              <a:fillRect/>
            </a:stretch>
          </xdr:blipFill>
          <xdr:spPr bwMode="auto">
            <a:xfrm>
              <a:off x="3009900" y="103187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21</xdr:row>
          <xdr:rowOff>15875</xdr:rowOff>
        </xdr:from>
        <xdr:to>
          <xdr:col>3</xdr:col>
          <xdr:colOff>774700</xdr:colOff>
          <xdr:row>22</xdr:row>
          <xdr:rowOff>6350</xdr:rowOff>
        </xdr:to>
        <xdr:pic>
          <xdr:nvPicPr>
            <xdr:cNvPr id="55" name="Picture 54"/>
            <xdr:cNvPicPr>
              <a:picLocks noChangeAspect="1" noChangeArrowheads="1"/>
              <a:extLst>
                <a:ext uri="{84589F7E-364E-4C9E-8A38-B11213B215E9}">
                  <a14:cameraTool cellRange="wolf13" spid="_x0000_s398516"/>
                </a:ext>
              </a:extLst>
            </xdr:cNvPicPr>
          </xdr:nvPicPr>
          <xdr:blipFill>
            <a:blip xmlns:r="http://schemas.openxmlformats.org/officeDocument/2006/relationships" r:embed="rId33"/>
            <a:srcRect/>
            <a:stretch>
              <a:fillRect/>
            </a:stretch>
          </xdr:blipFill>
          <xdr:spPr bwMode="auto">
            <a:xfrm>
              <a:off x="3022600" y="147224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22</xdr:row>
          <xdr:rowOff>28575</xdr:rowOff>
        </xdr:from>
        <xdr:to>
          <xdr:col>4</xdr:col>
          <xdr:colOff>0</xdr:colOff>
          <xdr:row>23</xdr:row>
          <xdr:rowOff>19050</xdr:rowOff>
        </xdr:to>
        <xdr:pic>
          <xdr:nvPicPr>
            <xdr:cNvPr id="57" name="Picture 56"/>
            <xdr:cNvPicPr>
              <a:picLocks noChangeAspect="1" noChangeArrowheads="1"/>
              <a:extLst>
                <a:ext uri="{84589F7E-364E-4C9E-8A38-B11213B215E9}">
                  <a14:cameraTool cellRange="wolf15" spid="_x0000_s398517"/>
                </a:ext>
              </a:extLst>
            </xdr:cNvPicPr>
          </xdr:nvPicPr>
          <xdr:blipFill>
            <a:blip xmlns:r="http://schemas.openxmlformats.org/officeDocument/2006/relationships" r:embed="rId34"/>
            <a:srcRect/>
            <a:stretch>
              <a:fillRect/>
            </a:stretch>
          </xdr:blipFill>
          <xdr:spPr bwMode="auto">
            <a:xfrm>
              <a:off x="3028950" y="166020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34925</xdr:rowOff>
        </xdr:from>
        <xdr:to>
          <xdr:col>3</xdr:col>
          <xdr:colOff>762000</xdr:colOff>
          <xdr:row>24</xdr:row>
          <xdr:rowOff>25400</xdr:rowOff>
        </xdr:to>
        <xdr:pic>
          <xdr:nvPicPr>
            <xdr:cNvPr id="59" name="Picture 58"/>
            <xdr:cNvPicPr>
              <a:picLocks noChangeAspect="1" noChangeArrowheads="1"/>
              <a:extLst>
                <a:ext uri="{84589F7E-364E-4C9E-8A38-B11213B215E9}">
                  <a14:cameraTool cellRange="wolf17" spid="_x0000_s398518"/>
                </a:ext>
              </a:extLst>
            </xdr:cNvPicPr>
          </xdr:nvPicPr>
          <xdr:blipFill>
            <a:blip xmlns:r="http://schemas.openxmlformats.org/officeDocument/2006/relationships" r:embed="rId35"/>
            <a:srcRect/>
            <a:stretch>
              <a:fillRect/>
            </a:stretch>
          </xdr:blipFill>
          <xdr:spPr bwMode="auto">
            <a:xfrm>
              <a:off x="3009900" y="184753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25</xdr:row>
          <xdr:rowOff>19050</xdr:rowOff>
        </xdr:from>
        <xdr:to>
          <xdr:col>3</xdr:col>
          <xdr:colOff>765175</xdr:colOff>
          <xdr:row>26</xdr:row>
          <xdr:rowOff>9525</xdr:rowOff>
        </xdr:to>
        <xdr:pic>
          <xdr:nvPicPr>
            <xdr:cNvPr id="61" name="Picture 60"/>
            <xdr:cNvPicPr>
              <a:picLocks noChangeAspect="1" noChangeArrowheads="1"/>
              <a:extLst>
                <a:ext uri="{84589F7E-364E-4C9E-8A38-B11213B215E9}">
                  <a14:cameraTool cellRange="wolf19" spid="_x0000_s398519"/>
                </a:ext>
              </a:extLst>
            </xdr:cNvPicPr>
          </xdr:nvPicPr>
          <xdr:blipFill>
            <a:blip xmlns:r="http://schemas.openxmlformats.org/officeDocument/2006/relationships" r:embed="rId36"/>
            <a:srcRect/>
            <a:stretch>
              <a:fillRect/>
            </a:stretch>
          </xdr:blipFill>
          <xdr:spPr bwMode="auto">
            <a:xfrm>
              <a:off x="3013075" y="205549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26</xdr:row>
          <xdr:rowOff>15875</xdr:rowOff>
        </xdr:from>
        <xdr:to>
          <xdr:col>3</xdr:col>
          <xdr:colOff>765175</xdr:colOff>
          <xdr:row>27</xdr:row>
          <xdr:rowOff>6350</xdr:rowOff>
        </xdr:to>
        <xdr:pic>
          <xdr:nvPicPr>
            <xdr:cNvPr id="63" name="Picture 62"/>
            <xdr:cNvPicPr>
              <a:picLocks noChangeAspect="1" noChangeArrowheads="1"/>
              <a:extLst>
                <a:ext uri="{84589F7E-364E-4C9E-8A38-B11213B215E9}">
                  <a14:cameraTool cellRange="wolf21" spid="_x0000_s398520"/>
                </a:ext>
              </a:extLst>
            </xdr:cNvPicPr>
          </xdr:nvPicPr>
          <xdr:blipFill>
            <a:blip xmlns:r="http://schemas.openxmlformats.org/officeDocument/2006/relationships" r:embed="rId37"/>
            <a:srcRect/>
            <a:stretch>
              <a:fillRect/>
            </a:stretch>
          </xdr:blipFill>
          <xdr:spPr bwMode="auto">
            <a:xfrm>
              <a:off x="3013075" y="224186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27</xdr:row>
          <xdr:rowOff>15875</xdr:rowOff>
        </xdr:from>
        <xdr:to>
          <xdr:col>3</xdr:col>
          <xdr:colOff>765175</xdr:colOff>
          <xdr:row>28</xdr:row>
          <xdr:rowOff>6350</xdr:rowOff>
        </xdr:to>
        <xdr:pic>
          <xdr:nvPicPr>
            <xdr:cNvPr id="65" name="Picture 64"/>
            <xdr:cNvPicPr>
              <a:picLocks noChangeAspect="1" noChangeArrowheads="1"/>
              <a:extLst>
                <a:ext uri="{84589F7E-364E-4C9E-8A38-B11213B215E9}">
                  <a14:cameraTool cellRange="wolf23" spid="_x0000_s398521"/>
                </a:ext>
              </a:extLst>
            </xdr:cNvPicPr>
          </xdr:nvPicPr>
          <xdr:blipFill>
            <a:blip xmlns:r="http://schemas.openxmlformats.org/officeDocument/2006/relationships" r:embed="rId38"/>
            <a:srcRect/>
            <a:stretch>
              <a:fillRect/>
            </a:stretch>
          </xdr:blipFill>
          <xdr:spPr bwMode="auto">
            <a:xfrm>
              <a:off x="3013075" y="242855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29</xdr:row>
          <xdr:rowOff>19050</xdr:rowOff>
        </xdr:from>
        <xdr:to>
          <xdr:col>3</xdr:col>
          <xdr:colOff>765175</xdr:colOff>
          <xdr:row>30</xdr:row>
          <xdr:rowOff>9525</xdr:rowOff>
        </xdr:to>
        <xdr:pic>
          <xdr:nvPicPr>
            <xdr:cNvPr id="67" name="Picture 66"/>
            <xdr:cNvPicPr>
              <a:picLocks noChangeAspect="1" noChangeArrowheads="1"/>
              <a:extLst>
                <a:ext uri="{84589F7E-364E-4C9E-8A38-B11213B215E9}">
                  <a14:cameraTool cellRange="wolf25" spid="_x0000_s398522"/>
                </a:ext>
              </a:extLst>
            </xdr:cNvPicPr>
          </xdr:nvPicPr>
          <xdr:blipFill>
            <a:blip xmlns:r="http://schemas.openxmlformats.org/officeDocument/2006/relationships" r:embed="rId39"/>
            <a:srcRect/>
            <a:stretch>
              <a:fillRect/>
            </a:stretch>
          </xdr:blipFill>
          <xdr:spPr bwMode="auto">
            <a:xfrm>
              <a:off x="3013075" y="263842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30</xdr:row>
          <xdr:rowOff>19050</xdr:rowOff>
        </xdr:from>
        <xdr:to>
          <xdr:col>3</xdr:col>
          <xdr:colOff>765175</xdr:colOff>
          <xdr:row>31</xdr:row>
          <xdr:rowOff>9525</xdr:rowOff>
        </xdr:to>
        <xdr:pic>
          <xdr:nvPicPr>
            <xdr:cNvPr id="69" name="Picture 68"/>
            <xdr:cNvPicPr>
              <a:picLocks noChangeAspect="1" noChangeArrowheads="1"/>
              <a:extLst>
                <a:ext uri="{84589F7E-364E-4C9E-8A38-B11213B215E9}">
                  <a14:cameraTool cellRange="wolf27" spid="_x0000_s398523"/>
                </a:ext>
              </a:extLst>
            </xdr:cNvPicPr>
          </xdr:nvPicPr>
          <xdr:blipFill>
            <a:blip xmlns:r="http://schemas.openxmlformats.org/officeDocument/2006/relationships" r:embed="rId40"/>
            <a:srcRect/>
            <a:stretch>
              <a:fillRect/>
            </a:stretch>
          </xdr:blipFill>
          <xdr:spPr bwMode="auto">
            <a:xfrm>
              <a:off x="3013075" y="282511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31</xdr:row>
          <xdr:rowOff>28575</xdr:rowOff>
        </xdr:from>
        <xdr:to>
          <xdr:col>3</xdr:col>
          <xdr:colOff>765175</xdr:colOff>
          <xdr:row>32</xdr:row>
          <xdr:rowOff>19050</xdr:rowOff>
        </xdr:to>
        <xdr:pic>
          <xdr:nvPicPr>
            <xdr:cNvPr id="71" name="Picture 70"/>
            <xdr:cNvPicPr>
              <a:picLocks noChangeAspect="1" noChangeArrowheads="1"/>
              <a:extLst>
                <a:ext uri="{84589F7E-364E-4C9E-8A38-B11213B215E9}">
                  <a14:cameraTool cellRange="wolf29" spid="_x0000_s398524"/>
                </a:ext>
              </a:extLst>
            </xdr:cNvPicPr>
          </xdr:nvPicPr>
          <xdr:blipFill>
            <a:blip xmlns:r="http://schemas.openxmlformats.org/officeDocument/2006/relationships" r:embed="rId41"/>
            <a:srcRect/>
            <a:stretch>
              <a:fillRect/>
            </a:stretch>
          </xdr:blipFill>
          <xdr:spPr bwMode="auto">
            <a:xfrm>
              <a:off x="3013075" y="301275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2838450</xdr:colOff>
          <xdr:row>33</xdr:row>
          <xdr:rowOff>38100</xdr:rowOff>
        </xdr:from>
        <xdr:to>
          <xdr:col>3</xdr:col>
          <xdr:colOff>742950</xdr:colOff>
          <xdr:row>34</xdr:row>
          <xdr:rowOff>28575</xdr:rowOff>
        </xdr:to>
        <xdr:pic>
          <xdr:nvPicPr>
            <xdr:cNvPr id="73" name="Picture 72"/>
            <xdr:cNvPicPr>
              <a:picLocks noChangeAspect="1" noChangeArrowheads="1"/>
              <a:extLst>
                <a:ext uri="{84589F7E-364E-4C9E-8A38-B11213B215E9}">
                  <a14:cameraTool cellRange="wolf31" spid="_x0000_s398525"/>
                </a:ext>
              </a:extLst>
            </xdr:cNvPicPr>
          </xdr:nvPicPr>
          <xdr:blipFill>
            <a:blip xmlns:r="http://schemas.openxmlformats.org/officeDocument/2006/relationships" r:embed="rId42"/>
            <a:srcRect/>
            <a:stretch>
              <a:fillRect/>
            </a:stretch>
          </xdr:blipFill>
          <xdr:spPr bwMode="auto">
            <a:xfrm>
              <a:off x="2990850" y="322326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36</xdr:row>
          <xdr:rowOff>34925</xdr:rowOff>
        </xdr:from>
        <xdr:to>
          <xdr:col>4</xdr:col>
          <xdr:colOff>0</xdr:colOff>
          <xdr:row>37</xdr:row>
          <xdr:rowOff>25400</xdr:rowOff>
        </xdr:to>
        <xdr:pic>
          <xdr:nvPicPr>
            <xdr:cNvPr id="75" name="Picture 74"/>
            <xdr:cNvPicPr>
              <a:picLocks noChangeAspect="1" noChangeArrowheads="1"/>
              <a:extLst>
                <a:ext uri="{84589F7E-364E-4C9E-8A38-B11213B215E9}">
                  <a14:cameraTool cellRange="wolf33" spid="_x0000_s398526"/>
                </a:ext>
              </a:extLst>
            </xdr:cNvPicPr>
          </xdr:nvPicPr>
          <xdr:blipFill>
            <a:blip xmlns:r="http://schemas.openxmlformats.org/officeDocument/2006/relationships" r:embed="rId43"/>
            <a:srcRect/>
            <a:stretch>
              <a:fillRect/>
            </a:stretch>
          </xdr:blipFill>
          <xdr:spPr bwMode="auto">
            <a:xfrm>
              <a:off x="3028950" y="345535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38</xdr:row>
          <xdr:rowOff>12700</xdr:rowOff>
        </xdr:from>
        <xdr:to>
          <xdr:col>3</xdr:col>
          <xdr:colOff>765175</xdr:colOff>
          <xdr:row>39</xdr:row>
          <xdr:rowOff>3175</xdr:rowOff>
        </xdr:to>
        <xdr:pic>
          <xdr:nvPicPr>
            <xdr:cNvPr id="77" name="Picture 76"/>
            <xdr:cNvPicPr>
              <a:picLocks noChangeAspect="1" noChangeArrowheads="1"/>
              <a:extLst>
                <a:ext uri="{84589F7E-364E-4C9E-8A38-B11213B215E9}">
                  <a14:cameraTool cellRange="wolf35" spid="_x0000_s398527"/>
                </a:ext>
              </a:extLst>
            </xdr:cNvPicPr>
          </xdr:nvPicPr>
          <xdr:blipFill>
            <a:blip xmlns:r="http://schemas.openxmlformats.org/officeDocument/2006/relationships" r:embed="rId44"/>
            <a:srcRect/>
            <a:stretch>
              <a:fillRect/>
            </a:stretch>
          </xdr:blipFill>
          <xdr:spPr bwMode="auto">
            <a:xfrm>
              <a:off x="3013075" y="366268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40</xdr:row>
          <xdr:rowOff>31750</xdr:rowOff>
        </xdr:from>
        <xdr:to>
          <xdr:col>3</xdr:col>
          <xdr:colOff>774700</xdr:colOff>
          <xdr:row>41</xdr:row>
          <xdr:rowOff>22225</xdr:rowOff>
        </xdr:to>
        <xdr:pic>
          <xdr:nvPicPr>
            <xdr:cNvPr id="79" name="Picture 78"/>
            <xdr:cNvPicPr>
              <a:picLocks noChangeAspect="1" noChangeArrowheads="1"/>
              <a:extLst>
                <a:ext uri="{84589F7E-364E-4C9E-8A38-B11213B215E9}">
                  <a14:cameraTool cellRange="wolf37" spid="_x0000_s398528"/>
                </a:ext>
              </a:extLst>
            </xdr:cNvPicPr>
          </xdr:nvPicPr>
          <xdr:blipFill>
            <a:blip xmlns:r="http://schemas.openxmlformats.org/officeDocument/2006/relationships" r:embed="rId45"/>
            <a:srcRect/>
            <a:stretch>
              <a:fillRect/>
            </a:stretch>
          </xdr:blipFill>
          <xdr:spPr bwMode="auto">
            <a:xfrm>
              <a:off x="3022600" y="387413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42</xdr:row>
          <xdr:rowOff>28575</xdr:rowOff>
        </xdr:from>
        <xdr:to>
          <xdr:col>4</xdr:col>
          <xdr:colOff>0</xdr:colOff>
          <xdr:row>43</xdr:row>
          <xdr:rowOff>19050</xdr:rowOff>
        </xdr:to>
        <xdr:pic>
          <xdr:nvPicPr>
            <xdr:cNvPr id="81" name="Picture 80"/>
            <xdr:cNvPicPr>
              <a:picLocks noChangeAspect="1" noChangeArrowheads="1"/>
              <a:extLst>
                <a:ext uri="{84589F7E-364E-4C9E-8A38-B11213B215E9}">
                  <a14:cameraTool cellRange="wolf39" spid="_x0000_s398529"/>
                </a:ext>
              </a:extLst>
            </xdr:cNvPicPr>
          </xdr:nvPicPr>
          <xdr:blipFill>
            <a:blip xmlns:r="http://schemas.openxmlformats.org/officeDocument/2006/relationships" r:embed="rId46"/>
            <a:srcRect/>
            <a:stretch>
              <a:fillRect/>
            </a:stretch>
          </xdr:blipFill>
          <xdr:spPr bwMode="auto">
            <a:xfrm>
              <a:off x="3028950" y="408336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43</xdr:row>
          <xdr:rowOff>19050</xdr:rowOff>
        </xdr:from>
        <xdr:to>
          <xdr:col>3</xdr:col>
          <xdr:colOff>765175</xdr:colOff>
          <xdr:row>44</xdr:row>
          <xdr:rowOff>9525</xdr:rowOff>
        </xdr:to>
        <xdr:pic>
          <xdr:nvPicPr>
            <xdr:cNvPr id="83" name="Picture 82"/>
            <xdr:cNvPicPr>
              <a:picLocks noChangeAspect="1" noChangeArrowheads="1"/>
              <a:extLst>
                <a:ext uri="{84589F7E-364E-4C9E-8A38-B11213B215E9}">
                  <a14:cameraTool cellRange="wolf41" spid="_x0000_s398530"/>
                </a:ext>
              </a:extLst>
            </xdr:cNvPicPr>
          </xdr:nvPicPr>
          <xdr:blipFill>
            <a:blip xmlns:r="http://schemas.openxmlformats.org/officeDocument/2006/relationships" r:embed="rId47"/>
            <a:srcRect/>
            <a:stretch>
              <a:fillRect/>
            </a:stretch>
          </xdr:blipFill>
          <xdr:spPr bwMode="auto">
            <a:xfrm>
              <a:off x="3013075" y="426910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44</xdr:row>
          <xdr:rowOff>34925</xdr:rowOff>
        </xdr:from>
        <xdr:to>
          <xdr:col>4</xdr:col>
          <xdr:colOff>0</xdr:colOff>
          <xdr:row>45</xdr:row>
          <xdr:rowOff>25400</xdr:rowOff>
        </xdr:to>
        <xdr:pic>
          <xdr:nvPicPr>
            <xdr:cNvPr id="85" name="Picture 84"/>
            <xdr:cNvPicPr>
              <a:picLocks noChangeAspect="1" noChangeArrowheads="1"/>
              <a:extLst>
                <a:ext uri="{84589F7E-364E-4C9E-8A38-B11213B215E9}">
                  <a14:cameraTool cellRange="wolf43" spid="_x0000_s398531"/>
                </a:ext>
              </a:extLst>
            </xdr:cNvPicPr>
          </xdr:nvPicPr>
          <xdr:blipFill>
            <a:blip xmlns:r="http://schemas.openxmlformats.org/officeDocument/2006/relationships" r:embed="rId48"/>
            <a:srcRect/>
            <a:stretch>
              <a:fillRect/>
            </a:stretch>
          </xdr:blipFill>
          <xdr:spPr bwMode="auto">
            <a:xfrm>
              <a:off x="3028950" y="445738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45</xdr:row>
          <xdr:rowOff>28575</xdr:rowOff>
        </xdr:from>
        <xdr:to>
          <xdr:col>3</xdr:col>
          <xdr:colOff>762000</xdr:colOff>
          <xdr:row>46</xdr:row>
          <xdr:rowOff>19050</xdr:rowOff>
        </xdr:to>
        <xdr:pic>
          <xdr:nvPicPr>
            <xdr:cNvPr id="87" name="Picture 86"/>
            <xdr:cNvPicPr>
              <a:picLocks noChangeAspect="1" noChangeArrowheads="1"/>
              <a:extLst>
                <a:ext uri="{84589F7E-364E-4C9E-8A38-B11213B215E9}">
                  <a14:cameraTool cellRange="wolf45" spid="_x0000_s398532"/>
                </a:ext>
              </a:extLst>
            </xdr:cNvPicPr>
          </xdr:nvPicPr>
          <xdr:blipFill>
            <a:blip xmlns:r="http://schemas.openxmlformats.org/officeDocument/2006/relationships" r:embed="rId49"/>
            <a:srcRect/>
            <a:stretch>
              <a:fillRect/>
            </a:stretch>
          </xdr:blipFill>
          <xdr:spPr bwMode="auto">
            <a:xfrm>
              <a:off x="3009900" y="464343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15875</xdr:colOff>
          <xdr:row>47</xdr:row>
          <xdr:rowOff>15875</xdr:rowOff>
        </xdr:from>
        <xdr:to>
          <xdr:col>3</xdr:col>
          <xdr:colOff>777875</xdr:colOff>
          <xdr:row>48</xdr:row>
          <xdr:rowOff>6350</xdr:rowOff>
        </xdr:to>
        <xdr:pic>
          <xdr:nvPicPr>
            <xdr:cNvPr id="89" name="Picture 88"/>
            <xdr:cNvPicPr>
              <a:picLocks noChangeAspect="1" noChangeArrowheads="1"/>
              <a:extLst>
                <a:ext uri="{84589F7E-364E-4C9E-8A38-B11213B215E9}">
                  <a14:cameraTool cellRange="wolf47" spid="_x0000_s398533"/>
                </a:ext>
              </a:extLst>
            </xdr:cNvPicPr>
          </xdr:nvPicPr>
          <xdr:blipFill>
            <a:blip xmlns:r="http://schemas.openxmlformats.org/officeDocument/2006/relationships" r:embed="rId50"/>
            <a:srcRect/>
            <a:stretch>
              <a:fillRect/>
            </a:stretch>
          </xdr:blipFill>
          <xdr:spPr bwMode="auto">
            <a:xfrm>
              <a:off x="3025775" y="485171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2822575</xdr:colOff>
          <xdr:row>50</xdr:row>
          <xdr:rowOff>12700</xdr:rowOff>
        </xdr:from>
        <xdr:to>
          <xdr:col>3</xdr:col>
          <xdr:colOff>727075</xdr:colOff>
          <xdr:row>51</xdr:row>
          <xdr:rowOff>12700</xdr:rowOff>
        </xdr:to>
        <xdr:pic>
          <xdr:nvPicPr>
            <xdr:cNvPr id="95" name="Picture 94"/>
            <xdr:cNvPicPr>
              <a:picLocks noChangeAspect="1" noChangeArrowheads="1"/>
              <a:extLst>
                <a:ext uri="{84589F7E-364E-4C9E-8A38-B11213B215E9}">
                  <a14:cameraTool cellRange="wolf53" spid="_x0000_s398534"/>
                </a:ext>
              </a:extLst>
            </xdr:cNvPicPr>
          </xdr:nvPicPr>
          <xdr:blipFill>
            <a:blip xmlns:r="http://schemas.openxmlformats.org/officeDocument/2006/relationships" r:embed="rId51"/>
            <a:srcRect/>
            <a:stretch>
              <a:fillRect/>
            </a:stretch>
          </xdr:blipFill>
          <xdr:spPr bwMode="auto">
            <a:xfrm>
              <a:off x="3013075" y="54400450"/>
              <a:ext cx="762000" cy="19050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2838450</xdr:colOff>
          <xdr:row>51</xdr:row>
          <xdr:rowOff>15875</xdr:rowOff>
        </xdr:from>
        <xdr:to>
          <xdr:col>3</xdr:col>
          <xdr:colOff>742950</xdr:colOff>
          <xdr:row>52</xdr:row>
          <xdr:rowOff>15875</xdr:rowOff>
        </xdr:to>
        <xdr:pic>
          <xdr:nvPicPr>
            <xdr:cNvPr id="97" name="Picture 96"/>
            <xdr:cNvPicPr>
              <a:picLocks noChangeAspect="1" noChangeArrowheads="1"/>
              <a:extLst>
                <a:ext uri="{84589F7E-364E-4C9E-8A38-B11213B215E9}">
                  <a14:cameraTool cellRange="wolf55" spid="_x0000_s398535"/>
                </a:ext>
              </a:extLst>
            </xdr:cNvPicPr>
          </xdr:nvPicPr>
          <xdr:blipFill>
            <a:blip xmlns:r="http://schemas.openxmlformats.org/officeDocument/2006/relationships" r:embed="rId52"/>
            <a:srcRect/>
            <a:stretch>
              <a:fillRect/>
            </a:stretch>
          </xdr:blipFill>
          <xdr:spPr bwMode="auto">
            <a:xfrm>
              <a:off x="3028950" y="56308625"/>
              <a:ext cx="762000" cy="19050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15875</xdr:colOff>
          <xdr:row>52</xdr:row>
          <xdr:rowOff>12700</xdr:rowOff>
        </xdr:from>
        <xdr:to>
          <xdr:col>3</xdr:col>
          <xdr:colOff>777875</xdr:colOff>
          <xdr:row>53</xdr:row>
          <xdr:rowOff>3175</xdr:rowOff>
        </xdr:to>
        <xdr:pic>
          <xdr:nvPicPr>
            <xdr:cNvPr id="99" name="Picture 98"/>
            <xdr:cNvPicPr>
              <a:picLocks noChangeAspect="1" noChangeArrowheads="1"/>
              <a:extLst>
                <a:ext uri="{84589F7E-364E-4C9E-8A38-B11213B215E9}">
                  <a14:cameraTool cellRange="wolf57" spid="_x0000_s398536"/>
                </a:ext>
              </a:extLst>
            </xdr:cNvPicPr>
          </xdr:nvPicPr>
          <xdr:blipFill>
            <a:blip xmlns:r="http://schemas.openxmlformats.org/officeDocument/2006/relationships" r:embed="rId53"/>
            <a:srcRect/>
            <a:stretch>
              <a:fillRect/>
            </a:stretch>
          </xdr:blipFill>
          <xdr:spPr bwMode="auto">
            <a:xfrm>
              <a:off x="3025775" y="562102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53</xdr:row>
          <xdr:rowOff>12700</xdr:rowOff>
        </xdr:from>
        <xdr:to>
          <xdr:col>4</xdr:col>
          <xdr:colOff>9525</xdr:colOff>
          <xdr:row>54</xdr:row>
          <xdr:rowOff>3175</xdr:rowOff>
        </xdr:to>
        <xdr:pic>
          <xdr:nvPicPr>
            <xdr:cNvPr id="101" name="Picture 100"/>
            <xdr:cNvPicPr>
              <a:picLocks noChangeAspect="1" noChangeArrowheads="1"/>
              <a:extLst>
                <a:ext uri="{84589F7E-364E-4C9E-8A38-B11213B215E9}">
                  <a14:cameraTool cellRange="wolf59" spid="_x0000_s398537"/>
                </a:ext>
              </a:extLst>
            </xdr:cNvPicPr>
          </xdr:nvPicPr>
          <xdr:blipFill>
            <a:blip xmlns:r="http://schemas.openxmlformats.org/officeDocument/2006/relationships" r:embed="rId54"/>
            <a:srcRect/>
            <a:stretch>
              <a:fillRect/>
            </a:stretch>
          </xdr:blipFill>
          <xdr:spPr bwMode="auto">
            <a:xfrm>
              <a:off x="3038475" y="58077100"/>
              <a:ext cx="762000" cy="1857375"/>
            </a:xfrm>
            <a:prstGeom prst="rect">
              <a:avLst/>
            </a:prstGeom>
            <a:noFill/>
            <a:ln w="9525">
              <a:noFill/>
              <a:miter lim="800000"/>
              <a:headEnd/>
              <a:tailEnd/>
            </a:ln>
          </xdr:spPr>
        </xdr:pic>
        <xdr:clientData/>
      </xdr:twoCellAnchor>
    </mc:Choice>
    <mc:Fallback/>
  </mc:AlternateContent>
  <xdr:twoCellAnchor editAs="oneCell">
    <xdr:from>
      <xdr:col>6</xdr:col>
      <xdr:colOff>857250</xdr:colOff>
      <xdr:row>48</xdr:row>
      <xdr:rowOff>127000</xdr:rowOff>
    </xdr:from>
    <xdr:to>
      <xdr:col>11</xdr:col>
      <xdr:colOff>635000</xdr:colOff>
      <xdr:row>48</xdr:row>
      <xdr:rowOff>1714500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768350</xdr:colOff>
          <xdr:row>8</xdr:row>
          <xdr:rowOff>9525</xdr:rowOff>
        </xdr:from>
        <xdr:to>
          <xdr:col>4</xdr:col>
          <xdr:colOff>749300</xdr:colOff>
          <xdr:row>9</xdr:row>
          <xdr:rowOff>0</xdr:rowOff>
        </xdr:to>
        <xdr:pic>
          <xdr:nvPicPr>
            <xdr:cNvPr id="74" name="Picture 73"/>
            <xdr:cNvPicPr>
              <a:picLocks noChangeAspect="1" noChangeArrowheads="1"/>
              <a:extLst>
                <a:ext uri="{84589F7E-364E-4C9E-8A38-B11213B215E9}">
                  <a14:cameraTool cellRange="wolf4" spid="_x0000_s398538"/>
                </a:ext>
              </a:extLst>
            </xdr:cNvPicPr>
          </xdr:nvPicPr>
          <xdr:blipFill>
            <a:blip xmlns:r="http://schemas.openxmlformats.org/officeDocument/2006/relationships" r:embed="rId56"/>
            <a:srcRect/>
            <a:stretch>
              <a:fillRect/>
            </a:stretch>
          </xdr:blipFill>
          <xdr:spPr bwMode="auto">
            <a:xfrm>
              <a:off x="3778250" y="19145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768350</xdr:colOff>
          <xdr:row>10</xdr:row>
          <xdr:rowOff>25400</xdr:rowOff>
        </xdr:from>
        <xdr:to>
          <xdr:col>4</xdr:col>
          <xdr:colOff>749300</xdr:colOff>
          <xdr:row>11</xdr:row>
          <xdr:rowOff>15875</xdr:rowOff>
        </xdr:to>
        <xdr:pic>
          <xdr:nvPicPr>
            <xdr:cNvPr id="76" name="Picture 75"/>
            <xdr:cNvPicPr>
              <a:picLocks noChangeAspect="1" noChangeArrowheads="1"/>
              <a:extLst>
                <a:ext uri="{84589F7E-364E-4C9E-8A38-B11213B215E9}">
                  <a14:cameraTool cellRange="wolf6" spid="_x0000_s398539"/>
                </a:ext>
              </a:extLst>
            </xdr:cNvPicPr>
          </xdr:nvPicPr>
          <xdr:blipFill>
            <a:blip xmlns:r="http://schemas.openxmlformats.org/officeDocument/2006/relationships" r:embed="rId57"/>
            <a:srcRect/>
            <a:stretch>
              <a:fillRect/>
            </a:stretch>
          </xdr:blipFill>
          <xdr:spPr bwMode="auto">
            <a:xfrm>
              <a:off x="3778250" y="40259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746125</xdr:colOff>
          <xdr:row>12</xdr:row>
          <xdr:rowOff>19050</xdr:rowOff>
        </xdr:from>
        <xdr:to>
          <xdr:col>4</xdr:col>
          <xdr:colOff>727075</xdr:colOff>
          <xdr:row>13</xdr:row>
          <xdr:rowOff>9525</xdr:rowOff>
        </xdr:to>
        <xdr:pic>
          <xdr:nvPicPr>
            <xdr:cNvPr id="78" name="Picture 77"/>
            <xdr:cNvPicPr>
              <a:picLocks noChangeAspect="1" noChangeArrowheads="1"/>
              <a:extLst>
                <a:ext uri="{84589F7E-364E-4C9E-8A38-B11213B215E9}">
                  <a14:cameraTool cellRange="wolf8" spid="_x0000_s398540"/>
                </a:ext>
              </a:extLst>
            </xdr:cNvPicPr>
          </xdr:nvPicPr>
          <xdr:blipFill>
            <a:blip xmlns:r="http://schemas.openxmlformats.org/officeDocument/2006/relationships" r:embed="rId58"/>
            <a:srcRect/>
            <a:stretch>
              <a:fillRect/>
            </a:stretch>
          </xdr:blipFill>
          <xdr:spPr bwMode="auto">
            <a:xfrm>
              <a:off x="3756025" y="61150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739775</xdr:colOff>
          <xdr:row>14</xdr:row>
          <xdr:rowOff>12700</xdr:rowOff>
        </xdr:from>
        <xdr:to>
          <xdr:col>4</xdr:col>
          <xdr:colOff>720725</xdr:colOff>
          <xdr:row>15</xdr:row>
          <xdr:rowOff>3175</xdr:rowOff>
        </xdr:to>
        <xdr:pic>
          <xdr:nvPicPr>
            <xdr:cNvPr id="80" name="Picture 79"/>
            <xdr:cNvPicPr>
              <a:picLocks noChangeAspect="1" noChangeArrowheads="1"/>
              <a:extLst>
                <a:ext uri="{84589F7E-364E-4C9E-8A38-B11213B215E9}">
                  <a14:cameraTool cellRange="wolf10" spid="_x0000_s398541"/>
                </a:ext>
              </a:extLst>
            </xdr:cNvPicPr>
          </xdr:nvPicPr>
          <xdr:blipFill>
            <a:blip xmlns:r="http://schemas.openxmlformats.org/officeDocument/2006/relationships" r:embed="rId59"/>
            <a:srcRect/>
            <a:stretch>
              <a:fillRect/>
            </a:stretch>
          </xdr:blipFill>
          <xdr:spPr bwMode="auto">
            <a:xfrm>
              <a:off x="3749675" y="82042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749300</xdr:colOff>
          <xdr:row>16</xdr:row>
          <xdr:rowOff>22225</xdr:rowOff>
        </xdr:from>
        <xdr:to>
          <xdr:col>4</xdr:col>
          <xdr:colOff>730250</xdr:colOff>
          <xdr:row>17</xdr:row>
          <xdr:rowOff>12700</xdr:rowOff>
        </xdr:to>
        <xdr:pic>
          <xdr:nvPicPr>
            <xdr:cNvPr id="82" name="Picture 81"/>
            <xdr:cNvPicPr>
              <a:picLocks noChangeAspect="1" noChangeArrowheads="1"/>
              <a:extLst>
                <a:ext uri="{84589F7E-364E-4C9E-8A38-B11213B215E9}">
                  <a14:cameraTool cellRange="wolf12" spid="_x0000_s398542"/>
                </a:ext>
              </a:extLst>
            </xdr:cNvPicPr>
          </xdr:nvPicPr>
          <xdr:blipFill>
            <a:blip xmlns:r="http://schemas.openxmlformats.org/officeDocument/2006/relationships" r:embed="rId60"/>
            <a:srcRect/>
            <a:stretch>
              <a:fillRect/>
            </a:stretch>
          </xdr:blipFill>
          <xdr:spPr bwMode="auto">
            <a:xfrm>
              <a:off x="3759200" y="103092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742950</xdr:colOff>
          <xdr:row>21</xdr:row>
          <xdr:rowOff>15875</xdr:rowOff>
        </xdr:from>
        <xdr:to>
          <xdr:col>4</xdr:col>
          <xdr:colOff>723900</xdr:colOff>
          <xdr:row>22</xdr:row>
          <xdr:rowOff>6350</xdr:rowOff>
        </xdr:to>
        <xdr:pic>
          <xdr:nvPicPr>
            <xdr:cNvPr id="84" name="Picture 83"/>
            <xdr:cNvPicPr>
              <a:picLocks noChangeAspect="1" noChangeArrowheads="1"/>
              <a:extLst>
                <a:ext uri="{84589F7E-364E-4C9E-8A38-B11213B215E9}">
                  <a14:cameraTool cellRange="wolf14" spid="_x0000_s398543"/>
                </a:ext>
              </a:extLst>
            </xdr:cNvPicPr>
          </xdr:nvPicPr>
          <xdr:blipFill>
            <a:blip xmlns:r="http://schemas.openxmlformats.org/officeDocument/2006/relationships" r:embed="rId61"/>
            <a:srcRect/>
            <a:stretch>
              <a:fillRect/>
            </a:stretch>
          </xdr:blipFill>
          <xdr:spPr bwMode="auto">
            <a:xfrm>
              <a:off x="3752850" y="147224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752475</xdr:colOff>
          <xdr:row>22</xdr:row>
          <xdr:rowOff>9525</xdr:rowOff>
        </xdr:from>
        <xdr:to>
          <xdr:col>4</xdr:col>
          <xdr:colOff>733425</xdr:colOff>
          <xdr:row>23</xdr:row>
          <xdr:rowOff>0</xdr:rowOff>
        </xdr:to>
        <xdr:pic>
          <xdr:nvPicPr>
            <xdr:cNvPr id="86" name="Picture 85"/>
            <xdr:cNvPicPr>
              <a:picLocks noChangeAspect="1" noChangeArrowheads="1"/>
              <a:extLst>
                <a:ext uri="{84589F7E-364E-4C9E-8A38-B11213B215E9}">
                  <a14:cameraTool cellRange="wolf16" spid="_x0000_s398544"/>
                </a:ext>
              </a:extLst>
            </xdr:cNvPicPr>
          </xdr:nvPicPr>
          <xdr:blipFill>
            <a:blip xmlns:r="http://schemas.openxmlformats.org/officeDocument/2006/relationships" r:embed="rId62"/>
            <a:srcRect/>
            <a:stretch>
              <a:fillRect/>
            </a:stretch>
          </xdr:blipFill>
          <xdr:spPr bwMode="auto">
            <a:xfrm>
              <a:off x="3762375" y="165830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752475</xdr:colOff>
          <xdr:row>25</xdr:row>
          <xdr:rowOff>25400</xdr:rowOff>
        </xdr:from>
        <xdr:to>
          <xdr:col>4</xdr:col>
          <xdr:colOff>733425</xdr:colOff>
          <xdr:row>26</xdr:row>
          <xdr:rowOff>15875</xdr:rowOff>
        </xdr:to>
        <xdr:pic>
          <xdr:nvPicPr>
            <xdr:cNvPr id="88" name="Picture 87"/>
            <xdr:cNvPicPr>
              <a:picLocks noChangeAspect="1" noChangeArrowheads="1"/>
              <a:extLst>
                <a:ext uri="{84589F7E-364E-4C9E-8A38-B11213B215E9}">
                  <a14:cameraTool cellRange="wolf20" spid="_x0000_s398545"/>
                </a:ext>
              </a:extLst>
            </xdr:cNvPicPr>
          </xdr:nvPicPr>
          <xdr:blipFill>
            <a:blip xmlns:r="http://schemas.openxmlformats.org/officeDocument/2006/relationships" r:embed="rId63"/>
            <a:srcRect/>
            <a:stretch>
              <a:fillRect/>
            </a:stretch>
          </xdr:blipFill>
          <xdr:spPr bwMode="auto">
            <a:xfrm>
              <a:off x="3762375" y="205613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762000</xdr:colOff>
          <xdr:row>26</xdr:row>
          <xdr:rowOff>19050</xdr:rowOff>
        </xdr:from>
        <xdr:to>
          <xdr:col>4</xdr:col>
          <xdr:colOff>742950</xdr:colOff>
          <xdr:row>27</xdr:row>
          <xdr:rowOff>9525</xdr:rowOff>
        </xdr:to>
        <xdr:pic>
          <xdr:nvPicPr>
            <xdr:cNvPr id="90" name="Picture 89"/>
            <xdr:cNvPicPr>
              <a:picLocks noChangeAspect="1" noChangeArrowheads="1"/>
              <a:extLst>
                <a:ext uri="{84589F7E-364E-4C9E-8A38-B11213B215E9}">
                  <a14:cameraTool cellRange="wolf22" spid="_x0000_s398546"/>
                </a:ext>
              </a:extLst>
            </xdr:cNvPicPr>
          </xdr:nvPicPr>
          <xdr:blipFill>
            <a:blip xmlns:r="http://schemas.openxmlformats.org/officeDocument/2006/relationships" r:embed="rId64"/>
            <a:srcRect/>
            <a:stretch>
              <a:fillRect/>
            </a:stretch>
          </xdr:blipFill>
          <xdr:spPr bwMode="auto">
            <a:xfrm>
              <a:off x="3771900" y="224218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746125</xdr:colOff>
          <xdr:row>29</xdr:row>
          <xdr:rowOff>19050</xdr:rowOff>
        </xdr:from>
        <xdr:to>
          <xdr:col>4</xdr:col>
          <xdr:colOff>727075</xdr:colOff>
          <xdr:row>30</xdr:row>
          <xdr:rowOff>9525</xdr:rowOff>
        </xdr:to>
        <xdr:pic>
          <xdr:nvPicPr>
            <xdr:cNvPr id="91" name="Picture 90"/>
            <xdr:cNvPicPr>
              <a:picLocks noChangeAspect="1" noChangeArrowheads="1"/>
              <a:extLst>
                <a:ext uri="{84589F7E-364E-4C9E-8A38-B11213B215E9}">
                  <a14:cameraTool cellRange="wolf26" spid="_x0000_s398547"/>
                </a:ext>
              </a:extLst>
            </xdr:cNvPicPr>
          </xdr:nvPicPr>
          <xdr:blipFill>
            <a:blip xmlns:r="http://schemas.openxmlformats.org/officeDocument/2006/relationships" r:embed="rId65"/>
            <a:srcRect/>
            <a:stretch>
              <a:fillRect/>
            </a:stretch>
          </xdr:blipFill>
          <xdr:spPr bwMode="auto">
            <a:xfrm>
              <a:off x="3756025" y="263842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755650</xdr:colOff>
          <xdr:row>30</xdr:row>
          <xdr:rowOff>12700</xdr:rowOff>
        </xdr:from>
        <xdr:to>
          <xdr:col>4</xdr:col>
          <xdr:colOff>736600</xdr:colOff>
          <xdr:row>31</xdr:row>
          <xdr:rowOff>3175</xdr:rowOff>
        </xdr:to>
        <xdr:pic>
          <xdr:nvPicPr>
            <xdr:cNvPr id="92" name="Picture 91"/>
            <xdr:cNvPicPr>
              <a:picLocks noChangeAspect="1" noChangeArrowheads="1"/>
              <a:extLst>
                <a:ext uri="{84589F7E-364E-4C9E-8A38-B11213B215E9}">
                  <a14:cameraTool cellRange="wolf28" spid="_x0000_s398548"/>
                </a:ext>
              </a:extLst>
            </xdr:cNvPicPr>
          </xdr:nvPicPr>
          <xdr:blipFill>
            <a:blip xmlns:r="http://schemas.openxmlformats.org/officeDocument/2006/relationships" r:embed="rId66"/>
            <a:srcRect/>
            <a:stretch>
              <a:fillRect/>
            </a:stretch>
          </xdr:blipFill>
          <xdr:spPr bwMode="auto">
            <a:xfrm>
              <a:off x="3765550" y="282448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755650</xdr:colOff>
          <xdr:row>27</xdr:row>
          <xdr:rowOff>28575</xdr:rowOff>
        </xdr:from>
        <xdr:to>
          <xdr:col>4</xdr:col>
          <xdr:colOff>736600</xdr:colOff>
          <xdr:row>28</xdr:row>
          <xdr:rowOff>19050</xdr:rowOff>
        </xdr:to>
        <xdr:pic>
          <xdr:nvPicPr>
            <xdr:cNvPr id="93" name="Picture 92"/>
            <xdr:cNvPicPr>
              <a:picLocks noChangeAspect="1" noChangeArrowheads="1"/>
              <a:extLst>
                <a:ext uri="{84589F7E-364E-4C9E-8A38-B11213B215E9}">
                  <a14:cameraTool cellRange="wolf24" spid="_x0000_s398549"/>
                </a:ext>
              </a:extLst>
            </xdr:cNvPicPr>
          </xdr:nvPicPr>
          <xdr:blipFill>
            <a:blip xmlns:r="http://schemas.openxmlformats.org/officeDocument/2006/relationships" r:embed="rId67"/>
            <a:srcRect/>
            <a:stretch>
              <a:fillRect/>
            </a:stretch>
          </xdr:blipFill>
          <xdr:spPr bwMode="auto">
            <a:xfrm>
              <a:off x="3765550" y="242982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749300</xdr:colOff>
          <xdr:row>23</xdr:row>
          <xdr:rowOff>22225</xdr:rowOff>
        </xdr:from>
        <xdr:to>
          <xdr:col>4</xdr:col>
          <xdr:colOff>730250</xdr:colOff>
          <xdr:row>24</xdr:row>
          <xdr:rowOff>12700</xdr:rowOff>
        </xdr:to>
        <xdr:pic>
          <xdr:nvPicPr>
            <xdr:cNvPr id="94" name="Picture 93"/>
            <xdr:cNvPicPr>
              <a:picLocks noChangeAspect="1" noChangeArrowheads="1"/>
              <a:extLst>
                <a:ext uri="{84589F7E-364E-4C9E-8A38-B11213B215E9}">
                  <a14:cameraTool cellRange="wolf18" spid="_x0000_s398550"/>
                </a:ext>
              </a:extLst>
            </xdr:cNvPicPr>
          </xdr:nvPicPr>
          <xdr:blipFill>
            <a:blip xmlns:r="http://schemas.openxmlformats.org/officeDocument/2006/relationships" r:embed="rId68"/>
            <a:srcRect/>
            <a:stretch>
              <a:fillRect/>
            </a:stretch>
          </xdr:blipFill>
          <xdr:spPr bwMode="auto">
            <a:xfrm>
              <a:off x="3759200" y="184626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765175</xdr:colOff>
          <xdr:row>31</xdr:row>
          <xdr:rowOff>38100</xdr:rowOff>
        </xdr:from>
        <xdr:to>
          <xdr:col>4</xdr:col>
          <xdr:colOff>746125</xdr:colOff>
          <xdr:row>32</xdr:row>
          <xdr:rowOff>28575</xdr:rowOff>
        </xdr:to>
        <xdr:pic>
          <xdr:nvPicPr>
            <xdr:cNvPr id="96" name="Picture 95"/>
            <xdr:cNvPicPr>
              <a:picLocks noChangeAspect="1" noChangeArrowheads="1"/>
              <a:extLst>
                <a:ext uri="{84589F7E-364E-4C9E-8A38-B11213B215E9}">
                  <a14:cameraTool cellRange="wolf30" spid="_x0000_s398551"/>
                </a:ext>
              </a:extLst>
            </xdr:cNvPicPr>
          </xdr:nvPicPr>
          <xdr:blipFill>
            <a:blip xmlns:r="http://schemas.openxmlformats.org/officeDocument/2006/relationships" r:embed="rId69"/>
            <a:srcRect/>
            <a:stretch>
              <a:fillRect/>
            </a:stretch>
          </xdr:blipFill>
          <xdr:spPr bwMode="auto">
            <a:xfrm>
              <a:off x="3775075" y="301371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774700</xdr:colOff>
          <xdr:row>33</xdr:row>
          <xdr:rowOff>31750</xdr:rowOff>
        </xdr:from>
        <xdr:to>
          <xdr:col>4</xdr:col>
          <xdr:colOff>755650</xdr:colOff>
          <xdr:row>34</xdr:row>
          <xdr:rowOff>22225</xdr:rowOff>
        </xdr:to>
        <xdr:pic>
          <xdr:nvPicPr>
            <xdr:cNvPr id="98" name="Picture 97"/>
            <xdr:cNvPicPr>
              <a:picLocks noChangeAspect="1" noChangeArrowheads="1"/>
              <a:extLst>
                <a:ext uri="{84589F7E-364E-4C9E-8A38-B11213B215E9}">
                  <a14:cameraTool cellRange="wolf32" spid="_x0000_s398552"/>
                </a:ext>
              </a:extLst>
            </xdr:cNvPicPr>
          </xdr:nvPicPr>
          <xdr:blipFill>
            <a:blip xmlns:r="http://schemas.openxmlformats.org/officeDocument/2006/relationships" r:embed="rId70"/>
            <a:srcRect/>
            <a:stretch>
              <a:fillRect/>
            </a:stretch>
          </xdr:blipFill>
          <xdr:spPr bwMode="auto">
            <a:xfrm>
              <a:off x="3784600" y="322262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768350</xdr:colOff>
          <xdr:row>36</xdr:row>
          <xdr:rowOff>9525</xdr:rowOff>
        </xdr:from>
        <xdr:to>
          <xdr:col>4</xdr:col>
          <xdr:colOff>749300</xdr:colOff>
          <xdr:row>37</xdr:row>
          <xdr:rowOff>0</xdr:rowOff>
        </xdr:to>
        <xdr:pic>
          <xdr:nvPicPr>
            <xdr:cNvPr id="100" name="Picture 99"/>
            <xdr:cNvPicPr>
              <a:picLocks noChangeAspect="1" noChangeArrowheads="1"/>
              <a:extLst>
                <a:ext uri="{84589F7E-364E-4C9E-8A38-B11213B215E9}">
                  <a14:cameraTool cellRange="wolf34" spid="_x0000_s398553"/>
                </a:ext>
              </a:extLst>
            </xdr:cNvPicPr>
          </xdr:nvPicPr>
          <xdr:blipFill>
            <a:blip xmlns:r="http://schemas.openxmlformats.org/officeDocument/2006/relationships" r:embed="rId71"/>
            <a:srcRect/>
            <a:stretch>
              <a:fillRect/>
            </a:stretch>
          </xdr:blipFill>
          <xdr:spPr bwMode="auto">
            <a:xfrm>
              <a:off x="3778250" y="345281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746125</xdr:colOff>
          <xdr:row>38</xdr:row>
          <xdr:rowOff>34925</xdr:rowOff>
        </xdr:from>
        <xdr:to>
          <xdr:col>4</xdr:col>
          <xdr:colOff>727075</xdr:colOff>
          <xdr:row>39</xdr:row>
          <xdr:rowOff>25400</xdr:rowOff>
        </xdr:to>
        <xdr:pic>
          <xdr:nvPicPr>
            <xdr:cNvPr id="102" name="Picture 101"/>
            <xdr:cNvPicPr>
              <a:picLocks noChangeAspect="1" noChangeArrowheads="1"/>
              <a:extLst>
                <a:ext uri="{84589F7E-364E-4C9E-8A38-B11213B215E9}">
                  <a14:cameraTool cellRange="wolf36" spid="_x0000_s398554"/>
                </a:ext>
              </a:extLst>
            </xdr:cNvPicPr>
          </xdr:nvPicPr>
          <xdr:blipFill>
            <a:blip xmlns:r="http://schemas.openxmlformats.org/officeDocument/2006/relationships" r:embed="rId72"/>
            <a:srcRect/>
            <a:stretch>
              <a:fillRect/>
            </a:stretch>
          </xdr:blipFill>
          <xdr:spPr bwMode="auto">
            <a:xfrm>
              <a:off x="3756025" y="366490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739775</xdr:colOff>
          <xdr:row>40</xdr:row>
          <xdr:rowOff>12700</xdr:rowOff>
        </xdr:from>
        <xdr:to>
          <xdr:col>4</xdr:col>
          <xdr:colOff>720725</xdr:colOff>
          <xdr:row>41</xdr:row>
          <xdr:rowOff>3175</xdr:rowOff>
        </xdr:to>
        <xdr:pic>
          <xdr:nvPicPr>
            <xdr:cNvPr id="104" name="Picture 103"/>
            <xdr:cNvPicPr>
              <a:picLocks noChangeAspect="1" noChangeArrowheads="1"/>
              <a:extLst>
                <a:ext uri="{84589F7E-364E-4C9E-8A38-B11213B215E9}">
                  <a14:cameraTool cellRange="wolf38" spid="_x0000_s398555"/>
                </a:ext>
              </a:extLst>
            </xdr:cNvPicPr>
          </xdr:nvPicPr>
          <xdr:blipFill>
            <a:blip xmlns:r="http://schemas.openxmlformats.org/officeDocument/2006/relationships" r:embed="rId73"/>
            <a:srcRect/>
            <a:stretch>
              <a:fillRect/>
            </a:stretch>
          </xdr:blipFill>
          <xdr:spPr bwMode="auto">
            <a:xfrm>
              <a:off x="3749675" y="387223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42</xdr:row>
          <xdr:rowOff>38100</xdr:rowOff>
        </xdr:from>
        <xdr:to>
          <xdr:col>4</xdr:col>
          <xdr:colOff>714375</xdr:colOff>
          <xdr:row>43</xdr:row>
          <xdr:rowOff>28575</xdr:rowOff>
        </xdr:to>
        <xdr:pic>
          <xdr:nvPicPr>
            <xdr:cNvPr id="105" name="Picture 104"/>
            <xdr:cNvPicPr>
              <a:picLocks noChangeAspect="1" noChangeArrowheads="1"/>
              <a:extLst>
                <a:ext uri="{84589F7E-364E-4C9E-8A38-B11213B215E9}">
                  <a14:cameraTool cellRange="wolf40" spid="_x0000_s398556"/>
                </a:ext>
              </a:extLst>
            </xdr:cNvPicPr>
          </xdr:nvPicPr>
          <xdr:blipFill>
            <a:blip xmlns:r="http://schemas.openxmlformats.org/officeDocument/2006/relationships" r:embed="rId74"/>
            <a:srcRect/>
            <a:stretch>
              <a:fillRect/>
            </a:stretch>
          </xdr:blipFill>
          <xdr:spPr bwMode="auto">
            <a:xfrm>
              <a:off x="3743325" y="408432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727075</xdr:colOff>
          <xdr:row>43</xdr:row>
          <xdr:rowOff>31750</xdr:rowOff>
        </xdr:from>
        <xdr:to>
          <xdr:col>4</xdr:col>
          <xdr:colOff>708025</xdr:colOff>
          <xdr:row>44</xdr:row>
          <xdr:rowOff>22225</xdr:rowOff>
        </xdr:to>
        <xdr:pic>
          <xdr:nvPicPr>
            <xdr:cNvPr id="116" name="Picture 115"/>
            <xdr:cNvPicPr>
              <a:picLocks noChangeAspect="1" noChangeArrowheads="1"/>
              <a:extLst>
                <a:ext uri="{84589F7E-364E-4C9E-8A38-B11213B215E9}">
                  <a14:cameraTool cellRange="wolf42" spid="_x0000_s398557"/>
                </a:ext>
              </a:extLst>
            </xdr:cNvPicPr>
          </xdr:nvPicPr>
          <xdr:blipFill>
            <a:blip xmlns:r="http://schemas.openxmlformats.org/officeDocument/2006/relationships" r:embed="rId75"/>
            <a:srcRect/>
            <a:stretch>
              <a:fillRect/>
            </a:stretch>
          </xdr:blipFill>
          <xdr:spPr bwMode="auto">
            <a:xfrm>
              <a:off x="3736975" y="427037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736600</xdr:colOff>
          <xdr:row>44</xdr:row>
          <xdr:rowOff>25400</xdr:rowOff>
        </xdr:from>
        <xdr:to>
          <xdr:col>4</xdr:col>
          <xdr:colOff>717550</xdr:colOff>
          <xdr:row>45</xdr:row>
          <xdr:rowOff>15875</xdr:rowOff>
        </xdr:to>
        <xdr:pic>
          <xdr:nvPicPr>
            <xdr:cNvPr id="117" name="Picture 116"/>
            <xdr:cNvPicPr>
              <a:picLocks noChangeAspect="1" noChangeArrowheads="1"/>
              <a:extLst>
                <a:ext uri="{84589F7E-364E-4C9E-8A38-B11213B215E9}">
                  <a14:cameraTool cellRange="wolf44" spid="_x0000_s398558"/>
                </a:ext>
              </a:extLst>
            </xdr:cNvPicPr>
          </xdr:nvPicPr>
          <xdr:blipFill>
            <a:blip xmlns:r="http://schemas.openxmlformats.org/officeDocument/2006/relationships" r:embed="rId76"/>
            <a:srcRect/>
            <a:stretch>
              <a:fillRect/>
            </a:stretch>
          </xdr:blipFill>
          <xdr:spPr bwMode="auto">
            <a:xfrm>
              <a:off x="3746500" y="445643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730250</xdr:colOff>
          <xdr:row>45</xdr:row>
          <xdr:rowOff>34925</xdr:rowOff>
        </xdr:from>
        <xdr:to>
          <xdr:col>4</xdr:col>
          <xdr:colOff>711200</xdr:colOff>
          <xdr:row>46</xdr:row>
          <xdr:rowOff>25400</xdr:rowOff>
        </xdr:to>
        <xdr:pic>
          <xdr:nvPicPr>
            <xdr:cNvPr id="118" name="Picture 117"/>
            <xdr:cNvPicPr>
              <a:picLocks noChangeAspect="1" noChangeArrowheads="1"/>
              <a:extLst>
                <a:ext uri="{84589F7E-364E-4C9E-8A38-B11213B215E9}">
                  <a14:cameraTool cellRange="wolf46" spid="_x0000_s398559"/>
                </a:ext>
              </a:extLst>
            </xdr:cNvPicPr>
          </xdr:nvPicPr>
          <xdr:blipFill>
            <a:blip xmlns:r="http://schemas.openxmlformats.org/officeDocument/2006/relationships" r:embed="rId77"/>
            <a:srcRect/>
            <a:stretch>
              <a:fillRect/>
            </a:stretch>
          </xdr:blipFill>
          <xdr:spPr bwMode="auto">
            <a:xfrm>
              <a:off x="3740150" y="4644072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765175</xdr:colOff>
          <xdr:row>47</xdr:row>
          <xdr:rowOff>15875</xdr:rowOff>
        </xdr:from>
        <xdr:to>
          <xdr:col>4</xdr:col>
          <xdr:colOff>746125</xdr:colOff>
          <xdr:row>48</xdr:row>
          <xdr:rowOff>6350</xdr:rowOff>
        </xdr:to>
        <xdr:pic>
          <xdr:nvPicPr>
            <xdr:cNvPr id="119" name="Picture 118"/>
            <xdr:cNvPicPr>
              <a:picLocks noChangeAspect="1" noChangeArrowheads="1"/>
              <a:extLst>
                <a:ext uri="{84589F7E-364E-4C9E-8A38-B11213B215E9}">
                  <a14:cameraTool cellRange="wolf48" spid="_x0000_s398560"/>
                </a:ext>
              </a:extLst>
            </xdr:cNvPicPr>
          </xdr:nvPicPr>
          <xdr:blipFill>
            <a:blip xmlns:r="http://schemas.openxmlformats.org/officeDocument/2006/relationships" r:embed="rId78"/>
            <a:srcRect/>
            <a:stretch>
              <a:fillRect/>
            </a:stretch>
          </xdr:blipFill>
          <xdr:spPr bwMode="auto">
            <a:xfrm>
              <a:off x="3775075" y="485171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770731</xdr:colOff>
          <xdr:row>48</xdr:row>
          <xdr:rowOff>13494</xdr:rowOff>
        </xdr:from>
        <xdr:to>
          <xdr:col>4</xdr:col>
          <xdr:colOff>751681</xdr:colOff>
          <xdr:row>49</xdr:row>
          <xdr:rowOff>3969</xdr:rowOff>
        </xdr:to>
        <xdr:pic>
          <xdr:nvPicPr>
            <xdr:cNvPr id="103" name="Picture 102"/>
            <xdr:cNvPicPr>
              <a:picLocks noChangeAspect="1" noChangeArrowheads="1"/>
              <a:extLst>
                <a:ext uri="{84589F7E-364E-4C9E-8A38-B11213B215E9}">
                  <a14:cameraTool cellRange="wolf50" spid="_x0000_s398561"/>
                </a:ext>
              </a:extLst>
            </xdr:cNvPicPr>
          </xdr:nvPicPr>
          <xdr:blipFill>
            <a:blip xmlns:r="http://schemas.openxmlformats.org/officeDocument/2006/relationships" r:embed="rId79"/>
            <a:srcRect/>
            <a:stretch>
              <a:fillRect/>
            </a:stretch>
          </xdr:blipFill>
          <xdr:spPr bwMode="auto">
            <a:xfrm>
              <a:off x="3780631" y="50381694"/>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714375</xdr:colOff>
          <xdr:row>49</xdr:row>
          <xdr:rowOff>219075</xdr:rowOff>
        </xdr:from>
        <xdr:to>
          <xdr:col>4</xdr:col>
          <xdr:colOff>695325</xdr:colOff>
          <xdr:row>50</xdr:row>
          <xdr:rowOff>1847850</xdr:rowOff>
        </xdr:to>
        <xdr:pic>
          <xdr:nvPicPr>
            <xdr:cNvPr id="121" name="Picture 120"/>
            <xdr:cNvPicPr>
              <a:picLocks noChangeAspect="1" noChangeArrowheads="1"/>
              <a:extLst>
                <a:ext uri="{84589F7E-364E-4C9E-8A38-B11213B215E9}">
                  <a14:cameraTool cellRange="wolf54" spid="_x0000_s398562"/>
                </a:ext>
              </a:extLst>
            </xdr:cNvPicPr>
          </xdr:nvPicPr>
          <xdr:blipFill>
            <a:blip xmlns:r="http://schemas.openxmlformats.org/officeDocument/2006/relationships" r:embed="rId80"/>
            <a:srcRect/>
            <a:stretch>
              <a:fillRect/>
            </a:stretch>
          </xdr:blipFill>
          <xdr:spPr bwMode="auto">
            <a:xfrm>
              <a:off x="3724275" y="52454175"/>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51</xdr:row>
          <xdr:rowOff>6350</xdr:rowOff>
        </xdr:from>
        <xdr:to>
          <xdr:col>4</xdr:col>
          <xdr:colOff>704850</xdr:colOff>
          <xdr:row>51</xdr:row>
          <xdr:rowOff>1863725</xdr:rowOff>
        </xdr:to>
        <xdr:pic>
          <xdr:nvPicPr>
            <xdr:cNvPr id="122" name="Picture 121"/>
            <xdr:cNvPicPr>
              <a:picLocks noChangeAspect="1" noChangeArrowheads="1"/>
              <a:extLst>
                <a:ext uri="{84589F7E-364E-4C9E-8A38-B11213B215E9}">
                  <a14:cameraTool cellRange="wolf56" spid="_x0000_s398563"/>
                </a:ext>
              </a:extLst>
            </xdr:cNvPicPr>
          </xdr:nvPicPr>
          <xdr:blipFill>
            <a:blip xmlns:r="http://schemas.openxmlformats.org/officeDocument/2006/relationships" r:embed="rId81"/>
            <a:srcRect/>
            <a:stretch>
              <a:fillRect/>
            </a:stretch>
          </xdr:blipFill>
          <xdr:spPr bwMode="auto">
            <a:xfrm>
              <a:off x="3733800" y="543369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717550</xdr:colOff>
          <xdr:row>52</xdr:row>
          <xdr:rowOff>0</xdr:rowOff>
        </xdr:from>
        <xdr:to>
          <xdr:col>4</xdr:col>
          <xdr:colOff>698500</xdr:colOff>
          <xdr:row>52</xdr:row>
          <xdr:rowOff>1857375</xdr:rowOff>
        </xdr:to>
        <xdr:pic>
          <xdr:nvPicPr>
            <xdr:cNvPr id="123" name="Picture 122"/>
            <xdr:cNvPicPr>
              <a:picLocks noChangeAspect="1" noChangeArrowheads="1"/>
              <a:extLst>
                <a:ext uri="{84589F7E-364E-4C9E-8A38-B11213B215E9}">
                  <a14:cameraTool cellRange="wolf58" spid="_x0000_s398564"/>
                </a:ext>
              </a:extLst>
            </xdr:cNvPicPr>
          </xdr:nvPicPr>
          <xdr:blipFill>
            <a:blip xmlns:r="http://schemas.openxmlformats.org/officeDocument/2006/relationships" r:embed="rId82"/>
            <a:srcRect/>
            <a:stretch>
              <a:fillRect/>
            </a:stretch>
          </xdr:blipFill>
          <xdr:spPr bwMode="auto">
            <a:xfrm>
              <a:off x="3727450" y="561975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742950</xdr:colOff>
          <xdr:row>53</xdr:row>
          <xdr:rowOff>25400</xdr:rowOff>
        </xdr:from>
        <xdr:to>
          <xdr:col>4</xdr:col>
          <xdr:colOff>723900</xdr:colOff>
          <xdr:row>54</xdr:row>
          <xdr:rowOff>15875</xdr:rowOff>
        </xdr:to>
        <xdr:pic>
          <xdr:nvPicPr>
            <xdr:cNvPr id="124" name="Picture 123"/>
            <xdr:cNvPicPr>
              <a:picLocks noChangeAspect="1" noChangeArrowheads="1"/>
              <a:extLst>
                <a:ext uri="{84589F7E-364E-4C9E-8A38-B11213B215E9}">
                  <a14:cameraTool cellRange="wolf60" spid="_x0000_s398565"/>
                </a:ext>
              </a:extLst>
            </xdr:cNvPicPr>
          </xdr:nvPicPr>
          <xdr:blipFill>
            <a:blip xmlns:r="http://schemas.openxmlformats.org/officeDocument/2006/relationships" r:embed="rId83"/>
            <a:srcRect/>
            <a:stretch>
              <a:fillRect/>
            </a:stretch>
          </xdr:blipFill>
          <xdr:spPr bwMode="auto">
            <a:xfrm>
              <a:off x="3752850" y="5808980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18257</xdr:colOff>
          <xdr:row>48</xdr:row>
          <xdr:rowOff>15081</xdr:rowOff>
        </xdr:from>
        <xdr:to>
          <xdr:col>3</xdr:col>
          <xdr:colOff>780257</xdr:colOff>
          <xdr:row>49</xdr:row>
          <xdr:rowOff>5556</xdr:rowOff>
        </xdr:to>
        <xdr:pic>
          <xdr:nvPicPr>
            <xdr:cNvPr id="125" name="Picture 124"/>
            <xdr:cNvPicPr>
              <a:picLocks noChangeAspect="1" noChangeArrowheads="1"/>
              <a:extLst>
                <a:ext uri="{84589F7E-364E-4C9E-8A38-B11213B215E9}">
                  <a14:cameraTool cellRange="wolf49" spid="_x0000_s398566"/>
                </a:ext>
              </a:extLst>
            </xdr:cNvPicPr>
          </xdr:nvPicPr>
          <xdr:blipFill>
            <a:blip xmlns:r="http://schemas.openxmlformats.org/officeDocument/2006/relationships" r:embed="rId79"/>
            <a:srcRect/>
            <a:stretch>
              <a:fillRect/>
            </a:stretch>
          </xdr:blipFill>
          <xdr:spPr bwMode="auto">
            <a:xfrm>
              <a:off x="3028157" y="50383281"/>
              <a:ext cx="762000" cy="1857375"/>
            </a:xfrm>
            <a:prstGeom prst="rect">
              <a:avLst/>
            </a:prstGeom>
            <a:noFill/>
            <a:ln w="9525">
              <a:noFill/>
              <a:miter lim="800000"/>
              <a:headEnd/>
              <a:tailEnd/>
            </a:ln>
          </xdr:spPr>
        </xdr:pic>
        <xdr:clientData/>
      </xdr:twoCellAnchor>
    </mc:Choice>
    <mc:Fallback/>
  </mc:AlternateContent>
  <xdr:twoCellAnchor editAs="oneCell">
    <xdr:from>
      <xdr:col>7</xdr:col>
      <xdr:colOff>0</xdr:colOff>
      <xdr:row>19</xdr:row>
      <xdr:rowOff>127000</xdr:rowOff>
    </xdr:from>
    <xdr:to>
      <xdr:col>11</xdr:col>
      <xdr:colOff>637800</xdr:colOff>
      <xdr:row>19</xdr:row>
      <xdr:rowOff>1711000</xdr:rowOff>
    </xdr:to>
    <xdr:graphicFrame macro="">
      <xdr:nvGraphicFramePr>
        <xdr:cNvPr id="106" name="Chart 10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19050</xdr:colOff>
          <xdr:row>18</xdr:row>
          <xdr:rowOff>196850</xdr:rowOff>
        </xdr:from>
        <xdr:to>
          <xdr:col>4</xdr:col>
          <xdr:colOff>0</xdr:colOff>
          <xdr:row>19</xdr:row>
          <xdr:rowOff>1825625</xdr:rowOff>
        </xdr:to>
        <xdr:pic>
          <xdr:nvPicPr>
            <xdr:cNvPr id="107" name="Picture 106"/>
            <xdr:cNvPicPr>
              <a:picLocks noChangeAspect="1" noChangeArrowheads="1"/>
              <a:extLst>
                <a:ext uri="{84589F7E-364E-4C9E-8A38-B11213B215E9}">
                  <a14:cameraTool cellRange="wolf1" spid="_x0000_s398567"/>
                </a:ext>
              </a:extLst>
            </xdr:cNvPicPr>
          </xdr:nvPicPr>
          <xdr:blipFill>
            <a:blip xmlns:r="http://schemas.openxmlformats.org/officeDocument/2006/relationships" r:embed="rId85"/>
            <a:srcRect/>
            <a:stretch>
              <a:fillRect/>
            </a:stretch>
          </xdr:blipFill>
          <xdr:spPr bwMode="auto">
            <a:xfrm>
              <a:off x="3028950" y="12579350"/>
              <a:ext cx="762000" cy="185737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18</xdr:row>
          <xdr:rowOff>190500</xdr:rowOff>
        </xdr:from>
        <xdr:to>
          <xdr:col>4</xdr:col>
          <xdr:colOff>676275</xdr:colOff>
          <xdr:row>19</xdr:row>
          <xdr:rowOff>1819275</xdr:rowOff>
        </xdr:to>
        <xdr:pic>
          <xdr:nvPicPr>
            <xdr:cNvPr id="108" name="Picture 107"/>
            <xdr:cNvPicPr>
              <a:picLocks noChangeAspect="1" noChangeArrowheads="1"/>
              <a:extLst>
                <a:ext uri="{84589F7E-364E-4C9E-8A38-B11213B215E9}">
                  <a14:cameraTool cellRange="wolf2" spid="_x0000_s398568"/>
                </a:ext>
              </a:extLst>
            </xdr:cNvPicPr>
          </xdr:nvPicPr>
          <xdr:blipFill>
            <a:blip xmlns:r="http://schemas.openxmlformats.org/officeDocument/2006/relationships" r:embed="rId86"/>
            <a:srcRect/>
            <a:stretch>
              <a:fillRect/>
            </a:stretch>
          </xdr:blipFill>
          <xdr:spPr bwMode="auto">
            <a:xfrm>
              <a:off x="3705225" y="12573000"/>
              <a:ext cx="762000" cy="1857375"/>
            </a:xfrm>
            <a:prstGeom prst="rect">
              <a:avLst/>
            </a:prstGeom>
            <a:noFill/>
            <a:ln w="9525">
              <a:noFill/>
              <a:miter lim="800000"/>
              <a:headEnd/>
              <a:tailEnd/>
            </a:ln>
          </xdr:spPr>
        </xdr:pic>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16</xdr:col>
      <xdr:colOff>0</xdr:colOff>
      <xdr:row>75</xdr:row>
      <xdr:rowOff>19050</xdr:rowOff>
    </xdr:from>
    <xdr:to>
      <xdr:col>16</xdr:col>
      <xdr:colOff>0</xdr:colOff>
      <xdr:row>75</xdr:row>
      <xdr:rowOff>19050</xdr:rowOff>
    </xdr:to>
    <xdr:sp macro="" textlink="">
      <xdr:nvSpPr>
        <xdr:cNvPr id="2" name="Line 1056"/>
        <xdr:cNvSpPr>
          <a:spLocks noChangeShapeType="1"/>
        </xdr:cNvSpPr>
      </xdr:nvSpPr>
      <xdr:spPr bwMode="auto">
        <a:xfrm>
          <a:off x="8077200" y="121634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78</xdr:row>
      <xdr:rowOff>19050</xdr:rowOff>
    </xdr:from>
    <xdr:to>
      <xdr:col>16</xdr:col>
      <xdr:colOff>0</xdr:colOff>
      <xdr:row>78</xdr:row>
      <xdr:rowOff>19050</xdr:rowOff>
    </xdr:to>
    <xdr:sp macro="" textlink="">
      <xdr:nvSpPr>
        <xdr:cNvPr id="3" name="Line 1057"/>
        <xdr:cNvSpPr>
          <a:spLocks noChangeShapeType="1"/>
        </xdr:cNvSpPr>
      </xdr:nvSpPr>
      <xdr:spPr bwMode="auto">
        <a:xfrm>
          <a:off x="8077200" y="126492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87</xdr:row>
      <xdr:rowOff>28575</xdr:rowOff>
    </xdr:from>
    <xdr:to>
      <xdr:col>16</xdr:col>
      <xdr:colOff>0</xdr:colOff>
      <xdr:row>87</xdr:row>
      <xdr:rowOff>28575</xdr:rowOff>
    </xdr:to>
    <xdr:sp macro="" textlink="">
      <xdr:nvSpPr>
        <xdr:cNvPr id="4" name="Line 1058"/>
        <xdr:cNvSpPr>
          <a:spLocks noChangeShapeType="1"/>
        </xdr:cNvSpPr>
      </xdr:nvSpPr>
      <xdr:spPr bwMode="auto">
        <a:xfrm>
          <a:off x="8077200" y="141160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87</xdr:row>
      <xdr:rowOff>47625</xdr:rowOff>
    </xdr:from>
    <xdr:to>
      <xdr:col>16</xdr:col>
      <xdr:colOff>0</xdr:colOff>
      <xdr:row>87</xdr:row>
      <xdr:rowOff>47625</xdr:rowOff>
    </xdr:to>
    <xdr:sp macro="" textlink="">
      <xdr:nvSpPr>
        <xdr:cNvPr id="5" name="Line 1059"/>
        <xdr:cNvSpPr>
          <a:spLocks noChangeShapeType="1"/>
        </xdr:cNvSpPr>
      </xdr:nvSpPr>
      <xdr:spPr bwMode="auto">
        <a:xfrm>
          <a:off x="8077200" y="141351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91</xdr:row>
      <xdr:rowOff>28575</xdr:rowOff>
    </xdr:from>
    <xdr:to>
      <xdr:col>16</xdr:col>
      <xdr:colOff>0</xdr:colOff>
      <xdr:row>91</xdr:row>
      <xdr:rowOff>28575</xdr:rowOff>
    </xdr:to>
    <xdr:sp macro="" textlink="">
      <xdr:nvSpPr>
        <xdr:cNvPr id="6" name="Line 1060"/>
        <xdr:cNvSpPr>
          <a:spLocks noChangeShapeType="1"/>
        </xdr:cNvSpPr>
      </xdr:nvSpPr>
      <xdr:spPr bwMode="auto">
        <a:xfrm>
          <a:off x="8077200" y="147637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16</xdr:col>
      <xdr:colOff>0</xdr:colOff>
      <xdr:row>91</xdr:row>
      <xdr:rowOff>47625</xdr:rowOff>
    </xdr:from>
    <xdr:to>
      <xdr:col>16</xdr:col>
      <xdr:colOff>0</xdr:colOff>
      <xdr:row>91</xdr:row>
      <xdr:rowOff>47625</xdr:rowOff>
    </xdr:to>
    <xdr:sp macro="" textlink="">
      <xdr:nvSpPr>
        <xdr:cNvPr id="7" name="Line 1061"/>
        <xdr:cNvSpPr>
          <a:spLocks noChangeShapeType="1"/>
        </xdr:cNvSpPr>
      </xdr:nvSpPr>
      <xdr:spPr bwMode="auto">
        <a:xfrm>
          <a:off x="8077200" y="147828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70</xdr:row>
      <xdr:rowOff>114300</xdr:rowOff>
    </xdr:from>
    <xdr:to>
      <xdr:col>11</xdr:col>
      <xdr:colOff>114300</xdr:colOff>
      <xdr:row>93</xdr:row>
      <xdr:rowOff>38100</xdr:rowOff>
    </xdr:to>
    <xdr:graphicFrame macro="">
      <xdr:nvGraphicFramePr>
        <xdr:cNvPr id="2"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94</xdr:row>
      <xdr:rowOff>152400</xdr:rowOff>
    </xdr:from>
    <xdr:to>
      <xdr:col>11</xdr:col>
      <xdr:colOff>257175</xdr:colOff>
      <xdr:row>118</xdr:row>
      <xdr:rowOff>28575</xdr:rowOff>
    </xdr:to>
    <xdr:graphicFrame macro="">
      <xdr:nvGraphicFramePr>
        <xdr:cNvPr id="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15</xdr:col>
      <xdr:colOff>0</xdr:colOff>
      <xdr:row>17</xdr:row>
      <xdr:rowOff>0</xdr:rowOff>
    </xdr:to>
    <xdr:sp macro="" textlink="">
      <xdr:nvSpPr>
        <xdr:cNvPr id="4" name="Line 35"/>
        <xdr:cNvSpPr>
          <a:spLocks noChangeShapeType="1"/>
        </xdr:cNvSpPr>
      </xdr:nvSpPr>
      <xdr:spPr bwMode="auto">
        <a:xfrm>
          <a:off x="7572375" y="27527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0</xdr:colOff>
      <xdr:row>20</xdr:row>
      <xdr:rowOff>0</xdr:rowOff>
    </xdr:from>
    <xdr:to>
      <xdr:col>15</xdr:col>
      <xdr:colOff>0</xdr:colOff>
      <xdr:row>20</xdr:row>
      <xdr:rowOff>0</xdr:rowOff>
    </xdr:to>
    <xdr:sp macro="" textlink="">
      <xdr:nvSpPr>
        <xdr:cNvPr id="5" name="Line 36"/>
        <xdr:cNvSpPr>
          <a:spLocks noChangeShapeType="1"/>
        </xdr:cNvSpPr>
      </xdr:nvSpPr>
      <xdr:spPr bwMode="auto">
        <a:xfrm>
          <a:off x="7572375" y="32385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15</xdr:col>
      <xdr:colOff>0</xdr:colOff>
      <xdr:row>17</xdr:row>
      <xdr:rowOff>0</xdr:rowOff>
    </xdr:from>
    <xdr:to>
      <xdr:col>15</xdr:col>
      <xdr:colOff>0</xdr:colOff>
      <xdr:row>17</xdr:row>
      <xdr:rowOff>0</xdr:rowOff>
    </xdr:to>
    <xdr:sp macro="" textlink="">
      <xdr:nvSpPr>
        <xdr:cNvPr id="6" name="Line 38"/>
        <xdr:cNvSpPr>
          <a:spLocks noChangeShapeType="1"/>
        </xdr:cNvSpPr>
      </xdr:nvSpPr>
      <xdr:spPr bwMode="auto">
        <a:xfrm>
          <a:off x="7572375" y="2752725"/>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114300</xdr:colOff>
      <xdr:row>107</xdr:row>
      <xdr:rowOff>142875</xdr:rowOff>
    </xdr:from>
    <xdr:to>
      <xdr:col>8</xdr:col>
      <xdr:colOff>114300</xdr:colOff>
      <xdr:row>107</xdr:row>
      <xdr:rowOff>142875</xdr:rowOff>
    </xdr:to>
    <xdr:sp macro="" textlink="">
      <xdr:nvSpPr>
        <xdr:cNvPr id="7" name="Line 71"/>
        <xdr:cNvSpPr>
          <a:spLocks noChangeShapeType="1"/>
        </xdr:cNvSpPr>
      </xdr:nvSpPr>
      <xdr:spPr bwMode="auto">
        <a:xfrm>
          <a:off x="4152900" y="174688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28575</xdr:colOff>
      <xdr:row>104</xdr:row>
      <xdr:rowOff>142875</xdr:rowOff>
    </xdr:from>
    <xdr:to>
      <xdr:col>8</xdr:col>
      <xdr:colOff>57150</xdr:colOff>
      <xdr:row>106</xdr:row>
      <xdr:rowOff>85725</xdr:rowOff>
    </xdr:to>
    <xdr:sp macro="" textlink="">
      <xdr:nvSpPr>
        <xdr:cNvPr id="8" name="Line 72"/>
        <xdr:cNvSpPr>
          <a:spLocks noChangeShapeType="1"/>
        </xdr:cNvSpPr>
      </xdr:nvSpPr>
      <xdr:spPr bwMode="auto">
        <a:xfrm flipV="1">
          <a:off x="4067175" y="16983075"/>
          <a:ext cx="28575"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0</xdr:colOff>
      <xdr:row>4</xdr:row>
      <xdr:rowOff>19050</xdr:rowOff>
    </xdr:from>
    <xdr:to>
      <xdr:col>15</xdr:col>
      <xdr:colOff>0</xdr:colOff>
      <xdr:row>4</xdr:row>
      <xdr:rowOff>19050</xdr:rowOff>
    </xdr:to>
    <xdr:sp macro="" textlink="">
      <xdr:nvSpPr>
        <xdr:cNvPr id="9" name="Line 83"/>
        <xdr:cNvSpPr>
          <a:spLocks noChangeShapeType="1"/>
        </xdr:cNvSpPr>
      </xdr:nvSpPr>
      <xdr:spPr bwMode="auto">
        <a:xfrm>
          <a:off x="7572375" y="66675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c:userShapes xmlns:c="http://schemas.openxmlformats.org/drawingml/2006/chart">
  <cdr:relSizeAnchor xmlns:cdr="http://schemas.openxmlformats.org/drawingml/2006/chartDrawing">
    <cdr:from>
      <cdr:x>0.33465</cdr:x>
      <cdr:y>0</cdr:y>
    </cdr:from>
    <cdr:to>
      <cdr:x>0.33617</cdr:x>
      <cdr:y>1</cdr:y>
    </cdr:to>
    <cdr:sp macro="" textlink="">
      <cdr:nvSpPr>
        <cdr:cNvPr id="102401" name="Text 1"/>
        <cdr:cNvSpPr txBox="1">
          <a:spLocks xmlns:a="http://schemas.openxmlformats.org/drawingml/2006/main" noChangeArrowheads="1"/>
        </cdr:cNvSpPr>
      </cdr:nvSpPr>
      <cdr:spPr bwMode="auto">
        <a:xfrm xmlns:a="http://schemas.openxmlformats.org/drawingml/2006/main">
          <a:off x="4084313" y="-78259"/>
          <a:ext cx="18531" cy="15651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GB"/>
        </a:p>
      </cdr:txBody>
    </cdr:sp>
  </cdr:relSizeAnchor>
</c:userShapes>
</file>

<file path=xl/drawings/drawing15.xml><?xml version="1.0" encoding="utf-8"?>
<c:userShapes xmlns:c="http://schemas.openxmlformats.org/drawingml/2006/chart">
  <cdr:relSizeAnchor xmlns:cdr="http://schemas.openxmlformats.org/drawingml/2006/chartDrawing">
    <cdr:from>
      <cdr:x>0.70767</cdr:x>
      <cdr:y>0.37057</cdr:y>
    </cdr:from>
    <cdr:to>
      <cdr:x>0.85074</cdr:x>
      <cdr:y>0.83805</cdr:y>
    </cdr:to>
    <cdr:sp macro="" textlink="">
      <cdr:nvSpPr>
        <cdr:cNvPr id="132097" name="Text Box 1"/>
        <cdr:cNvSpPr txBox="1">
          <a:spLocks xmlns:a="http://schemas.openxmlformats.org/drawingml/2006/main" noChangeArrowheads="1"/>
        </cdr:cNvSpPr>
      </cdr:nvSpPr>
      <cdr:spPr bwMode="auto">
        <a:xfrm xmlns:a="http://schemas.openxmlformats.org/drawingml/2006/main">
          <a:off x="6792895" y="274959"/>
          <a:ext cx="1361727" cy="3428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18288" tIns="18288" rIns="0" bIns="0" anchor="t" upright="1"/>
        <a:lstStyle xmlns:a="http://schemas.openxmlformats.org/drawingml/2006/main"/>
        <a:p xmlns:a="http://schemas.openxmlformats.org/drawingml/2006/main">
          <a:pPr algn="l" rtl="0">
            <a:defRPr sz="1000"/>
          </a:pPr>
          <a:r>
            <a:rPr lang="en-GB" sz="175" b="0" i="0" u="none" strike="noStrike" baseline="0">
              <a:solidFill>
                <a:srgbClr val="000000"/>
              </a:solidFill>
              <a:latin typeface="Arial"/>
              <a:cs typeface="Arial"/>
            </a:rPr>
            <a:t>Tfr £10m</a:t>
          </a:r>
        </a:p>
        <a:p xmlns:a="http://schemas.openxmlformats.org/drawingml/2006/main">
          <a:pPr algn="l" rtl="0">
            <a:defRPr sz="1000"/>
          </a:pPr>
          <a:r>
            <a:rPr lang="en-GB" sz="175" b="0" i="0" u="none" strike="noStrike" baseline="0">
              <a:solidFill>
                <a:srgbClr val="000000"/>
              </a:solidFill>
              <a:latin typeface="Arial"/>
              <a:cs typeface="Arial"/>
            </a:rPr>
            <a:t> to pension scheme (Mar '08)</a:t>
          </a:r>
        </a:p>
        <a:p xmlns:a="http://schemas.openxmlformats.org/drawingml/2006/main">
          <a:pPr algn="l" rtl="0">
            <a:defRPr sz="1000"/>
          </a:pPr>
          <a:endParaRPr lang="en-GB" sz="175" b="0" i="0" u="none" strike="noStrike" baseline="0">
            <a:solidFill>
              <a:srgbClr val="000000"/>
            </a:solidFill>
            <a:latin typeface="Arial"/>
            <a:cs typeface="Arial"/>
          </a:endParaRPr>
        </a:p>
      </cdr:txBody>
    </cdr:sp>
  </cdr:relSizeAnchor>
  <cdr:relSizeAnchor xmlns:cdr="http://schemas.openxmlformats.org/drawingml/2006/chartDrawing">
    <cdr:from>
      <cdr:x>0.42574</cdr:x>
      <cdr:y>0.2208</cdr:y>
    </cdr:from>
    <cdr:to>
      <cdr:x>0.56338</cdr:x>
      <cdr:y>1</cdr:y>
    </cdr:to>
    <cdr:sp macro="" textlink="">
      <cdr:nvSpPr>
        <cdr:cNvPr id="132100" name="Text Box 4"/>
        <cdr:cNvSpPr txBox="1">
          <a:spLocks xmlns:a="http://schemas.openxmlformats.org/drawingml/2006/main" noChangeArrowheads="1"/>
        </cdr:cNvSpPr>
      </cdr:nvSpPr>
      <cdr:spPr bwMode="auto">
        <a:xfrm xmlns:a="http://schemas.openxmlformats.org/drawingml/2006/main">
          <a:off x="4088452" y="259962"/>
          <a:ext cx="1314198" cy="5714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8</xdr:col>
      <xdr:colOff>19049</xdr:colOff>
      <xdr:row>178</xdr:row>
      <xdr:rowOff>118153</xdr:rowOff>
    </xdr:from>
    <xdr:to>
      <xdr:col>9</xdr:col>
      <xdr:colOff>838087</xdr:colOff>
      <xdr:row>201</xdr:row>
      <xdr:rowOff>34242</xdr:rowOff>
    </xdr:to>
    <xdr:grpSp>
      <xdr:nvGrpSpPr>
        <xdr:cNvPr id="8" name="Group 7"/>
        <xdr:cNvGrpSpPr/>
      </xdr:nvGrpSpPr>
      <xdr:grpSpPr>
        <a:xfrm>
          <a:off x="7339692" y="35088510"/>
          <a:ext cx="6153038" cy="4338411"/>
          <a:chOff x="7271656" y="35074903"/>
          <a:chExt cx="6153038" cy="4338411"/>
        </a:xfrm>
      </xdr:grpSpPr>
      <xdr:grpSp>
        <xdr:nvGrpSpPr>
          <xdr:cNvPr id="220" name="Group 219"/>
          <xdr:cNvGrpSpPr/>
        </xdr:nvGrpSpPr>
        <xdr:grpSpPr>
          <a:xfrm>
            <a:off x="7271656" y="35074903"/>
            <a:ext cx="6153038" cy="4338411"/>
            <a:chOff x="7611340" y="2198811"/>
            <a:chExt cx="6400935" cy="4338411"/>
          </a:xfrm>
        </xdr:grpSpPr>
        <xdr:grpSp>
          <xdr:nvGrpSpPr>
            <xdr:cNvPr id="221" name="Group 220"/>
            <xdr:cNvGrpSpPr/>
          </xdr:nvGrpSpPr>
          <xdr:grpSpPr>
            <a:xfrm>
              <a:off x="7611340" y="2198811"/>
              <a:ext cx="6400935" cy="4338411"/>
              <a:chOff x="8264768" y="2242963"/>
              <a:chExt cx="6400270" cy="4545657"/>
            </a:xfrm>
          </xdr:grpSpPr>
          <xdr:grpSp>
            <xdr:nvGrpSpPr>
              <xdr:cNvPr id="223" name="Group 222"/>
              <xdr:cNvGrpSpPr/>
            </xdr:nvGrpSpPr>
            <xdr:grpSpPr>
              <a:xfrm>
                <a:off x="8264768" y="2242963"/>
                <a:ext cx="6400270" cy="4545657"/>
                <a:chOff x="10702868" y="13404738"/>
                <a:chExt cx="6992938" cy="3889941"/>
              </a:xfrm>
            </xdr:grpSpPr>
            <xdr:graphicFrame macro="">
              <xdr:nvGraphicFramePr>
                <xdr:cNvPr id="226" name="Chart 225"/>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7"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28" name="Rounded Rectangle 227"/>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29"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0"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31" name="Centre Black Point"/>
                <xdr:cNvSpPr/>
              </xdr:nvSpPr>
              <xdr:spPr>
                <a:xfrm>
                  <a:off x="13807968"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24" name="Rounded Rectangle 223"/>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5" name="Rounded Rectangle 224"/>
              <xdr:cNvSpPr/>
            </xdr:nvSpPr>
            <xdr:spPr>
              <a:xfrm>
                <a:off x="1057955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22" name="Rounded Rectangle 221"/>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90" name="Group 289"/>
          <xdr:cNvGrpSpPr/>
        </xdr:nvGrpSpPr>
        <xdr:grpSpPr>
          <a:xfrm>
            <a:off x="8028214" y="36725679"/>
            <a:ext cx="1495037" cy="276999"/>
            <a:chOff x="4453425" y="4589868"/>
            <a:chExt cx="1495037" cy="276999"/>
          </a:xfrm>
        </xdr:grpSpPr>
        <xdr:sp macro="" textlink="">
          <xdr:nvSpPr>
            <xdr:cNvPr id="291"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292"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78920</xdr:colOff>
      <xdr:row>143</xdr:row>
      <xdr:rowOff>137203</xdr:rowOff>
    </xdr:from>
    <xdr:to>
      <xdr:col>9</xdr:col>
      <xdr:colOff>897958</xdr:colOff>
      <xdr:row>166</xdr:row>
      <xdr:rowOff>53292</xdr:rowOff>
    </xdr:to>
    <xdr:grpSp>
      <xdr:nvGrpSpPr>
        <xdr:cNvPr id="13" name="Group 12"/>
        <xdr:cNvGrpSpPr/>
      </xdr:nvGrpSpPr>
      <xdr:grpSpPr>
        <a:xfrm>
          <a:off x="7399563" y="28358417"/>
          <a:ext cx="6153038" cy="4338411"/>
          <a:chOff x="7331527" y="28358417"/>
          <a:chExt cx="6153038" cy="4338411"/>
        </a:xfrm>
      </xdr:grpSpPr>
      <xdr:grpSp>
        <xdr:nvGrpSpPr>
          <xdr:cNvPr id="184" name="Group 183"/>
          <xdr:cNvGrpSpPr/>
        </xdr:nvGrpSpPr>
        <xdr:grpSpPr>
          <a:xfrm>
            <a:off x="7331527" y="28358417"/>
            <a:ext cx="6153038" cy="4338411"/>
            <a:chOff x="7611340" y="2198811"/>
            <a:chExt cx="6400935" cy="4338411"/>
          </a:xfrm>
        </xdr:grpSpPr>
        <xdr:grpSp>
          <xdr:nvGrpSpPr>
            <xdr:cNvPr id="185" name="Group 184"/>
            <xdr:cNvGrpSpPr/>
          </xdr:nvGrpSpPr>
          <xdr:grpSpPr>
            <a:xfrm>
              <a:off x="7611340" y="2198811"/>
              <a:ext cx="6400935" cy="4338411"/>
              <a:chOff x="8264768" y="2242963"/>
              <a:chExt cx="6400270" cy="4545657"/>
            </a:xfrm>
          </xdr:grpSpPr>
          <xdr:grpSp>
            <xdr:nvGrpSpPr>
              <xdr:cNvPr id="187" name="Group 186"/>
              <xdr:cNvGrpSpPr/>
            </xdr:nvGrpSpPr>
            <xdr:grpSpPr>
              <a:xfrm>
                <a:off x="8264768" y="2242963"/>
                <a:ext cx="6400270" cy="4545657"/>
                <a:chOff x="10702868" y="13404738"/>
                <a:chExt cx="6992938" cy="3889941"/>
              </a:xfrm>
            </xdr:grpSpPr>
            <xdr:graphicFrame macro="">
              <xdr:nvGraphicFramePr>
                <xdr:cNvPr id="190" name="Chart 189"/>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91"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92" name="Rounded Rectangle 191"/>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3"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94"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95" name="Centre Black Point"/>
                <xdr:cNvSpPr/>
              </xdr:nvSpPr>
              <xdr:spPr>
                <a:xfrm>
                  <a:off x="13807968"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88" name="Rounded Rectangle 187"/>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9" name="Rounded Rectangle 188"/>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86" name="Rounded Rectangle 185"/>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05" name="Group 304"/>
          <xdr:cNvGrpSpPr/>
        </xdr:nvGrpSpPr>
        <xdr:grpSpPr>
          <a:xfrm>
            <a:off x="8096250" y="30017357"/>
            <a:ext cx="1481430" cy="276999"/>
            <a:chOff x="4453425" y="4589868"/>
            <a:chExt cx="1481430" cy="276999"/>
          </a:xfrm>
        </xdr:grpSpPr>
        <xdr:sp macro="" textlink="">
          <xdr:nvSpPr>
            <xdr:cNvPr id="306"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07"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xdr:from>
      <xdr:col>8</xdr:col>
      <xdr:colOff>19049</xdr:colOff>
      <xdr:row>178</xdr:row>
      <xdr:rowOff>104546</xdr:rowOff>
    </xdr:from>
    <xdr:to>
      <xdr:col>8</xdr:col>
      <xdr:colOff>522042</xdr:colOff>
      <xdr:row>179</xdr:row>
      <xdr:rowOff>138851</xdr:rowOff>
    </xdr:to>
    <xdr:sp macro="" textlink="">
      <xdr:nvSpPr>
        <xdr:cNvPr id="268" name="Rounded Rectangle 267"/>
        <xdr:cNvSpPr/>
      </xdr:nvSpPr>
      <xdr:spPr>
        <a:xfrm>
          <a:off x="7280461" y="35061296"/>
          <a:ext cx="502993" cy="22480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171449</xdr:colOff>
      <xdr:row>179</xdr:row>
      <xdr:rowOff>66446</xdr:rowOff>
    </xdr:from>
    <xdr:to>
      <xdr:col>8</xdr:col>
      <xdr:colOff>674442</xdr:colOff>
      <xdr:row>180</xdr:row>
      <xdr:rowOff>100751</xdr:rowOff>
    </xdr:to>
    <xdr:sp macro="" textlink="">
      <xdr:nvSpPr>
        <xdr:cNvPr id="269" name="Rounded Rectangle 268"/>
        <xdr:cNvSpPr/>
      </xdr:nvSpPr>
      <xdr:spPr>
        <a:xfrm>
          <a:off x="7432861" y="35213696"/>
          <a:ext cx="502993" cy="22480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5442</xdr:colOff>
      <xdr:row>6</xdr:row>
      <xdr:rowOff>77334</xdr:rowOff>
    </xdr:from>
    <xdr:to>
      <xdr:col>9</xdr:col>
      <xdr:colOff>824480</xdr:colOff>
      <xdr:row>29</xdr:row>
      <xdr:rowOff>34245</xdr:rowOff>
    </xdr:to>
    <xdr:grpSp>
      <xdr:nvGrpSpPr>
        <xdr:cNvPr id="32" name="Group 31"/>
        <xdr:cNvGrpSpPr/>
      </xdr:nvGrpSpPr>
      <xdr:grpSpPr>
        <a:xfrm>
          <a:off x="7326085" y="1995941"/>
          <a:ext cx="6153038" cy="4338411"/>
          <a:chOff x="7258049" y="1995941"/>
          <a:chExt cx="6153038" cy="4338411"/>
        </a:xfrm>
      </xdr:grpSpPr>
      <xdr:grpSp>
        <xdr:nvGrpSpPr>
          <xdr:cNvPr id="4" name="Group 3"/>
          <xdr:cNvGrpSpPr/>
        </xdr:nvGrpSpPr>
        <xdr:grpSpPr>
          <a:xfrm>
            <a:off x="7258049" y="1995941"/>
            <a:ext cx="6153038" cy="4338411"/>
            <a:chOff x="7611340" y="2198811"/>
            <a:chExt cx="6400935" cy="4338411"/>
          </a:xfrm>
        </xdr:grpSpPr>
        <xdr:grpSp>
          <xdr:nvGrpSpPr>
            <xdr:cNvPr id="2" name="Group 1"/>
            <xdr:cNvGrpSpPr/>
          </xdr:nvGrpSpPr>
          <xdr:grpSpPr>
            <a:xfrm>
              <a:off x="7611340" y="2198811"/>
              <a:ext cx="6400935" cy="4338411"/>
              <a:chOff x="8264768" y="2242963"/>
              <a:chExt cx="6400270" cy="4545657"/>
            </a:xfrm>
          </xdr:grpSpPr>
          <xdr:grpSp>
            <xdr:nvGrpSpPr>
              <xdr:cNvPr id="6" name="Group 5"/>
              <xdr:cNvGrpSpPr/>
            </xdr:nvGrpSpPr>
            <xdr:grpSpPr>
              <a:xfrm>
                <a:off x="8264768" y="2242963"/>
                <a:ext cx="6400270" cy="4545657"/>
                <a:chOff x="10702868" y="13404738"/>
                <a:chExt cx="6992938" cy="3889941"/>
              </a:xfrm>
            </xdr:grpSpPr>
            <xdr:graphicFrame macro="">
              <xdr:nvGraphicFramePr>
                <xdr:cNvPr id="14" name="Chart 13"/>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5"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 name="Rounded Rectangle 2"/>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7"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34" name="Rounded Rectangle 33"/>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ounded Rectangle 17"/>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Rounded Rectangle 18"/>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41" name="Group 340"/>
          <xdr:cNvGrpSpPr/>
        </xdr:nvGrpSpPr>
        <xdr:grpSpPr>
          <a:xfrm>
            <a:off x="8014607" y="3646714"/>
            <a:ext cx="1495037" cy="276999"/>
            <a:chOff x="4453425" y="4589868"/>
            <a:chExt cx="1495037" cy="276999"/>
          </a:xfrm>
        </xdr:grpSpPr>
        <xdr:sp macro="" textlink="">
          <xdr:nvSpPr>
            <xdr:cNvPr id="342"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43"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9</xdr:col>
      <xdr:colOff>353786</xdr:colOff>
      <xdr:row>13</xdr:row>
      <xdr:rowOff>68036</xdr:rowOff>
    </xdr:from>
    <xdr:to>
      <xdr:col>9</xdr:col>
      <xdr:colOff>1401536</xdr:colOff>
      <xdr:row>14</xdr:row>
      <xdr:rowOff>163286</xdr:rowOff>
    </xdr:to>
    <xdr:sp macro="" textlink="$Q$10">
      <xdr:nvSpPr>
        <xdr:cNvPr id="49" name="TextBox 48"/>
        <xdr:cNvSpPr txBox="1"/>
      </xdr:nvSpPr>
      <xdr:spPr>
        <a:xfrm>
          <a:off x="12940393" y="3320143"/>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F9AD4A-08CA-4E36-807B-4C6E83D71B9B}" type="TxLink">
            <a:rPr lang="en-US" sz="1100" b="0" i="0" u="none" strike="noStrike">
              <a:solidFill>
                <a:srgbClr val="3F3F3F"/>
              </a:solidFill>
              <a:latin typeface="Calibri"/>
            </a:rPr>
            <a:pPr algn="ctr"/>
            <a:t>Increased Risk</a:t>
          </a:fld>
          <a:endParaRPr lang="en-US"/>
        </a:p>
      </xdr:txBody>
    </xdr:sp>
    <xdr:clientData/>
  </xdr:twoCellAnchor>
  <xdr:twoCellAnchor editAs="oneCell">
    <xdr:from>
      <xdr:col>9</xdr:col>
      <xdr:colOff>370115</xdr:colOff>
      <xdr:row>24</xdr:row>
      <xdr:rowOff>152399</xdr:rowOff>
    </xdr:from>
    <xdr:to>
      <xdr:col>9</xdr:col>
      <xdr:colOff>1417865</xdr:colOff>
      <xdr:row>26</xdr:row>
      <xdr:rowOff>57149</xdr:rowOff>
    </xdr:to>
    <xdr:sp macro="" textlink="$Q$21">
      <xdr:nvSpPr>
        <xdr:cNvPr id="344" name="TextBox 343"/>
        <xdr:cNvSpPr txBox="1"/>
      </xdr:nvSpPr>
      <xdr:spPr>
        <a:xfrm>
          <a:off x="12956722" y="5500006"/>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725FD179-3894-4C1F-A48C-28355FF86EB6}"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392492</xdr:colOff>
      <xdr:row>93</xdr:row>
      <xdr:rowOff>68943</xdr:rowOff>
    </xdr:from>
    <xdr:to>
      <xdr:col>9</xdr:col>
      <xdr:colOff>1441753</xdr:colOff>
      <xdr:row>94</xdr:row>
      <xdr:rowOff>164193</xdr:rowOff>
    </xdr:to>
    <xdr:sp macro="" textlink="$Q$89">
      <xdr:nvSpPr>
        <xdr:cNvPr id="345" name="TextBox 344"/>
        <xdr:cNvSpPr txBox="1"/>
      </xdr:nvSpPr>
      <xdr:spPr>
        <a:xfrm>
          <a:off x="13007825" y="18653276"/>
          <a:ext cx="1049261"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86F99526-E964-4C44-AE86-6A68CA8115D5}" type="TxLink">
            <a:rPr lang="en-US" sz="1100" b="0" i="0" u="none" strike="noStrike">
              <a:solidFill>
                <a:srgbClr val="3F3F3F"/>
              </a:solidFill>
              <a:latin typeface="Calibri"/>
            </a:rPr>
            <a:pPr algn="ctr"/>
            <a:t>Reduced Risk</a:t>
          </a:fld>
          <a:endParaRPr lang="en-US" sz="1100"/>
        </a:p>
      </xdr:txBody>
    </xdr:sp>
    <xdr:clientData/>
  </xdr:twoCellAnchor>
  <xdr:twoCellAnchor editAs="oneCell">
    <xdr:from>
      <xdr:col>9</xdr:col>
      <xdr:colOff>373138</xdr:colOff>
      <xdr:row>35</xdr:row>
      <xdr:rowOff>166006</xdr:rowOff>
    </xdr:from>
    <xdr:to>
      <xdr:col>9</xdr:col>
      <xdr:colOff>1420888</xdr:colOff>
      <xdr:row>37</xdr:row>
      <xdr:rowOff>70756</xdr:rowOff>
    </xdr:to>
    <xdr:sp macro="" textlink="$Q$32">
      <xdr:nvSpPr>
        <xdr:cNvPr id="346" name="TextBox 345"/>
        <xdr:cNvSpPr txBox="1"/>
      </xdr:nvSpPr>
      <xdr:spPr>
        <a:xfrm>
          <a:off x="12988471" y="7616673"/>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DF3124EB-64D3-4EA3-8D3D-B96FA4F21DA6}"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387955</xdr:colOff>
      <xdr:row>46</xdr:row>
      <xdr:rowOff>138490</xdr:rowOff>
    </xdr:from>
    <xdr:to>
      <xdr:col>9</xdr:col>
      <xdr:colOff>1435705</xdr:colOff>
      <xdr:row>48</xdr:row>
      <xdr:rowOff>43240</xdr:rowOff>
    </xdr:to>
    <xdr:sp macro="" textlink="$Q$43">
      <xdr:nvSpPr>
        <xdr:cNvPr id="347" name="TextBox 346"/>
        <xdr:cNvSpPr txBox="1"/>
      </xdr:nvSpPr>
      <xdr:spPr>
        <a:xfrm>
          <a:off x="13003288" y="968465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D3B9273D-9BAF-4ADB-8258-9CC96AF63FC0}"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413355</xdr:colOff>
      <xdr:row>57</xdr:row>
      <xdr:rowOff>142724</xdr:rowOff>
    </xdr:from>
    <xdr:to>
      <xdr:col>9</xdr:col>
      <xdr:colOff>1461105</xdr:colOff>
      <xdr:row>59</xdr:row>
      <xdr:rowOff>47474</xdr:rowOff>
    </xdr:to>
    <xdr:sp macro="" textlink="$Q$54">
      <xdr:nvSpPr>
        <xdr:cNvPr id="348" name="TextBox 347"/>
        <xdr:cNvSpPr txBox="1"/>
      </xdr:nvSpPr>
      <xdr:spPr>
        <a:xfrm>
          <a:off x="13028688" y="11784391"/>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11442406-8D58-4581-BB28-7016E951FBBD}"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396422</xdr:colOff>
      <xdr:row>69</xdr:row>
      <xdr:rowOff>115208</xdr:rowOff>
    </xdr:from>
    <xdr:to>
      <xdr:col>9</xdr:col>
      <xdr:colOff>1444172</xdr:colOff>
      <xdr:row>71</xdr:row>
      <xdr:rowOff>19958</xdr:rowOff>
    </xdr:to>
    <xdr:sp macro="" textlink="$Q$66">
      <xdr:nvSpPr>
        <xdr:cNvPr id="349" name="TextBox 348"/>
        <xdr:cNvSpPr txBox="1"/>
      </xdr:nvSpPr>
      <xdr:spPr>
        <a:xfrm>
          <a:off x="13011755" y="14085208"/>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EF4AAFD3-57CC-4FC0-9E5E-52A8C8F07A01}"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400655</xdr:colOff>
      <xdr:row>80</xdr:row>
      <xdr:rowOff>172357</xdr:rowOff>
    </xdr:from>
    <xdr:to>
      <xdr:col>9</xdr:col>
      <xdr:colOff>1448405</xdr:colOff>
      <xdr:row>82</xdr:row>
      <xdr:rowOff>77107</xdr:rowOff>
    </xdr:to>
    <xdr:sp macro="" textlink="$Q$77">
      <xdr:nvSpPr>
        <xdr:cNvPr id="350" name="TextBox 349"/>
        <xdr:cNvSpPr txBox="1"/>
      </xdr:nvSpPr>
      <xdr:spPr>
        <a:xfrm>
          <a:off x="13015988" y="1623785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7F8217C6-DA4C-48F8-A1AB-0A45482A7275}"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356811</xdr:colOff>
      <xdr:row>103</xdr:row>
      <xdr:rowOff>155727</xdr:rowOff>
    </xdr:from>
    <xdr:to>
      <xdr:col>9</xdr:col>
      <xdr:colOff>1404561</xdr:colOff>
      <xdr:row>105</xdr:row>
      <xdr:rowOff>60477</xdr:rowOff>
    </xdr:to>
    <xdr:sp macro="" textlink="$Q$100">
      <xdr:nvSpPr>
        <xdr:cNvPr id="351" name="TextBox 350"/>
        <xdr:cNvSpPr txBox="1"/>
      </xdr:nvSpPr>
      <xdr:spPr>
        <a:xfrm>
          <a:off x="12972144" y="20645060"/>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94E890-2D0F-4E56-9FFA-569FED29E710}" type="TxLink">
            <a:rPr lang="en-US" sz="1100" b="0" i="0" u="none" strike="noStrike">
              <a:solidFill>
                <a:srgbClr val="3F3F3F"/>
              </a:solidFill>
              <a:latin typeface="Calibri"/>
            </a:rPr>
            <a:pPr algn="ctr"/>
            <a:t>Increased Risk</a:t>
          </a:fld>
          <a:endParaRPr lang="en-US" sz="1100"/>
        </a:p>
      </xdr:txBody>
    </xdr:sp>
    <xdr:clientData/>
  </xdr:twoCellAnchor>
  <xdr:twoCellAnchor editAs="oneCell">
    <xdr:from>
      <xdr:col>9</xdr:col>
      <xdr:colOff>373138</xdr:colOff>
      <xdr:row>115</xdr:row>
      <xdr:rowOff>39007</xdr:rowOff>
    </xdr:from>
    <xdr:to>
      <xdr:col>9</xdr:col>
      <xdr:colOff>1420888</xdr:colOff>
      <xdr:row>116</xdr:row>
      <xdr:rowOff>134257</xdr:rowOff>
    </xdr:to>
    <xdr:sp macro="" textlink="$Q$111">
      <xdr:nvSpPr>
        <xdr:cNvPr id="352" name="TextBox 351"/>
        <xdr:cNvSpPr txBox="1"/>
      </xdr:nvSpPr>
      <xdr:spPr>
        <a:xfrm>
          <a:off x="12988471" y="22814340"/>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011D2E8A-EE9C-404E-AA38-FCA1F5CDCF85}"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354392</xdr:colOff>
      <xdr:row>127</xdr:row>
      <xdr:rowOff>52009</xdr:rowOff>
    </xdr:from>
    <xdr:to>
      <xdr:col>9</xdr:col>
      <xdr:colOff>1403653</xdr:colOff>
      <xdr:row>128</xdr:row>
      <xdr:rowOff>147259</xdr:rowOff>
    </xdr:to>
    <xdr:sp macro="" textlink="$Q$123">
      <xdr:nvSpPr>
        <xdr:cNvPr id="353" name="TextBox 352"/>
        <xdr:cNvSpPr txBox="1"/>
      </xdr:nvSpPr>
      <xdr:spPr>
        <a:xfrm>
          <a:off x="12969725" y="25155676"/>
          <a:ext cx="1049261"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B9F97C9E-4A19-4429-9BED-6EF5A8573303}" type="TxLink">
            <a:rPr lang="en-US" sz="1100" b="0" i="0" u="none" strike="noStrike">
              <a:solidFill>
                <a:srgbClr val="3F3F3F"/>
              </a:solidFill>
              <a:latin typeface="Calibri"/>
            </a:rPr>
            <a:pPr algn="ctr"/>
            <a:t>Reduced Risk</a:t>
          </a:fld>
          <a:endParaRPr lang="en-US" sz="1100"/>
        </a:p>
      </xdr:txBody>
    </xdr:sp>
    <xdr:clientData/>
  </xdr:twoCellAnchor>
  <xdr:twoCellAnchor editAs="oneCell">
    <xdr:from>
      <xdr:col>9</xdr:col>
      <xdr:colOff>335038</xdr:colOff>
      <xdr:row>139</xdr:row>
      <xdr:rowOff>907</xdr:rowOff>
    </xdr:from>
    <xdr:to>
      <xdr:col>9</xdr:col>
      <xdr:colOff>1382788</xdr:colOff>
      <xdr:row>140</xdr:row>
      <xdr:rowOff>96157</xdr:rowOff>
    </xdr:to>
    <xdr:sp macro="" textlink="$Q$135">
      <xdr:nvSpPr>
        <xdr:cNvPr id="354" name="TextBox 353"/>
        <xdr:cNvSpPr txBox="1"/>
      </xdr:nvSpPr>
      <xdr:spPr>
        <a:xfrm>
          <a:off x="12950371" y="2743290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7BD70678-50D4-42C1-94D2-5614BCDD673F}"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328688</xdr:colOff>
      <xdr:row>150</xdr:row>
      <xdr:rowOff>163891</xdr:rowOff>
    </xdr:from>
    <xdr:to>
      <xdr:col>9</xdr:col>
      <xdr:colOff>1376438</xdr:colOff>
      <xdr:row>152</xdr:row>
      <xdr:rowOff>68641</xdr:rowOff>
    </xdr:to>
    <xdr:sp macro="" textlink="$Q$147">
      <xdr:nvSpPr>
        <xdr:cNvPr id="355" name="TextBox 354"/>
        <xdr:cNvSpPr txBox="1"/>
      </xdr:nvSpPr>
      <xdr:spPr>
        <a:xfrm>
          <a:off x="12944021" y="29733724"/>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59B1BCE8-D94E-4DC8-BFF1-B5795F0E7438}"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322338</xdr:colOff>
      <xdr:row>162</xdr:row>
      <xdr:rowOff>9374</xdr:rowOff>
    </xdr:from>
    <xdr:to>
      <xdr:col>9</xdr:col>
      <xdr:colOff>1370088</xdr:colOff>
      <xdr:row>163</xdr:row>
      <xdr:rowOff>104624</xdr:rowOff>
    </xdr:to>
    <xdr:sp macro="" textlink="$Q$158">
      <xdr:nvSpPr>
        <xdr:cNvPr id="356" name="TextBox 355"/>
        <xdr:cNvSpPr txBox="1"/>
      </xdr:nvSpPr>
      <xdr:spPr>
        <a:xfrm>
          <a:off x="12937671" y="3186520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4FE43EFE-10FD-4444-849E-E59D3F9571AA}"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305710</xdr:colOff>
      <xdr:row>173</xdr:row>
      <xdr:rowOff>183242</xdr:rowOff>
    </xdr:from>
    <xdr:to>
      <xdr:col>9</xdr:col>
      <xdr:colOff>1354971</xdr:colOff>
      <xdr:row>175</xdr:row>
      <xdr:rowOff>87992</xdr:rowOff>
    </xdr:to>
    <xdr:sp macro="" textlink="$Q$170">
      <xdr:nvSpPr>
        <xdr:cNvPr id="357" name="TextBox 356"/>
        <xdr:cNvSpPr txBox="1"/>
      </xdr:nvSpPr>
      <xdr:spPr>
        <a:xfrm>
          <a:off x="12921043" y="34176909"/>
          <a:ext cx="1049261"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722A5E77-8F8B-4187-8813-57234D92E51E}" type="TxLink">
            <a:rPr lang="en-US" sz="1100" b="0" i="0" u="none" strike="noStrike">
              <a:solidFill>
                <a:srgbClr val="3F3F3F"/>
              </a:solidFill>
              <a:latin typeface="Calibri"/>
            </a:rPr>
            <a:pPr algn="ctr"/>
            <a:t>Reduced Risk</a:t>
          </a:fld>
          <a:endParaRPr lang="en-US" sz="1100"/>
        </a:p>
      </xdr:txBody>
    </xdr:sp>
    <xdr:clientData/>
  </xdr:twoCellAnchor>
  <xdr:twoCellAnchor editAs="oneCell">
    <xdr:from>
      <xdr:col>9</xdr:col>
      <xdr:colOff>326572</xdr:colOff>
      <xdr:row>186</xdr:row>
      <xdr:rowOff>13607</xdr:rowOff>
    </xdr:from>
    <xdr:to>
      <xdr:col>9</xdr:col>
      <xdr:colOff>1374322</xdr:colOff>
      <xdr:row>187</xdr:row>
      <xdr:rowOff>108857</xdr:rowOff>
    </xdr:to>
    <xdr:sp macro="" textlink="$Q$182">
      <xdr:nvSpPr>
        <xdr:cNvPr id="358" name="TextBox 357"/>
        <xdr:cNvSpPr txBox="1"/>
      </xdr:nvSpPr>
      <xdr:spPr>
        <a:xfrm>
          <a:off x="12941905" y="3652610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CAB341DB-101D-4EDF-9721-C3908F7EB7D8}"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309639</xdr:colOff>
      <xdr:row>197</xdr:row>
      <xdr:rowOff>7257</xdr:rowOff>
    </xdr:from>
    <xdr:to>
      <xdr:col>9</xdr:col>
      <xdr:colOff>1357389</xdr:colOff>
      <xdr:row>198</xdr:row>
      <xdr:rowOff>102507</xdr:rowOff>
    </xdr:to>
    <xdr:sp macro="" textlink="$Q$193">
      <xdr:nvSpPr>
        <xdr:cNvPr id="359" name="TextBox 358"/>
        <xdr:cNvSpPr txBox="1"/>
      </xdr:nvSpPr>
      <xdr:spPr>
        <a:xfrm>
          <a:off x="12924972" y="38615257"/>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8E68A942-9AF1-4130-9B0F-65EDA3806342}"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324456</xdr:colOff>
      <xdr:row>209</xdr:row>
      <xdr:rowOff>43241</xdr:rowOff>
    </xdr:from>
    <xdr:to>
      <xdr:col>9</xdr:col>
      <xdr:colOff>1372206</xdr:colOff>
      <xdr:row>210</xdr:row>
      <xdr:rowOff>138491</xdr:rowOff>
    </xdr:to>
    <xdr:sp macro="" textlink="$Q$205">
      <xdr:nvSpPr>
        <xdr:cNvPr id="360" name="TextBox 359"/>
        <xdr:cNvSpPr txBox="1"/>
      </xdr:nvSpPr>
      <xdr:spPr>
        <a:xfrm>
          <a:off x="12939789" y="40979574"/>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9240043B-A647-4037-8CBA-C2F3A305FFBB}"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9</xdr:col>
      <xdr:colOff>296940</xdr:colOff>
      <xdr:row>221</xdr:row>
      <xdr:rowOff>15724</xdr:rowOff>
    </xdr:from>
    <xdr:to>
      <xdr:col>9</xdr:col>
      <xdr:colOff>1344690</xdr:colOff>
      <xdr:row>222</xdr:row>
      <xdr:rowOff>110974</xdr:rowOff>
    </xdr:to>
    <xdr:sp macro="" textlink="$Q$217">
      <xdr:nvSpPr>
        <xdr:cNvPr id="361" name="TextBox 360"/>
        <xdr:cNvSpPr txBox="1"/>
      </xdr:nvSpPr>
      <xdr:spPr>
        <a:xfrm>
          <a:off x="12912273" y="43280391"/>
          <a:ext cx="104775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rIns="36000" rtlCol="0" anchor="ctr"/>
        <a:lstStyle/>
        <a:p>
          <a:pPr algn="ctr"/>
          <a:fld id="{97063F56-1178-4CCA-ACC0-5412AA7E98A2}" type="TxLink">
            <a:rPr lang="en-US" sz="1100" b="0" i="0" u="none" strike="noStrike">
              <a:solidFill>
                <a:srgbClr val="3F3F3F"/>
              </a:solidFill>
              <a:latin typeface="Calibri"/>
            </a:rPr>
            <a:pPr algn="ctr"/>
            <a:t>Stationary Risk</a:t>
          </a:fld>
          <a:endParaRPr lang="en-US" sz="1100"/>
        </a:p>
      </xdr:txBody>
    </xdr:sp>
    <xdr:clientData/>
  </xdr:twoCellAnchor>
  <xdr:twoCellAnchor editAs="oneCell">
    <xdr:from>
      <xdr:col>7</xdr:col>
      <xdr:colOff>865413</xdr:colOff>
      <xdr:row>17</xdr:row>
      <xdr:rowOff>80055</xdr:rowOff>
    </xdr:from>
    <xdr:to>
      <xdr:col>9</xdr:col>
      <xdr:colOff>813594</xdr:colOff>
      <xdr:row>40</xdr:row>
      <xdr:rowOff>36966</xdr:rowOff>
    </xdr:to>
    <xdr:grpSp>
      <xdr:nvGrpSpPr>
        <xdr:cNvPr id="31" name="Group 30"/>
        <xdr:cNvGrpSpPr/>
      </xdr:nvGrpSpPr>
      <xdr:grpSpPr>
        <a:xfrm>
          <a:off x="7315199" y="4094162"/>
          <a:ext cx="6153038" cy="4338411"/>
          <a:chOff x="7247163" y="4094162"/>
          <a:chExt cx="6153038" cy="4338411"/>
        </a:xfrm>
      </xdr:grpSpPr>
      <xdr:grpSp>
        <xdr:nvGrpSpPr>
          <xdr:cNvPr id="33" name="Group 32"/>
          <xdr:cNvGrpSpPr/>
        </xdr:nvGrpSpPr>
        <xdr:grpSpPr>
          <a:xfrm>
            <a:off x="7247163" y="4094162"/>
            <a:ext cx="6153038" cy="4338411"/>
            <a:chOff x="7611340" y="2198811"/>
            <a:chExt cx="6400935" cy="4338411"/>
          </a:xfrm>
        </xdr:grpSpPr>
        <xdr:grpSp>
          <xdr:nvGrpSpPr>
            <xdr:cNvPr id="35" name="Group 34"/>
            <xdr:cNvGrpSpPr/>
          </xdr:nvGrpSpPr>
          <xdr:grpSpPr>
            <a:xfrm>
              <a:off x="7611340" y="2198811"/>
              <a:ext cx="6400935" cy="4338411"/>
              <a:chOff x="8264768" y="2242963"/>
              <a:chExt cx="6400270" cy="4545657"/>
            </a:xfrm>
          </xdr:grpSpPr>
          <xdr:grpSp>
            <xdr:nvGrpSpPr>
              <xdr:cNvPr id="37" name="Group 36"/>
              <xdr:cNvGrpSpPr/>
            </xdr:nvGrpSpPr>
            <xdr:grpSpPr>
              <a:xfrm>
                <a:off x="8264768" y="2242963"/>
                <a:ext cx="6400270" cy="4545657"/>
                <a:chOff x="10702868" y="13404738"/>
                <a:chExt cx="6992938" cy="3889941"/>
              </a:xfrm>
            </xdr:grpSpPr>
            <xdr:graphicFrame macro="">
              <xdr:nvGraphicFramePr>
                <xdr:cNvPr id="40" name="Chart 39"/>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41"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42" name="Rounded Rectangle 41"/>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3"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44"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45" name="Centre Black Point"/>
                <xdr:cNvSpPr/>
              </xdr:nvSpPr>
              <xdr:spPr>
                <a:xfrm>
                  <a:off x="13819995" y="14862463"/>
                  <a:ext cx="138867" cy="109820"/>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38" name="Rounded Rectangle 37"/>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ounded Rectangle 38"/>
              <xdr:cNvSpPr/>
            </xdr:nvSpPr>
            <xdr:spPr>
              <a:xfrm>
                <a:off x="10595601" y="3999392"/>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6" name="Rounded Rectangle 35"/>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38" name="Group 337"/>
          <xdr:cNvGrpSpPr/>
        </xdr:nvGrpSpPr>
        <xdr:grpSpPr>
          <a:xfrm>
            <a:off x="8014607" y="5755821"/>
            <a:ext cx="1495037" cy="276999"/>
            <a:chOff x="4453425" y="4589868"/>
            <a:chExt cx="1495037" cy="276999"/>
          </a:xfrm>
        </xdr:grpSpPr>
        <xdr:sp macro="" textlink="">
          <xdr:nvSpPr>
            <xdr:cNvPr id="339"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40"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51706</xdr:colOff>
      <xdr:row>28</xdr:row>
      <xdr:rowOff>69169</xdr:rowOff>
    </xdr:from>
    <xdr:to>
      <xdr:col>9</xdr:col>
      <xdr:colOff>870744</xdr:colOff>
      <xdr:row>51</xdr:row>
      <xdr:rowOff>26080</xdr:rowOff>
    </xdr:to>
    <xdr:grpSp>
      <xdr:nvGrpSpPr>
        <xdr:cNvPr id="30" name="Group 29"/>
        <xdr:cNvGrpSpPr/>
      </xdr:nvGrpSpPr>
      <xdr:grpSpPr>
        <a:xfrm>
          <a:off x="7372349" y="6178776"/>
          <a:ext cx="6153038" cy="4338411"/>
          <a:chOff x="7304313" y="6178776"/>
          <a:chExt cx="6153038" cy="4338411"/>
        </a:xfrm>
      </xdr:grpSpPr>
      <xdr:grpSp>
        <xdr:nvGrpSpPr>
          <xdr:cNvPr id="46" name="Group 45"/>
          <xdr:cNvGrpSpPr/>
        </xdr:nvGrpSpPr>
        <xdr:grpSpPr>
          <a:xfrm>
            <a:off x="7304313" y="6178776"/>
            <a:ext cx="6153038" cy="4338411"/>
            <a:chOff x="7611340" y="2198811"/>
            <a:chExt cx="6400935" cy="4338411"/>
          </a:xfrm>
        </xdr:grpSpPr>
        <xdr:grpSp>
          <xdr:nvGrpSpPr>
            <xdr:cNvPr id="47" name="Group 46"/>
            <xdr:cNvGrpSpPr/>
          </xdr:nvGrpSpPr>
          <xdr:grpSpPr>
            <a:xfrm>
              <a:off x="7611340" y="2198811"/>
              <a:ext cx="6400935" cy="4338411"/>
              <a:chOff x="8264768" y="2242963"/>
              <a:chExt cx="6400270" cy="4545657"/>
            </a:xfrm>
          </xdr:grpSpPr>
          <xdr:grpSp>
            <xdr:nvGrpSpPr>
              <xdr:cNvPr id="50" name="Group 49"/>
              <xdr:cNvGrpSpPr/>
            </xdr:nvGrpSpPr>
            <xdr:grpSpPr>
              <a:xfrm>
                <a:off x="8264768" y="2242963"/>
                <a:ext cx="6400270" cy="4545657"/>
                <a:chOff x="10702868" y="13404738"/>
                <a:chExt cx="6992938" cy="3889941"/>
              </a:xfrm>
            </xdr:grpSpPr>
            <xdr:graphicFrame macro="">
              <xdr:nvGraphicFramePr>
                <xdr:cNvPr id="54" name="Chart 53"/>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60" name="Target"/>
                <xdr:cNvGraphicFramePr>
                  <a:graphicFrameLocks/>
                </xdr:cNvGraphicFramePr>
              </xdr:nvGraphicFramePr>
              <xdr:xfrm>
                <a:off x="11683899" y="13498186"/>
                <a:ext cx="4389149" cy="3018626"/>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61" name="Rounded Rectangle 60"/>
                <xdr:cNvSpPr/>
              </xdr:nvSpPr>
              <xdr:spPr>
                <a:xfrm>
                  <a:off x="13020024" y="14339725"/>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3"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74"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75" name="Centre Black Point"/>
                <xdr:cNvSpPr/>
              </xdr:nvSpPr>
              <xdr:spPr>
                <a:xfrm>
                  <a:off x="13809170"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51" name="Rounded Rectangle 50"/>
              <xdr:cNvSpPr/>
            </xdr:nvSpPr>
            <xdr:spPr>
              <a:xfrm>
                <a:off x="9103951" y="4060424"/>
                <a:ext cx="2009994" cy="24578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ounded Rectangle 51"/>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8" name="Rounded Rectangle 47"/>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35" name="Group 334"/>
          <xdr:cNvGrpSpPr/>
        </xdr:nvGrpSpPr>
        <xdr:grpSpPr>
          <a:xfrm>
            <a:off x="8069036" y="7837714"/>
            <a:ext cx="1495037" cy="276999"/>
            <a:chOff x="4439818" y="4589868"/>
            <a:chExt cx="1495037" cy="276999"/>
          </a:xfrm>
        </xdr:grpSpPr>
        <xdr:sp macro="" textlink="">
          <xdr:nvSpPr>
            <xdr:cNvPr id="336" name="TextBox 24"/>
            <xdr:cNvSpPr txBox="1"/>
          </xdr:nvSpPr>
          <xdr:spPr>
            <a:xfrm>
              <a:off x="4439818"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37"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54427</xdr:colOff>
      <xdr:row>39</xdr:row>
      <xdr:rowOff>112711</xdr:rowOff>
    </xdr:from>
    <xdr:to>
      <xdr:col>9</xdr:col>
      <xdr:colOff>873465</xdr:colOff>
      <xdr:row>62</xdr:row>
      <xdr:rowOff>28800</xdr:rowOff>
    </xdr:to>
    <xdr:grpSp>
      <xdr:nvGrpSpPr>
        <xdr:cNvPr id="29" name="Group 28"/>
        <xdr:cNvGrpSpPr/>
      </xdr:nvGrpSpPr>
      <xdr:grpSpPr>
        <a:xfrm>
          <a:off x="7375070" y="8317818"/>
          <a:ext cx="6153038" cy="4338411"/>
          <a:chOff x="7307034" y="8317818"/>
          <a:chExt cx="6153038" cy="4338411"/>
        </a:xfrm>
      </xdr:grpSpPr>
      <xdr:grpSp>
        <xdr:nvGrpSpPr>
          <xdr:cNvPr id="76" name="Group 75"/>
          <xdr:cNvGrpSpPr/>
        </xdr:nvGrpSpPr>
        <xdr:grpSpPr>
          <a:xfrm>
            <a:off x="7307034" y="8317818"/>
            <a:ext cx="6153038" cy="4338411"/>
            <a:chOff x="7611340" y="2198811"/>
            <a:chExt cx="6400935" cy="4338411"/>
          </a:xfrm>
        </xdr:grpSpPr>
        <xdr:grpSp>
          <xdr:nvGrpSpPr>
            <xdr:cNvPr id="77" name="Group 76"/>
            <xdr:cNvGrpSpPr/>
          </xdr:nvGrpSpPr>
          <xdr:grpSpPr>
            <a:xfrm>
              <a:off x="7611340" y="2198811"/>
              <a:ext cx="6400935" cy="4338411"/>
              <a:chOff x="8264768" y="2242963"/>
              <a:chExt cx="6400270" cy="4545657"/>
            </a:xfrm>
          </xdr:grpSpPr>
          <xdr:grpSp>
            <xdr:nvGrpSpPr>
              <xdr:cNvPr id="79" name="Group 78"/>
              <xdr:cNvGrpSpPr/>
            </xdr:nvGrpSpPr>
            <xdr:grpSpPr>
              <a:xfrm>
                <a:off x="8264768" y="2242963"/>
                <a:ext cx="6400270" cy="4545657"/>
                <a:chOff x="10702868" y="13404738"/>
                <a:chExt cx="6992938" cy="3889941"/>
              </a:xfrm>
            </xdr:grpSpPr>
            <xdr:graphicFrame macro="">
              <xdr:nvGraphicFramePr>
                <xdr:cNvPr id="82" name="Chart 81"/>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21"/>
                </a:graphicData>
              </a:graphic>
            </xdr:graphicFrame>
            <xdr:graphicFrame macro="">
              <xdr:nvGraphicFramePr>
                <xdr:cNvPr id="83"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84" name="Rounded Rectangle 83"/>
                <xdr:cNvSpPr/>
              </xdr:nvSpPr>
              <xdr:spPr>
                <a:xfrm>
                  <a:off x="13020024" y="14278723"/>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5"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23"/>
                </a:graphicData>
              </a:graphic>
            </xdr:graphicFrame>
            <xdr:graphicFrame macro="">
              <xdr:nvGraphicFramePr>
                <xdr:cNvPr id="86"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24"/>
                </a:graphicData>
              </a:graphic>
            </xdr:graphicFrame>
            <xdr:sp macro="" textlink="">
              <xdr:nvSpPr>
                <xdr:cNvPr id="87" name="Centre Black Point"/>
                <xdr:cNvSpPr/>
              </xdr:nvSpPr>
              <xdr:spPr>
                <a:xfrm>
                  <a:off x="13806464"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80" name="Rounded Rectangle 79"/>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Rounded Rectangle 80"/>
              <xdr:cNvSpPr/>
            </xdr:nvSpPr>
            <xdr:spPr>
              <a:xfrm>
                <a:off x="10582262" y="3986096"/>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8" name="Rounded Rectangle 77"/>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32" name="Group 331"/>
          <xdr:cNvGrpSpPr/>
        </xdr:nvGrpSpPr>
        <xdr:grpSpPr>
          <a:xfrm>
            <a:off x="8082643" y="9974035"/>
            <a:ext cx="1481430" cy="276999"/>
            <a:chOff x="4453425" y="4589868"/>
            <a:chExt cx="1481430" cy="276999"/>
          </a:xfrm>
        </xdr:grpSpPr>
        <xdr:sp macro="" textlink="">
          <xdr:nvSpPr>
            <xdr:cNvPr id="333"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34"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84363</xdr:colOff>
      <xdr:row>50</xdr:row>
      <xdr:rowOff>88219</xdr:rowOff>
    </xdr:from>
    <xdr:to>
      <xdr:col>9</xdr:col>
      <xdr:colOff>903401</xdr:colOff>
      <xdr:row>73</xdr:row>
      <xdr:rowOff>4308</xdr:rowOff>
    </xdr:to>
    <xdr:grpSp>
      <xdr:nvGrpSpPr>
        <xdr:cNvPr id="28" name="Group 27"/>
        <xdr:cNvGrpSpPr/>
      </xdr:nvGrpSpPr>
      <xdr:grpSpPr>
        <a:xfrm>
          <a:off x="7405006" y="10388826"/>
          <a:ext cx="6153038" cy="4338411"/>
          <a:chOff x="7336970" y="10388826"/>
          <a:chExt cx="6153038" cy="4338411"/>
        </a:xfrm>
      </xdr:grpSpPr>
      <xdr:grpSp>
        <xdr:nvGrpSpPr>
          <xdr:cNvPr id="88" name="Group 87"/>
          <xdr:cNvGrpSpPr/>
        </xdr:nvGrpSpPr>
        <xdr:grpSpPr>
          <a:xfrm>
            <a:off x="7336970" y="10388826"/>
            <a:ext cx="6153038" cy="4338411"/>
            <a:chOff x="7611340" y="2198811"/>
            <a:chExt cx="6400935" cy="4338411"/>
          </a:xfrm>
        </xdr:grpSpPr>
        <xdr:grpSp>
          <xdr:nvGrpSpPr>
            <xdr:cNvPr id="89" name="Group 88"/>
            <xdr:cNvGrpSpPr/>
          </xdr:nvGrpSpPr>
          <xdr:grpSpPr>
            <a:xfrm>
              <a:off x="7611340" y="2198811"/>
              <a:ext cx="6400935" cy="4338411"/>
              <a:chOff x="8264768" y="2242963"/>
              <a:chExt cx="6400270" cy="4545657"/>
            </a:xfrm>
          </xdr:grpSpPr>
          <xdr:grpSp>
            <xdr:nvGrpSpPr>
              <xdr:cNvPr id="91" name="Group 90"/>
              <xdr:cNvGrpSpPr/>
            </xdr:nvGrpSpPr>
            <xdr:grpSpPr>
              <a:xfrm>
                <a:off x="8264768" y="2242963"/>
                <a:ext cx="6400270" cy="4545657"/>
                <a:chOff x="10702868" y="13404738"/>
                <a:chExt cx="6992938" cy="3889941"/>
              </a:xfrm>
            </xdr:grpSpPr>
            <xdr:graphicFrame macro="">
              <xdr:nvGraphicFramePr>
                <xdr:cNvPr id="94" name="Chart 93"/>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25"/>
                </a:graphicData>
              </a:graphic>
            </xdr:graphicFrame>
            <xdr:graphicFrame macro="">
              <xdr:nvGraphicFramePr>
                <xdr:cNvPr id="95"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26"/>
                </a:graphicData>
              </a:graphic>
            </xdr:graphicFrame>
            <xdr:sp macro="" textlink="">
              <xdr:nvSpPr>
                <xdr:cNvPr id="96" name="Rounded Rectangle 95"/>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7"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27"/>
                </a:graphicData>
              </a:graphic>
            </xdr:graphicFrame>
            <xdr:graphicFrame macro="">
              <xdr:nvGraphicFramePr>
                <xdr:cNvPr id="98"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99" name="Centre Black Point"/>
                <xdr:cNvSpPr/>
              </xdr:nvSpPr>
              <xdr:spPr>
                <a:xfrm>
                  <a:off x="13809170"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92" name="Rounded Rectangle 91"/>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ounded Rectangle 92"/>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0" name="Rounded Rectangle 89"/>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9" name="Group 328"/>
          <xdr:cNvGrpSpPr/>
        </xdr:nvGrpSpPr>
        <xdr:grpSpPr>
          <a:xfrm>
            <a:off x="8096250" y="12042321"/>
            <a:ext cx="1495037" cy="276999"/>
            <a:chOff x="4439818" y="4589868"/>
            <a:chExt cx="1495037" cy="276999"/>
          </a:xfrm>
        </xdr:grpSpPr>
        <xdr:sp macro="" textlink="">
          <xdr:nvSpPr>
            <xdr:cNvPr id="330" name="TextBox 24"/>
            <xdr:cNvSpPr txBox="1"/>
          </xdr:nvSpPr>
          <xdr:spPr>
            <a:xfrm>
              <a:off x="4439818"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31"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87084</xdr:colOff>
      <xdr:row>62</xdr:row>
      <xdr:rowOff>118153</xdr:rowOff>
    </xdr:from>
    <xdr:to>
      <xdr:col>9</xdr:col>
      <xdr:colOff>906122</xdr:colOff>
      <xdr:row>85</xdr:row>
      <xdr:rowOff>34243</xdr:rowOff>
    </xdr:to>
    <xdr:grpSp>
      <xdr:nvGrpSpPr>
        <xdr:cNvPr id="27" name="Group 26"/>
        <xdr:cNvGrpSpPr/>
      </xdr:nvGrpSpPr>
      <xdr:grpSpPr>
        <a:xfrm>
          <a:off x="7407727" y="12745582"/>
          <a:ext cx="6153038" cy="4338411"/>
          <a:chOff x="7339691" y="12745582"/>
          <a:chExt cx="6153038" cy="4338411"/>
        </a:xfrm>
      </xdr:grpSpPr>
      <xdr:grpSp>
        <xdr:nvGrpSpPr>
          <xdr:cNvPr id="100" name="Group 99"/>
          <xdr:cNvGrpSpPr/>
        </xdr:nvGrpSpPr>
        <xdr:grpSpPr>
          <a:xfrm>
            <a:off x="7339691" y="12745582"/>
            <a:ext cx="6153038" cy="4338411"/>
            <a:chOff x="7611340" y="2198811"/>
            <a:chExt cx="6400935" cy="4338411"/>
          </a:xfrm>
        </xdr:grpSpPr>
        <xdr:grpSp>
          <xdr:nvGrpSpPr>
            <xdr:cNvPr id="101" name="Group 100"/>
            <xdr:cNvGrpSpPr/>
          </xdr:nvGrpSpPr>
          <xdr:grpSpPr>
            <a:xfrm>
              <a:off x="7611340" y="2198811"/>
              <a:ext cx="6400935" cy="4338411"/>
              <a:chOff x="8264768" y="2242963"/>
              <a:chExt cx="6400270" cy="4545657"/>
            </a:xfrm>
          </xdr:grpSpPr>
          <xdr:grpSp>
            <xdr:nvGrpSpPr>
              <xdr:cNvPr id="103" name="Group 102"/>
              <xdr:cNvGrpSpPr/>
            </xdr:nvGrpSpPr>
            <xdr:grpSpPr>
              <a:xfrm>
                <a:off x="8264768" y="2242963"/>
                <a:ext cx="6400270" cy="4545657"/>
                <a:chOff x="10702868" y="13404738"/>
                <a:chExt cx="6992938" cy="3889941"/>
              </a:xfrm>
            </xdr:grpSpPr>
            <xdr:graphicFrame macro="">
              <xdr:nvGraphicFramePr>
                <xdr:cNvPr id="106" name="Chart 105"/>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29"/>
                </a:graphicData>
              </a:graphic>
            </xdr:graphicFrame>
            <xdr:graphicFrame macro="">
              <xdr:nvGraphicFramePr>
                <xdr:cNvPr id="107"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108" name="Rounded Rectangle 107"/>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9"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31"/>
                </a:graphicData>
              </a:graphic>
            </xdr:graphicFrame>
            <xdr:graphicFrame macro="">
              <xdr:nvGraphicFramePr>
                <xdr:cNvPr id="110"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111"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04" name="Rounded Rectangle 103"/>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Rounded Rectangle 104"/>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2" name="Rounded Rectangle 101"/>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6" name="Group 325"/>
          <xdr:cNvGrpSpPr/>
        </xdr:nvGrpSpPr>
        <xdr:grpSpPr>
          <a:xfrm>
            <a:off x="8109857" y="14396358"/>
            <a:ext cx="1481430" cy="276999"/>
            <a:chOff x="4453425" y="4589868"/>
            <a:chExt cx="1481430" cy="276999"/>
          </a:xfrm>
        </xdr:grpSpPr>
        <xdr:sp macro="" textlink="">
          <xdr:nvSpPr>
            <xdr:cNvPr id="327"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28"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76199</xdr:colOff>
      <xdr:row>73</xdr:row>
      <xdr:rowOff>137505</xdr:rowOff>
    </xdr:from>
    <xdr:to>
      <xdr:col>9</xdr:col>
      <xdr:colOff>895237</xdr:colOff>
      <xdr:row>96</xdr:row>
      <xdr:rowOff>53595</xdr:rowOff>
    </xdr:to>
    <xdr:grpSp>
      <xdr:nvGrpSpPr>
        <xdr:cNvPr id="26" name="Group 25"/>
        <xdr:cNvGrpSpPr/>
      </xdr:nvGrpSpPr>
      <xdr:grpSpPr>
        <a:xfrm>
          <a:off x="7396842" y="14860434"/>
          <a:ext cx="6153038" cy="4338411"/>
          <a:chOff x="7328806" y="14871017"/>
          <a:chExt cx="6153038" cy="4338411"/>
        </a:xfrm>
      </xdr:grpSpPr>
      <xdr:grpSp>
        <xdr:nvGrpSpPr>
          <xdr:cNvPr id="112" name="Group 111"/>
          <xdr:cNvGrpSpPr/>
        </xdr:nvGrpSpPr>
        <xdr:grpSpPr>
          <a:xfrm>
            <a:off x="7328806" y="14871017"/>
            <a:ext cx="6153038" cy="4338411"/>
            <a:chOff x="7611340" y="2198811"/>
            <a:chExt cx="6400935" cy="4338411"/>
          </a:xfrm>
        </xdr:grpSpPr>
        <xdr:grpSp>
          <xdr:nvGrpSpPr>
            <xdr:cNvPr id="113" name="Group 112"/>
            <xdr:cNvGrpSpPr/>
          </xdr:nvGrpSpPr>
          <xdr:grpSpPr>
            <a:xfrm>
              <a:off x="7611340" y="2198811"/>
              <a:ext cx="6400935" cy="4338411"/>
              <a:chOff x="8264768" y="2242963"/>
              <a:chExt cx="6400270" cy="4545657"/>
            </a:xfrm>
          </xdr:grpSpPr>
          <xdr:grpSp>
            <xdr:nvGrpSpPr>
              <xdr:cNvPr id="115" name="Group 114"/>
              <xdr:cNvGrpSpPr/>
            </xdr:nvGrpSpPr>
            <xdr:grpSpPr>
              <a:xfrm>
                <a:off x="8264768" y="2242963"/>
                <a:ext cx="6400270" cy="4545657"/>
                <a:chOff x="10702868" y="13404738"/>
                <a:chExt cx="6992938" cy="3889941"/>
              </a:xfrm>
            </xdr:grpSpPr>
            <xdr:graphicFrame macro="">
              <xdr:nvGraphicFramePr>
                <xdr:cNvPr id="118" name="Chart 117"/>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33"/>
                </a:graphicData>
              </a:graphic>
            </xdr:graphicFrame>
            <xdr:graphicFrame macro="">
              <xdr:nvGraphicFramePr>
                <xdr:cNvPr id="119"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120" name="Rounded Rectangle 119"/>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1"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35"/>
                </a:graphicData>
              </a:graphic>
            </xdr:graphicFrame>
            <xdr:graphicFrame macro="">
              <xdr:nvGraphicFramePr>
                <xdr:cNvPr id="122"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123"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16" name="Rounded Rectangle 115"/>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Rounded Rectangle 116"/>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4" name="Rounded Rectangle 113"/>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3" name="Group 322"/>
          <xdr:cNvGrpSpPr/>
        </xdr:nvGrpSpPr>
        <xdr:grpSpPr>
          <a:xfrm>
            <a:off x="8096250" y="16532679"/>
            <a:ext cx="1495037" cy="276999"/>
            <a:chOff x="4453425" y="4589868"/>
            <a:chExt cx="1495037" cy="276999"/>
          </a:xfrm>
        </xdr:grpSpPr>
        <xdr:sp macro="" textlink="">
          <xdr:nvSpPr>
            <xdr:cNvPr id="324"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25"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51706</xdr:colOff>
      <xdr:row>85</xdr:row>
      <xdr:rowOff>109988</xdr:rowOff>
    </xdr:from>
    <xdr:to>
      <xdr:col>9</xdr:col>
      <xdr:colOff>870744</xdr:colOff>
      <xdr:row>108</xdr:row>
      <xdr:rowOff>66899</xdr:rowOff>
    </xdr:to>
    <xdr:grpSp>
      <xdr:nvGrpSpPr>
        <xdr:cNvPr id="25" name="Group 24"/>
        <xdr:cNvGrpSpPr/>
      </xdr:nvGrpSpPr>
      <xdr:grpSpPr>
        <a:xfrm>
          <a:off x="7372349" y="17159738"/>
          <a:ext cx="6153038" cy="4338411"/>
          <a:chOff x="7304313" y="17159738"/>
          <a:chExt cx="6153038" cy="4338411"/>
        </a:xfrm>
      </xdr:grpSpPr>
      <xdr:grpSp>
        <xdr:nvGrpSpPr>
          <xdr:cNvPr id="124" name="Group 123"/>
          <xdr:cNvGrpSpPr/>
        </xdr:nvGrpSpPr>
        <xdr:grpSpPr>
          <a:xfrm>
            <a:off x="7304313" y="17159738"/>
            <a:ext cx="6153038" cy="4338411"/>
            <a:chOff x="7611340" y="2198811"/>
            <a:chExt cx="6400935" cy="4338411"/>
          </a:xfrm>
        </xdr:grpSpPr>
        <xdr:grpSp>
          <xdr:nvGrpSpPr>
            <xdr:cNvPr id="125" name="Group 124"/>
            <xdr:cNvGrpSpPr/>
          </xdr:nvGrpSpPr>
          <xdr:grpSpPr>
            <a:xfrm>
              <a:off x="7611340" y="2198811"/>
              <a:ext cx="6400935" cy="4338411"/>
              <a:chOff x="8264768" y="2242963"/>
              <a:chExt cx="6400270" cy="4545657"/>
            </a:xfrm>
          </xdr:grpSpPr>
          <xdr:grpSp>
            <xdr:nvGrpSpPr>
              <xdr:cNvPr id="127" name="Group 126"/>
              <xdr:cNvGrpSpPr/>
            </xdr:nvGrpSpPr>
            <xdr:grpSpPr>
              <a:xfrm>
                <a:off x="8264768" y="2242963"/>
                <a:ext cx="6400270" cy="4545657"/>
                <a:chOff x="10702868" y="13404738"/>
                <a:chExt cx="6992938" cy="3889941"/>
              </a:xfrm>
            </xdr:grpSpPr>
            <xdr:graphicFrame macro="">
              <xdr:nvGraphicFramePr>
                <xdr:cNvPr id="130" name="Chart 129"/>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37"/>
                </a:graphicData>
              </a:graphic>
            </xdr:graphicFrame>
            <xdr:graphicFrame macro="">
              <xdr:nvGraphicFramePr>
                <xdr:cNvPr id="131"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38"/>
                </a:graphicData>
              </a:graphic>
            </xdr:graphicFrame>
            <xdr:sp macro="" textlink="">
              <xdr:nvSpPr>
                <xdr:cNvPr id="132" name="Rounded Rectangle 131"/>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33"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39"/>
                </a:graphicData>
              </a:graphic>
            </xdr:graphicFrame>
            <xdr:graphicFrame macro="">
              <xdr:nvGraphicFramePr>
                <xdr:cNvPr id="134"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40"/>
                </a:graphicData>
              </a:graphic>
            </xdr:graphicFrame>
            <xdr:sp macro="" textlink="">
              <xdr:nvSpPr>
                <xdr:cNvPr id="135"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28" name="Rounded Rectangle 127"/>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Rounded Rectangle 128"/>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26" name="Rounded Rectangle 125"/>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0" name="Group 319"/>
          <xdr:cNvGrpSpPr/>
        </xdr:nvGrpSpPr>
        <xdr:grpSpPr>
          <a:xfrm>
            <a:off x="8069036" y="18818679"/>
            <a:ext cx="1481430" cy="276999"/>
            <a:chOff x="4453425" y="4589868"/>
            <a:chExt cx="1481430" cy="276999"/>
          </a:xfrm>
        </xdr:grpSpPr>
        <xdr:sp macro="" textlink="">
          <xdr:nvSpPr>
            <xdr:cNvPr id="321"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22"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54427</xdr:colOff>
      <xdr:row>96</xdr:row>
      <xdr:rowOff>112709</xdr:rowOff>
    </xdr:from>
    <xdr:to>
      <xdr:col>9</xdr:col>
      <xdr:colOff>873465</xdr:colOff>
      <xdr:row>119</xdr:row>
      <xdr:rowOff>28799</xdr:rowOff>
    </xdr:to>
    <xdr:grpSp>
      <xdr:nvGrpSpPr>
        <xdr:cNvPr id="24" name="Group 23"/>
        <xdr:cNvGrpSpPr/>
      </xdr:nvGrpSpPr>
      <xdr:grpSpPr>
        <a:xfrm>
          <a:off x="7375070" y="19257959"/>
          <a:ext cx="6153038" cy="4338411"/>
          <a:chOff x="7307034" y="19257959"/>
          <a:chExt cx="6153038" cy="4338411"/>
        </a:xfrm>
      </xdr:grpSpPr>
      <xdr:grpSp>
        <xdr:nvGrpSpPr>
          <xdr:cNvPr id="136" name="Group 135"/>
          <xdr:cNvGrpSpPr/>
        </xdr:nvGrpSpPr>
        <xdr:grpSpPr>
          <a:xfrm>
            <a:off x="7307034" y="19257959"/>
            <a:ext cx="6153038" cy="4338411"/>
            <a:chOff x="7611340" y="2198811"/>
            <a:chExt cx="6400935" cy="4338411"/>
          </a:xfrm>
        </xdr:grpSpPr>
        <xdr:grpSp>
          <xdr:nvGrpSpPr>
            <xdr:cNvPr id="137" name="Group 136"/>
            <xdr:cNvGrpSpPr/>
          </xdr:nvGrpSpPr>
          <xdr:grpSpPr>
            <a:xfrm>
              <a:off x="7611340" y="2198811"/>
              <a:ext cx="6400935" cy="4338411"/>
              <a:chOff x="8264768" y="2242963"/>
              <a:chExt cx="6400270" cy="4545657"/>
            </a:xfrm>
          </xdr:grpSpPr>
          <xdr:grpSp>
            <xdr:nvGrpSpPr>
              <xdr:cNvPr id="139" name="Group 138"/>
              <xdr:cNvGrpSpPr/>
            </xdr:nvGrpSpPr>
            <xdr:grpSpPr>
              <a:xfrm>
                <a:off x="8264768" y="2242963"/>
                <a:ext cx="6400270" cy="4545657"/>
                <a:chOff x="10702868" y="13404738"/>
                <a:chExt cx="6992938" cy="3889941"/>
              </a:xfrm>
            </xdr:grpSpPr>
            <xdr:graphicFrame macro="">
              <xdr:nvGraphicFramePr>
                <xdr:cNvPr id="142" name="Chart 141"/>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41"/>
                </a:graphicData>
              </a:graphic>
            </xdr:graphicFrame>
            <xdr:graphicFrame macro="">
              <xdr:nvGraphicFramePr>
                <xdr:cNvPr id="143"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42"/>
                </a:graphicData>
              </a:graphic>
            </xdr:graphicFrame>
            <xdr:sp macro="" textlink="">
              <xdr:nvSpPr>
                <xdr:cNvPr id="144" name="Rounded Rectangle 143"/>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45"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43"/>
                </a:graphicData>
              </a:graphic>
            </xdr:graphicFrame>
            <xdr:graphicFrame macro="">
              <xdr:nvGraphicFramePr>
                <xdr:cNvPr id="146"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44"/>
                </a:graphicData>
              </a:graphic>
            </xdr:graphicFrame>
            <xdr:sp macro="" textlink="">
              <xdr:nvSpPr>
                <xdr:cNvPr id="147"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40" name="Rounded Rectangle 139"/>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1" name="Rounded Rectangle 140"/>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8" name="Rounded Rectangle 137"/>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17" name="Group 316"/>
          <xdr:cNvGrpSpPr/>
        </xdr:nvGrpSpPr>
        <xdr:grpSpPr>
          <a:xfrm>
            <a:off x="8069036" y="20914178"/>
            <a:ext cx="1495037" cy="276999"/>
            <a:chOff x="4453425" y="4589868"/>
            <a:chExt cx="1495037" cy="276999"/>
          </a:xfrm>
        </xdr:grpSpPr>
        <xdr:sp macro="" textlink="">
          <xdr:nvSpPr>
            <xdr:cNvPr id="318"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19"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84363</xdr:colOff>
      <xdr:row>107</xdr:row>
      <xdr:rowOff>88216</xdr:rowOff>
    </xdr:from>
    <xdr:to>
      <xdr:col>9</xdr:col>
      <xdr:colOff>903401</xdr:colOff>
      <xdr:row>130</xdr:row>
      <xdr:rowOff>4306</xdr:rowOff>
    </xdr:to>
    <xdr:grpSp>
      <xdr:nvGrpSpPr>
        <xdr:cNvPr id="23" name="Group 22"/>
        <xdr:cNvGrpSpPr/>
      </xdr:nvGrpSpPr>
      <xdr:grpSpPr>
        <a:xfrm>
          <a:off x="7405006" y="21328966"/>
          <a:ext cx="6153038" cy="4338411"/>
          <a:chOff x="7336970" y="21328966"/>
          <a:chExt cx="6153038" cy="4338411"/>
        </a:xfrm>
      </xdr:grpSpPr>
      <xdr:grpSp>
        <xdr:nvGrpSpPr>
          <xdr:cNvPr id="148" name="Group 147"/>
          <xdr:cNvGrpSpPr/>
        </xdr:nvGrpSpPr>
        <xdr:grpSpPr>
          <a:xfrm>
            <a:off x="7336970" y="21328966"/>
            <a:ext cx="6153038" cy="4338411"/>
            <a:chOff x="7611340" y="2198811"/>
            <a:chExt cx="6400935" cy="4338411"/>
          </a:xfrm>
        </xdr:grpSpPr>
        <xdr:grpSp>
          <xdr:nvGrpSpPr>
            <xdr:cNvPr id="149" name="Group 148"/>
            <xdr:cNvGrpSpPr/>
          </xdr:nvGrpSpPr>
          <xdr:grpSpPr>
            <a:xfrm>
              <a:off x="7611340" y="2198811"/>
              <a:ext cx="6400935" cy="4338411"/>
              <a:chOff x="8264768" y="2242963"/>
              <a:chExt cx="6400270" cy="4545657"/>
            </a:xfrm>
          </xdr:grpSpPr>
          <xdr:grpSp>
            <xdr:nvGrpSpPr>
              <xdr:cNvPr id="151" name="Group 150"/>
              <xdr:cNvGrpSpPr/>
            </xdr:nvGrpSpPr>
            <xdr:grpSpPr>
              <a:xfrm>
                <a:off x="8264768" y="2242963"/>
                <a:ext cx="6400270" cy="4545657"/>
                <a:chOff x="10702868" y="13404738"/>
                <a:chExt cx="6992938" cy="3889941"/>
              </a:xfrm>
            </xdr:grpSpPr>
            <xdr:graphicFrame macro="">
              <xdr:nvGraphicFramePr>
                <xdr:cNvPr id="154" name="Chart 153"/>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45"/>
                </a:graphicData>
              </a:graphic>
            </xdr:graphicFrame>
            <xdr:graphicFrame macro="">
              <xdr:nvGraphicFramePr>
                <xdr:cNvPr id="155"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46"/>
                </a:graphicData>
              </a:graphic>
            </xdr:graphicFrame>
            <xdr:sp macro="" textlink="">
              <xdr:nvSpPr>
                <xdr:cNvPr id="156" name="Rounded Rectangle 155"/>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57"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47"/>
                </a:graphicData>
              </a:graphic>
            </xdr:graphicFrame>
            <xdr:graphicFrame macro="">
              <xdr:nvGraphicFramePr>
                <xdr:cNvPr id="158"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48"/>
                </a:graphicData>
              </a:graphic>
            </xdr:graphicFrame>
            <xdr:sp macro="" textlink="">
              <xdr:nvSpPr>
                <xdr:cNvPr id="159"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52" name="Rounded Rectangle 151"/>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3" name="Rounded Rectangle 152"/>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0" name="Rounded Rectangle 149"/>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14" name="Group 313"/>
          <xdr:cNvGrpSpPr/>
        </xdr:nvGrpSpPr>
        <xdr:grpSpPr>
          <a:xfrm>
            <a:off x="8096250" y="22982464"/>
            <a:ext cx="1495037" cy="276999"/>
            <a:chOff x="4453425" y="4589868"/>
            <a:chExt cx="1495037" cy="276999"/>
          </a:xfrm>
        </xdr:grpSpPr>
        <xdr:sp macro="" textlink="">
          <xdr:nvSpPr>
            <xdr:cNvPr id="315"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16"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59870</xdr:colOff>
      <xdr:row>119</xdr:row>
      <xdr:rowOff>118152</xdr:rowOff>
    </xdr:from>
    <xdr:to>
      <xdr:col>9</xdr:col>
      <xdr:colOff>878908</xdr:colOff>
      <xdr:row>142</xdr:row>
      <xdr:rowOff>34241</xdr:rowOff>
    </xdr:to>
    <xdr:grpSp>
      <xdr:nvGrpSpPr>
        <xdr:cNvPr id="22" name="Group 21"/>
        <xdr:cNvGrpSpPr/>
      </xdr:nvGrpSpPr>
      <xdr:grpSpPr>
        <a:xfrm>
          <a:off x="7380513" y="23685723"/>
          <a:ext cx="6153038" cy="4338411"/>
          <a:chOff x="7312477" y="23685723"/>
          <a:chExt cx="6153038" cy="4338411"/>
        </a:xfrm>
      </xdr:grpSpPr>
      <xdr:grpSp>
        <xdr:nvGrpSpPr>
          <xdr:cNvPr id="160" name="Group 159"/>
          <xdr:cNvGrpSpPr/>
        </xdr:nvGrpSpPr>
        <xdr:grpSpPr>
          <a:xfrm>
            <a:off x="7312477" y="23685723"/>
            <a:ext cx="6153038" cy="4338411"/>
            <a:chOff x="7611340" y="2198811"/>
            <a:chExt cx="6400935" cy="4338411"/>
          </a:xfrm>
        </xdr:grpSpPr>
        <xdr:grpSp>
          <xdr:nvGrpSpPr>
            <xdr:cNvPr id="161" name="Group 160"/>
            <xdr:cNvGrpSpPr/>
          </xdr:nvGrpSpPr>
          <xdr:grpSpPr>
            <a:xfrm>
              <a:off x="7611340" y="2198811"/>
              <a:ext cx="6400935" cy="4338411"/>
              <a:chOff x="8264768" y="2242963"/>
              <a:chExt cx="6400270" cy="4545657"/>
            </a:xfrm>
          </xdr:grpSpPr>
          <xdr:grpSp>
            <xdr:nvGrpSpPr>
              <xdr:cNvPr id="163" name="Group 162"/>
              <xdr:cNvGrpSpPr/>
            </xdr:nvGrpSpPr>
            <xdr:grpSpPr>
              <a:xfrm>
                <a:off x="8264768" y="2242963"/>
                <a:ext cx="6400270" cy="4545657"/>
                <a:chOff x="10702868" y="13404738"/>
                <a:chExt cx="6992938" cy="3889941"/>
              </a:xfrm>
            </xdr:grpSpPr>
            <xdr:graphicFrame macro="">
              <xdr:nvGraphicFramePr>
                <xdr:cNvPr id="166" name="Chart 165"/>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49"/>
                </a:graphicData>
              </a:graphic>
            </xdr:graphicFrame>
            <xdr:graphicFrame macro="">
              <xdr:nvGraphicFramePr>
                <xdr:cNvPr id="167"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50"/>
                </a:graphicData>
              </a:graphic>
            </xdr:graphicFrame>
            <xdr:sp macro="" textlink="">
              <xdr:nvSpPr>
                <xdr:cNvPr id="168" name="Rounded Rectangle 167"/>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9"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51"/>
                </a:graphicData>
              </a:graphic>
            </xdr:graphicFrame>
            <xdr:graphicFrame macro="">
              <xdr:nvGraphicFramePr>
                <xdr:cNvPr id="170"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52"/>
                </a:graphicData>
              </a:graphic>
            </xdr:graphicFrame>
            <xdr:sp macro="" textlink="">
              <xdr:nvSpPr>
                <xdr:cNvPr id="171"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64" name="Rounded Rectangle 163"/>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5" name="Rounded Rectangle 164"/>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2" name="Rounded Rectangle 161"/>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11" name="Group 310"/>
          <xdr:cNvGrpSpPr/>
        </xdr:nvGrpSpPr>
        <xdr:grpSpPr>
          <a:xfrm>
            <a:off x="8082643" y="25336500"/>
            <a:ext cx="1481430" cy="276999"/>
            <a:chOff x="4453425" y="4589868"/>
            <a:chExt cx="1481430" cy="276999"/>
          </a:xfrm>
        </xdr:grpSpPr>
        <xdr:sp macro="" textlink="">
          <xdr:nvSpPr>
            <xdr:cNvPr id="312"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13"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62591</xdr:colOff>
      <xdr:row>131</xdr:row>
      <xdr:rowOff>93659</xdr:rowOff>
    </xdr:from>
    <xdr:to>
      <xdr:col>9</xdr:col>
      <xdr:colOff>881629</xdr:colOff>
      <xdr:row>154</xdr:row>
      <xdr:rowOff>9749</xdr:rowOff>
    </xdr:to>
    <xdr:grpSp>
      <xdr:nvGrpSpPr>
        <xdr:cNvPr id="21" name="Group 20"/>
        <xdr:cNvGrpSpPr/>
      </xdr:nvGrpSpPr>
      <xdr:grpSpPr>
        <a:xfrm>
          <a:off x="7383234" y="25988052"/>
          <a:ext cx="6153038" cy="4338411"/>
          <a:chOff x="7315198" y="25988052"/>
          <a:chExt cx="6153038" cy="4338411"/>
        </a:xfrm>
      </xdr:grpSpPr>
      <xdr:grpSp>
        <xdr:nvGrpSpPr>
          <xdr:cNvPr id="172" name="Group 171"/>
          <xdr:cNvGrpSpPr/>
        </xdr:nvGrpSpPr>
        <xdr:grpSpPr>
          <a:xfrm>
            <a:off x="7315198" y="25988052"/>
            <a:ext cx="6153038" cy="4338411"/>
            <a:chOff x="7611340" y="2198811"/>
            <a:chExt cx="6400935" cy="4338411"/>
          </a:xfrm>
        </xdr:grpSpPr>
        <xdr:grpSp>
          <xdr:nvGrpSpPr>
            <xdr:cNvPr id="173" name="Group 172"/>
            <xdr:cNvGrpSpPr/>
          </xdr:nvGrpSpPr>
          <xdr:grpSpPr>
            <a:xfrm>
              <a:off x="7611340" y="2198811"/>
              <a:ext cx="6400935" cy="4338411"/>
              <a:chOff x="8264768" y="2242963"/>
              <a:chExt cx="6400270" cy="4545657"/>
            </a:xfrm>
          </xdr:grpSpPr>
          <xdr:grpSp>
            <xdr:nvGrpSpPr>
              <xdr:cNvPr id="175" name="Group 174"/>
              <xdr:cNvGrpSpPr/>
            </xdr:nvGrpSpPr>
            <xdr:grpSpPr>
              <a:xfrm>
                <a:off x="8264768" y="2242963"/>
                <a:ext cx="6400270" cy="4545657"/>
                <a:chOff x="10702868" y="13404738"/>
                <a:chExt cx="6992938" cy="3889941"/>
              </a:xfrm>
            </xdr:grpSpPr>
            <xdr:graphicFrame macro="">
              <xdr:nvGraphicFramePr>
                <xdr:cNvPr id="178" name="Chart 177"/>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53"/>
                </a:graphicData>
              </a:graphic>
            </xdr:graphicFrame>
            <xdr:graphicFrame macro="">
              <xdr:nvGraphicFramePr>
                <xdr:cNvPr id="179"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54"/>
                </a:graphicData>
              </a:graphic>
            </xdr:graphicFrame>
            <xdr:sp macro="" textlink="">
              <xdr:nvSpPr>
                <xdr:cNvPr id="180" name="Rounded Rectangle 179"/>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1"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55"/>
                </a:graphicData>
              </a:graphic>
            </xdr:graphicFrame>
            <xdr:graphicFrame macro="">
              <xdr:nvGraphicFramePr>
                <xdr:cNvPr id="182"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56"/>
                </a:graphicData>
              </a:graphic>
            </xdr:graphicFrame>
            <xdr:sp macro="" textlink="">
              <xdr:nvSpPr>
                <xdr:cNvPr id="183"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176" name="Rounded Rectangle 175"/>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Rounded Rectangle 176"/>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4" name="Rounded Rectangle 173"/>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08" name="Group 307"/>
          <xdr:cNvGrpSpPr/>
        </xdr:nvGrpSpPr>
        <xdr:grpSpPr>
          <a:xfrm>
            <a:off x="8082643" y="27649714"/>
            <a:ext cx="1481430" cy="276999"/>
            <a:chOff x="4453425" y="4589868"/>
            <a:chExt cx="1481430" cy="276999"/>
          </a:xfrm>
        </xdr:grpSpPr>
        <xdr:sp macro="" textlink="">
          <xdr:nvSpPr>
            <xdr:cNvPr id="309"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10" name="TextBox 25"/>
            <xdr:cNvSpPr txBox="1"/>
          </xdr:nvSpPr>
          <xdr:spPr>
            <a:xfrm>
              <a:off x="5238061"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xdr:from>
      <xdr:col>8</xdr:col>
      <xdr:colOff>81642</xdr:colOff>
      <xdr:row>154</xdr:row>
      <xdr:rowOff>126317</xdr:rowOff>
    </xdr:from>
    <xdr:to>
      <xdr:col>9</xdr:col>
      <xdr:colOff>900680</xdr:colOff>
      <xdr:row>177</xdr:row>
      <xdr:rowOff>42406</xdr:rowOff>
    </xdr:to>
    <xdr:grpSp>
      <xdr:nvGrpSpPr>
        <xdr:cNvPr id="10" name="Group 9"/>
        <xdr:cNvGrpSpPr/>
      </xdr:nvGrpSpPr>
      <xdr:grpSpPr>
        <a:xfrm>
          <a:off x="7402285" y="30443031"/>
          <a:ext cx="6153038" cy="4338411"/>
          <a:chOff x="7334249" y="30443031"/>
          <a:chExt cx="6153038" cy="4338411"/>
        </a:xfrm>
      </xdr:grpSpPr>
      <xdr:grpSp>
        <xdr:nvGrpSpPr>
          <xdr:cNvPr id="196" name="Group 195"/>
          <xdr:cNvGrpSpPr/>
        </xdr:nvGrpSpPr>
        <xdr:grpSpPr>
          <a:xfrm>
            <a:off x="7334249" y="30443031"/>
            <a:ext cx="6153038" cy="4338411"/>
            <a:chOff x="7611340" y="2198811"/>
            <a:chExt cx="6400935" cy="4338411"/>
          </a:xfrm>
        </xdr:grpSpPr>
        <xdr:grpSp>
          <xdr:nvGrpSpPr>
            <xdr:cNvPr id="197" name="Group 196"/>
            <xdr:cNvGrpSpPr/>
          </xdr:nvGrpSpPr>
          <xdr:grpSpPr>
            <a:xfrm>
              <a:off x="7611340" y="2198811"/>
              <a:ext cx="6400935" cy="4338411"/>
              <a:chOff x="8264768" y="2242963"/>
              <a:chExt cx="6400270" cy="4545657"/>
            </a:xfrm>
          </xdr:grpSpPr>
          <xdr:grpSp>
            <xdr:nvGrpSpPr>
              <xdr:cNvPr id="199" name="Group 198"/>
              <xdr:cNvGrpSpPr/>
            </xdr:nvGrpSpPr>
            <xdr:grpSpPr>
              <a:xfrm>
                <a:off x="8264768" y="2242963"/>
                <a:ext cx="6400270" cy="4545657"/>
                <a:chOff x="10702868" y="13404738"/>
                <a:chExt cx="6992938" cy="3889941"/>
              </a:xfrm>
            </xdr:grpSpPr>
            <xdr:graphicFrame macro="">
              <xdr:nvGraphicFramePr>
                <xdr:cNvPr id="202" name="Chart 201"/>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57"/>
                </a:graphicData>
              </a:graphic>
            </xdr:graphicFrame>
            <xdr:graphicFrame macro="">
              <xdr:nvGraphicFramePr>
                <xdr:cNvPr id="203"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58"/>
                </a:graphicData>
              </a:graphic>
            </xdr:graphicFrame>
            <xdr:sp macro="" textlink="">
              <xdr:nvSpPr>
                <xdr:cNvPr id="204" name="Rounded Rectangle 203"/>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5"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59"/>
                </a:graphicData>
              </a:graphic>
            </xdr:graphicFrame>
            <xdr:graphicFrame macro="">
              <xdr:nvGraphicFramePr>
                <xdr:cNvPr id="206"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60"/>
                </a:graphicData>
              </a:graphic>
            </xdr:graphicFrame>
            <xdr:sp macro="" textlink="">
              <xdr:nvSpPr>
                <xdr:cNvPr id="207"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00" name="Rounded Rectangle 199"/>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1" name="Rounded Rectangle 200"/>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8" name="Rounded Rectangle 197"/>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96" name="Group 295"/>
          <xdr:cNvGrpSpPr/>
        </xdr:nvGrpSpPr>
        <xdr:grpSpPr>
          <a:xfrm>
            <a:off x="8096250" y="32099250"/>
            <a:ext cx="1495037" cy="276999"/>
            <a:chOff x="4453425" y="4589868"/>
            <a:chExt cx="1495037" cy="276999"/>
          </a:xfrm>
        </xdr:grpSpPr>
        <xdr:sp macro="" textlink="">
          <xdr:nvSpPr>
            <xdr:cNvPr id="297"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298"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8</xdr:col>
      <xdr:colOff>84363</xdr:colOff>
      <xdr:row>166</xdr:row>
      <xdr:rowOff>132063</xdr:rowOff>
    </xdr:from>
    <xdr:to>
      <xdr:col>9</xdr:col>
      <xdr:colOff>903401</xdr:colOff>
      <xdr:row>189</xdr:row>
      <xdr:rowOff>48153</xdr:rowOff>
    </xdr:to>
    <xdr:grpSp>
      <xdr:nvGrpSpPr>
        <xdr:cNvPr id="9" name="Group 8"/>
        <xdr:cNvGrpSpPr/>
      </xdr:nvGrpSpPr>
      <xdr:grpSpPr>
        <a:xfrm>
          <a:off x="7405006" y="32775599"/>
          <a:ext cx="6153038" cy="4338411"/>
          <a:chOff x="7336970" y="32786182"/>
          <a:chExt cx="6153038" cy="4338411"/>
        </a:xfrm>
      </xdr:grpSpPr>
      <xdr:grpSp>
        <xdr:nvGrpSpPr>
          <xdr:cNvPr id="208" name="Group 207"/>
          <xdr:cNvGrpSpPr/>
        </xdr:nvGrpSpPr>
        <xdr:grpSpPr>
          <a:xfrm>
            <a:off x="7336970" y="32786182"/>
            <a:ext cx="6153038" cy="4338411"/>
            <a:chOff x="7611340" y="2198811"/>
            <a:chExt cx="6400935" cy="4338411"/>
          </a:xfrm>
        </xdr:grpSpPr>
        <xdr:grpSp>
          <xdr:nvGrpSpPr>
            <xdr:cNvPr id="209" name="Group 208"/>
            <xdr:cNvGrpSpPr/>
          </xdr:nvGrpSpPr>
          <xdr:grpSpPr>
            <a:xfrm>
              <a:off x="7611340" y="2198811"/>
              <a:ext cx="6400935" cy="4338411"/>
              <a:chOff x="8264768" y="2242963"/>
              <a:chExt cx="6400270" cy="4545657"/>
            </a:xfrm>
          </xdr:grpSpPr>
          <xdr:grpSp>
            <xdr:nvGrpSpPr>
              <xdr:cNvPr id="211" name="Group 210"/>
              <xdr:cNvGrpSpPr/>
            </xdr:nvGrpSpPr>
            <xdr:grpSpPr>
              <a:xfrm>
                <a:off x="8264768" y="2242963"/>
                <a:ext cx="6400270" cy="4545657"/>
                <a:chOff x="10702868" y="13404738"/>
                <a:chExt cx="6992938" cy="3889941"/>
              </a:xfrm>
            </xdr:grpSpPr>
            <xdr:graphicFrame macro="">
              <xdr:nvGraphicFramePr>
                <xdr:cNvPr id="214" name="Chart 213"/>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61"/>
                </a:graphicData>
              </a:graphic>
            </xdr:graphicFrame>
            <xdr:graphicFrame macro="">
              <xdr:nvGraphicFramePr>
                <xdr:cNvPr id="215"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62"/>
                </a:graphicData>
              </a:graphic>
            </xdr:graphicFrame>
            <xdr:sp macro="" textlink="">
              <xdr:nvSpPr>
                <xdr:cNvPr id="216" name="Rounded Rectangle 215"/>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7"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63"/>
                </a:graphicData>
              </a:graphic>
            </xdr:graphicFrame>
            <xdr:graphicFrame macro="">
              <xdr:nvGraphicFramePr>
                <xdr:cNvPr id="218"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64"/>
                </a:graphicData>
              </a:graphic>
            </xdr:graphicFrame>
            <xdr:sp macro="" textlink="">
              <xdr:nvSpPr>
                <xdr:cNvPr id="219"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12" name="Rounded Rectangle 211"/>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3" name="Rounded Rectangle 212"/>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0" name="Rounded Rectangle 209"/>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93" name="Group 292"/>
          <xdr:cNvGrpSpPr/>
        </xdr:nvGrpSpPr>
        <xdr:grpSpPr>
          <a:xfrm>
            <a:off x="8096250" y="34439678"/>
            <a:ext cx="1495037" cy="276999"/>
            <a:chOff x="4453425" y="4589868"/>
            <a:chExt cx="1495037" cy="276999"/>
          </a:xfrm>
        </xdr:grpSpPr>
        <xdr:sp macro="" textlink="">
          <xdr:nvSpPr>
            <xdr:cNvPr id="294"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295"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7</xdr:col>
      <xdr:colOff>840919</xdr:colOff>
      <xdr:row>201</xdr:row>
      <xdr:rowOff>123596</xdr:rowOff>
    </xdr:from>
    <xdr:to>
      <xdr:col>9</xdr:col>
      <xdr:colOff>789100</xdr:colOff>
      <xdr:row>224</xdr:row>
      <xdr:rowOff>39686</xdr:rowOff>
    </xdr:to>
    <xdr:grpSp>
      <xdr:nvGrpSpPr>
        <xdr:cNvPr id="11" name="Group 10"/>
        <xdr:cNvGrpSpPr/>
      </xdr:nvGrpSpPr>
      <xdr:grpSpPr>
        <a:xfrm>
          <a:off x="7290705" y="39516275"/>
          <a:ext cx="6153038" cy="4338411"/>
          <a:chOff x="7222669" y="39516275"/>
          <a:chExt cx="6153038" cy="4338411"/>
        </a:xfrm>
      </xdr:grpSpPr>
      <xdr:grpSp>
        <xdr:nvGrpSpPr>
          <xdr:cNvPr id="244" name="Group 243"/>
          <xdr:cNvGrpSpPr/>
        </xdr:nvGrpSpPr>
        <xdr:grpSpPr>
          <a:xfrm>
            <a:off x="7222669" y="39516275"/>
            <a:ext cx="6153038" cy="4338411"/>
            <a:chOff x="7611340" y="2198811"/>
            <a:chExt cx="6400935" cy="4338411"/>
          </a:xfrm>
        </xdr:grpSpPr>
        <xdr:grpSp>
          <xdr:nvGrpSpPr>
            <xdr:cNvPr id="245" name="Group 244"/>
            <xdr:cNvGrpSpPr/>
          </xdr:nvGrpSpPr>
          <xdr:grpSpPr>
            <a:xfrm>
              <a:off x="7611340" y="2198811"/>
              <a:ext cx="6400935" cy="4338411"/>
              <a:chOff x="8264768" y="2242963"/>
              <a:chExt cx="6400270" cy="4545657"/>
            </a:xfrm>
          </xdr:grpSpPr>
          <xdr:grpSp>
            <xdr:nvGrpSpPr>
              <xdr:cNvPr id="247" name="Group 246"/>
              <xdr:cNvGrpSpPr/>
            </xdr:nvGrpSpPr>
            <xdr:grpSpPr>
              <a:xfrm>
                <a:off x="8264768" y="2242963"/>
                <a:ext cx="6400270" cy="4545657"/>
                <a:chOff x="10702868" y="13404738"/>
                <a:chExt cx="6992938" cy="3889941"/>
              </a:xfrm>
            </xdr:grpSpPr>
            <xdr:graphicFrame macro="">
              <xdr:nvGraphicFramePr>
                <xdr:cNvPr id="250" name="Chart 249"/>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65"/>
                </a:graphicData>
              </a:graphic>
            </xdr:graphicFrame>
            <xdr:graphicFrame macro="">
              <xdr:nvGraphicFramePr>
                <xdr:cNvPr id="251"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66"/>
                </a:graphicData>
              </a:graphic>
            </xdr:graphicFrame>
            <xdr:sp macro="" textlink="">
              <xdr:nvSpPr>
                <xdr:cNvPr id="252" name="Rounded Rectangle 251"/>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53"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67"/>
                </a:graphicData>
              </a:graphic>
            </xdr:graphicFrame>
            <xdr:graphicFrame macro="">
              <xdr:nvGraphicFramePr>
                <xdr:cNvPr id="254"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68"/>
                </a:graphicData>
              </a:graphic>
            </xdr:graphicFrame>
            <xdr:sp macro="" textlink="">
              <xdr:nvSpPr>
                <xdr:cNvPr id="255"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48" name="Rounded Rectangle 247"/>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9" name="Rounded Rectangle 248"/>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6" name="Rounded Rectangle 245"/>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99" name="Group 298"/>
          <xdr:cNvGrpSpPr/>
        </xdr:nvGrpSpPr>
        <xdr:grpSpPr>
          <a:xfrm>
            <a:off x="7987393" y="41175215"/>
            <a:ext cx="1495037" cy="276999"/>
            <a:chOff x="4453425" y="4589868"/>
            <a:chExt cx="1495037" cy="276999"/>
          </a:xfrm>
        </xdr:grpSpPr>
        <xdr:sp macro="" textlink="">
          <xdr:nvSpPr>
            <xdr:cNvPr id="300"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01"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xdr:from>
      <xdr:col>7</xdr:col>
      <xdr:colOff>838198</xdr:colOff>
      <xdr:row>189</xdr:row>
      <xdr:rowOff>134482</xdr:rowOff>
    </xdr:from>
    <xdr:to>
      <xdr:col>9</xdr:col>
      <xdr:colOff>786379</xdr:colOff>
      <xdr:row>212</xdr:row>
      <xdr:rowOff>50571</xdr:rowOff>
    </xdr:to>
    <xdr:grpSp>
      <xdr:nvGrpSpPr>
        <xdr:cNvPr id="7" name="Group 6"/>
        <xdr:cNvGrpSpPr/>
      </xdr:nvGrpSpPr>
      <xdr:grpSpPr>
        <a:xfrm>
          <a:off x="7287984" y="37200339"/>
          <a:ext cx="6153038" cy="4338411"/>
          <a:chOff x="7219948" y="37200339"/>
          <a:chExt cx="6153038" cy="4338411"/>
        </a:xfrm>
      </xdr:grpSpPr>
      <xdr:grpSp>
        <xdr:nvGrpSpPr>
          <xdr:cNvPr id="232" name="Group 231"/>
          <xdr:cNvGrpSpPr/>
        </xdr:nvGrpSpPr>
        <xdr:grpSpPr>
          <a:xfrm>
            <a:off x="7219948" y="37200339"/>
            <a:ext cx="6153038" cy="4338411"/>
            <a:chOff x="7611340" y="2198811"/>
            <a:chExt cx="6400935" cy="4338411"/>
          </a:xfrm>
        </xdr:grpSpPr>
        <xdr:grpSp>
          <xdr:nvGrpSpPr>
            <xdr:cNvPr id="233" name="Group 232"/>
            <xdr:cNvGrpSpPr/>
          </xdr:nvGrpSpPr>
          <xdr:grpSpPr>
            <a:xfrm>
              <a:off x="7611340" y="2198811"/>
              <a:ext cx="6400935" cy="4338411"/>
              <a:chOff x="8264768" y="2242963"/>
              <a:chExt cx="6400270" cy="4545657"/>
            </a:xfrm>
          </xdr:grpSpPr>
          <xdr:grpSp>
            <xdr:nvGrpSpPr>
              <xdr:cNvPr id="235" name="Group 234"/>
              <xdr:cNvGrpSpPr/>
            </xdr:nvGrpSpPr>
            <xdr:grpSpPr>
              <a:xfrm>
                <a:off x="8264768" y="2242963"/>
                <a:ext cx="6400270" cy="4545657"/>
                <a:chOff x="10702868" y="13404738"/>
                <a:chExt cx="6992938" cy="3889941"/>
              </a:xfrm>
            </xdr:grpSpPr>
            <xdr:graphicFrame macro="">
              <xdr:nvGraphicFramePr>
                <xdr:cNvPr id="238" name="Chart 237"/>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69"/>
                </a:graphicData>
              </a:graphic>
            </xdr:graphicFrame>
            <xdr:graphicFrame macro="">
              <xdr:nvGraphicFramePr>
                <xdr:cNvPr id="239"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70"/>
                </a:graphicData>
              </a:graphic>
            </xdr:graphicFrame>
            <xdr:sp macro="" textlink="">
              <xdr:nvSpPr>
                <xdr:cNvPr id="240" name="Rounded Rectangle 239"/>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1"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71"/>
                </a:graphicData>
              </a:graphic>
            </xdr:graphicFrame>
            <xdr:graphicFrame macro="">
              <xdr:nvGraphicFramePr>
                <xdr:cNvPr id="242"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72"/>
                </a:graphicData>
              </a:graphic>
            </xdr:graphicFrame>
            <xdr:sp macro="" textlink="">
              <xdr:nvSpPr>
                <xdr:cNvPr id="243" name="Centre Black Point"/>
                <xdr:cNvSpPr/>
              </xdr:nvSpPr>
              <xdr:spPr>
                <a:xfrm>
                  <a:off x="13807982" y="14862967"/>
                  <a:ext cx="145518"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36" name="Rounded Rectangle 235"/>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7" name="Rounded Rectangle 236"/>
              <xdr:cNvSpPr/>
            </xdr:nvSpPr>
            <xdr:spPr>
              <a:xfrm>
                <a:off x="10577655"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34" name="Rounded Rectangle 233"/>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70" name="Group 269"/>
          <xdr:cNvGrpSpPr/>
        </xdr:nvGrpSpPr>
        <xdr:grpSpPr>
          <a:xfrm>
            <a:off x="7973786" y="38848393"/>
            <a:ext cx="1495037" cy="290606"/>
            <a:chOff x="4480639" y="4576261"/>
            <a:chExt cx="1495037" cy="290606"/>
          </a:xfrm>
        </xdr:grpSpPr>
        <xdr:sp macro="" textlink="">
          <xdr:nvSpPr>
            <xdr:cNvPr id="271" name="TextBox 24"/>
            <xdr:cNvSpPr txBox="1"/>
          </xdr:nvSpPr>
          <xdr:spPr>
            <a:xfrm>
              <a:off x="4480639" y="4576261"/>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289" name="TextBox 25"/>
            <xdr:cNvSpPr txBox="1"/>
          </xdr:nvSpPr>
          <xdr:spPr>
            <a:xfrm>
              <a:off x="5278882"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xdr:twoCellAnchor editAs="oneCell">
    <xdr:from>
      <xdr:col>7</xdr:col>
      <xdr:colOff>857248</xdr:colOff>
      <xdr:row>213</xdr:row>
      <xdr:rowOff>112710</xdr:rowOff>
    </xdr:from>
    <xdr:to>
      <xdr:col>9</xdr:col>
      <xdr:colOff>805429</xdr:colOff>
      <xdr:row>236</xdr:row>
      <xdr:rowOff>69621</xdr:rowOff>
    </xdr:to>
    <xdr:grpSp>
      <xdr:nvGrpSpPr>
        <xdr:cNvPr id="12" name="Group 11"/>
        <xdr:cNvGrpSpPr/>
      </xdr:nvGrpSpPr>
      <xdr:grpSpPr>
        <a:xfrm>
          <a:off x="7307034" y="41832210"/>
          <a:ext cx="6153038" cy="4338411"/>
          <a:chOff x="7238998" y="41832210"/>
          <a:chExt cx="6153038" cy="4338411"/>
        </a:xfrm>
      </xdr:grpSpPr>
      <xdr:grpSp>
        <xdr:nvGrpSpPr>
          <xdr:cNvPr id="256" name="Group 255"/>
          <xdr:cNvGrpSpPr/>
        </xdr:nvGrpSpPr>
        <xdr:grpSpPr>
          <a:xfrm>
            <a:off x="7238998" y="41832210"/>
            <a:ext cx="6153038" cy="4338411"/>
            <a:chOff x="7611340" y="2198811"/>
            <a:chExt cx="6400935" cy="4338411"/>
          </a:xfrm>
        </xdr:grpSpPr>
        <xdr:grpSp>
          <xdr:nvGrpSpPr>
            <xdr:cNvPr id="257" name="Group 256"/>
            <xdr:cNvGrpSpPr/>
          </xdr:nvGrpSpPr>
          <xdr:grpSpPr>
            <a:xfrm>
              <a:off x="7611340" y="2198811"/>
              <a:ext cx="6400935" cy="4338411"/>
              <a:chOff x="8264768" y="2242963"/>
              <a:chExt cx="6400270" cy="4545657"/>
            </a:xfrm>
          </xdr:grpSpPr>
          <xdr:grpSp>
            <xdr:nvGrpSpPr>
              <xdr:cNvPr id="259" name="Group 258"/>
              <xdr:cNvGrpSpPr/>
            </xdr:nvGrpSpPr>
            <xdr:grpSpPr>
              <a:xfrm>
                <a:off x="8264768" y="2242963"/>
                <a:ext cx="6400270" cy="4545657"/>
                <a:chOff x="10702868" y="13404738"/>
                <a:chExt cx="6992938" cy="3889941"/>
              </a:xfrm>
            </xdr:grpSpPr>
            <xdr:graphicFrame macro="">
              <xdr:nvGraphicFramePr>
                <xdr:cNvPr id="262" name="Chart 261"/>
                <xdr:cNvGraphicFramePr>
                  <a:graphicFrameLocks/>
                </xdr:cNvGraphicFramePr>
              </xdr:nvGraphicFramePr>
              <xdr:xfrm>
                <a:off x="10702868" y="13404738"/>
                <a:ext cx="6992938" cy="3889941"/>
              </xdr:xfrm>
              <a:graphic>
                <a:graphicData uri="http://schemas.openxmlformats.org/drawingml/2006/chart">
                  <c:chart xmlns:c="http://schemas.openxmlformats.org/drawingml/2006/chart" xmlns:r="http://schemas.openxmlformats.org/officeDocument/2006/relationships" r:id="rId73"/>
                </a:graphicData>
              </a:graphic>
            </xdr:graphicFrame>
            <xdr:graphicFrame macro="">
              <xdr:nvGraphicFramePr>
                <xdr:cNvPr id="263" name="Target"/>
                <xdr:cNvGraphicFramePr>
                  <a:graphicFrameLocks/>
                </xdr:cNvGraphicFramePr>
              </xdr:nvGraphicFramePr>
              <xdr:xfrm>
                <a:off x="11683899" y="13485986"/>
                <a:ext cx="4389149" cy="3018626"/>
              </xdr:xfrm>
              <a:graphic>
                <a:graphicData uri="http://schemas.openxmlformats.org/drawingml/2006/chart">
                  <c:chart xmlns:c="http://schemas.openxmlformats.org/drawingml/2006/chart" xmlns:r="http://schemas.openxmlformats.org/officeDocument/2006/relationships" r:id="rId74"/>
                </a:graphicData>
              </a:graphic>
            </xdr:graphicFrame>
            <xdr:sp macro="" textlink="">
              <xdr:nvSpPr>
                <xdr:cNvPr id="264" name="Rounded Rectangle 263"/>
                <xdr:cNvSpPr/>
              </xdr:nvSpPr>
              <xdr:spPr>
                <a:xfrm>
                  <a:off x="13020025" y="14266522"/>
                  <a:ext cx="1723014" cy="789836"/>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65" name="Pie with RAG"/>
                <xdr:cNvGraphicFramePr>
                  <a:graphicFrameLocks noChangeAspect="1"/>
                </xdr:cNvGraphicFramePr>
              </xdr:nvGraphicFramePr>
              <xdr:xfrm>
                <a:off x="12058592" y="13552918"/>
                <a:ext cx="3322538" cy="2872228"/>
              </xdr:xfrm>
              <a:graphic>
                <a:graphicData uri="http://schemas.openxmlformats.org/drawingml/2006/chart">
                  <c:chart xmlns:c="http://schemas.openxmlformats.org/drawingml/2006/chart" xmlns:r="http://schemas.openxmlformats.org/officeDocument/2006/relationships" r:id="rId75"/>
                </a:graphicData>
              </a:graphic>
            </xdr:graphicFrame>
            <xdr:graphicFrame macro="">
              <xdr:nvGraphicFramePr>
                <xdr:cNvPr id="266" name="Target"/>
                <xdr:cNvGraphicFramePr>
                  <a:graphicFrameLocks/>
                </xdr:cNvGraphicFramePr>
              </xdr:nvGraphicFramePr>
              <xdr:xfrm>
                <a:off x="12891860" y="14116084"/>
                <a:ext cx="1983942" cy="1472153"/>
              </xdr:xfrm>
              <a:graphic>
                <a:graphicData uri="http://schemas.openxmlformats.org/drawingml/2006/chart">
                  <c:chart xmlns:c="http://schemas.openxmlformats.org/drawingml/2006/chart" xmlns:r="http://schemas.openxmlformats.org/officeDocument/2006/relationships" r:id="rId76"/>
                </a:graphicData>
              </a:graphic>
            </xdr:graphicFrame>
            <xdr:sp macro="" textlink="">
              <xdr:nvSpPr>
                <xdr:cNvPr id="267" name="Centre Black Point"/>
                <xdr:cNvSpPr/>
              </xdr:nvSpPr>
              <xdr:spPr>
                <a:xfrm>
                  <a:off x="13819995" y="14862967"/>
                  <a:ext cx="145519" cy="109316"/>
                </a:xfrm>
                <a:prstGeom prst="ellipse">
                  <a:avLst/>
                </a:prstGeom>
                <a:solidFill>
                  <a:schemeClr val="tx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260" name="Rounded Rectangle 259"/>
              <xdr:cNvSpPr/>
            </xdr:nvSpPr>
            <xdr:spPr>
              <a:xfrm>
                <a:off x="9173306" y="4050445"/>
                <a:ext cx="1577758"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1" name="Rounded Rectangle 260"/>
              <xdr:cNvSpPr/>
            </xdr:nvSpPr>
            <xdr:spPr>
              <a:xfrm>
                <a:off x="10584739" y="3966123"/>
                <a:ext cx="523203" cy="23563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8" name="Rounded Rectangle 257"/>
            <xdr:cNvSpPr/>
          </xdr:nvSpPr>
          <xdr:spPr>
            <a:xfrm>
              <a:off x="11004466" y="3933102"/>
              <a:ext cx="1578532" cy="22488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02" name="Group 301"/>
          <xdr:cNvGrpSpPr/>
        </xdr:nvGrpSpPr>
        <xdr:grpSpPr>
          <a:xfrm>
            <a:off x="8001000" y="43488428"/>
            <a:ext cx="1495037" cy="276999"/>
            <a:chOff x="4453425" y="4589868"/>
            <a:chExt cx="1495037" cy="276999"/>
          </a:xfrm>
        </xdr:grpSpPr>
        <xdr:sp macro="" textlink="">
          <xdr:nvSpPr>
            <xdr:cNvPr id="303" name="TextBox 24"/>
            <xdr:cNvSpPr txBox="1"/>
          </xdr:nvSpPr>
          <xdr:spPr>
            <a:xfrm>
              <a:off x="4453425" y="4589868"/>
              <a:ext cx="821763"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Gross Risk</a:t>
              </a:r>
            </a:p>
          </xdr:txBody>
        </xdr:sp>
        <xdr:sp macro="" textlink="">
          <xdr:nvSpPr>
            <xdr:cNvPr id="304" name="TextBox 25"/>
            <xdr:cNvSpPr txBox="1"/>
          </xdr:nvSpPr>
          <xdr:spPr>
            <a:xfrm>
              <a:off x="5251668" y="4589868"/>
              <a:ext cx="696794" cy="276999"/>
            </a:xfrm>
            <a:prstGeom prst="rect">
              <a:avLst/>
            </a:prstGeom>
            <a:noFill/>
          </xdr:spPr>
          <xdr:txBody>
            <a:bodyPr wrap="square" rtlCol="0">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kern="1200">
                  <a:solidFill>
                    <a:schemeClr val="tx1"/>
                  </a:solidFill>
                  <a:latin typeface="Calibri" panose="020F0502020204030204" pitchFamily="34" charset="0"/>
                  <a:ea typeface="+mn-ea"/>
                  <a:cs typeface="Arial" panose="020B0604020202020204" pitchFamily="34" charset="0"/>
                </a:defRPr>
              </a:lvl9pPr>
            </a:lstStyle>
            <a:p>
              <a:r>
                <a:rPr lang="en-GB" sz="1200"/>
                <a:t>Net Risk</a:t>
              </a:r>
            </a:p>
          </xdr:txBody>
        </xdr:sp>
      </xdr:grpSp>
    </xdr:grpSp>
    <xdr:clientData/>
  </xdr:twoCellAnchor>
  <mc:AlternateContent xmlns:mc="http://schemas.openxmlformats.org/markup-compatibility/2006">
    <mc:Choice xmlns:a14="http://schemas.microsoft.com/office/drawing/2010/main" Requires="a14">
      <xdr:twoCellAnchor editAs="oneCell">
        <xdr:from>
          <xdr:col>9</xdr:col>
          <xdr:colOff>493939</xdr:colOff>
          <xdr:row>7</xdr:row>
          <xdr:rowOff>161926</xdr:rowOff>
        </xdr:from>
        <xdr:to>
          <xdr:col>9</xdr:col>
          <xdr:colOff>1284514</xdr:colOff>
          <xdr:row>13</xdr:row>
          <xdr:rowOff>133351</xdr:rowOff>
        </xdr:to>
        <xdr:pic>
          <xdr:nvPicPr>
            <xdr:cNvPr id="362" name="Picture 361"/>
            <xdr:cNvPicPr>
              <a:picLocks noChangeAspect="1" noChangeArrowheads="1"/>
              <a:extLst>
                <a:ext uri="{84589F7E-364E-4C9E-8A38-B11213B215E9}">
                  <a14:cameraTool cellRange="sense1" spid="_x0000_s7454"/>
                </a:ext>
              </a:extLst>
            </xdr:cNvPicPr>
          </xdr:nvPicPr>
          <xdr:blipFill>
            <a:blip xmlns:r="http://schemas.openxmlformats.org/officeDocument/2006/relationships" r:embed="rId77"/>
            <a:srcRect/>
            <a:stretch>
              <a:fillRect/>
            </a:stretch>
          </xdr:blipFill>
          <xdr:spPr bwMode="auto">
            <a:xfrm>
              <a:off x="13148582" y="2271033"/>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510267</xdr:colOff>
          <xdr:row>19</xdr:row>
          <xdr:rowOff>83005</xdr:rowOff>
        </xdr:from>
        <xdr:to>
          <xdr:col>9</xdr:col>
          <xdr:colOff>1300842</xdr:colOff>
          <xdr:row>25</xdr:row>
          <xdr:rowOff>54430</xdr:rowOff>
        </xdr:to>
        <xdr:pic>
          <xdr:nvPicPr>
            <xdr:cNvPr id="364" name="Picture 363"/>
            <xdr:cNvPicPr>
              <a:picLocks noChangeAspect="1" noChangeArrowheads="1"/>
              <a:extLst>
                <a:ext uri="{84589F7E-364E-4C9E-8A38-B11213B215E9}">
                  <a14:cameraTool cellRange="sense2" spid="_x0000_s7455"/>
                </a:ext>
              </a:extLst>
            </xdr:cNvPicPr>
          </xdr:nvPicPr>
          <xdr:blipFill>
            <a:blip xmlns:r="http://schemas.openxmlformats.org/officeDocument/2006/relationships" r:embed="rId78"/>
            <a:srcRect/>
            <a:stretch>
              <a:fillRect/>
            </a:stretch>
          </xdr:blipFill>
          <xdr:spPr bwMode="auto">
            <a:xfrm>
              <a:off x="13164910" y="4478112"/>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472167</xdr:colOff>
          <xdr:row>30</xdr:row>
          <xdr:rowOff>85726</xdr:rowOff>
        </xdr:from>
        <xdr:to>
          <xdr:col>9</xdr:col>
          <xdr:colOff>1262742</xdr:colOff>
          <xdr:row>36</xdr:row>
          <xdr:rowOff>57151</xdr:rowOff>
        </xdr:to>
        <xdr:pic>
          <xdr:nvPicPr>
            <xdr:cNvPr id="365" name="Picture 364"/>
            <xdr:cNvPicPr>
              <a:picLocks noChangeAspect="1" noChangeArrowheads="1"/>
              <a:extLst>
                <a:ext uri="{84589F7E-364E-4C9E-8A38-B11213B215E9}">
                  <a14:cameraTool cellRange="sense3" spid="_x0000_s7456"/>
                </a:ext>
              </a:extLst>
            </xdr:cNvPicPr>
          </xdr:nvPicPr>
          <xdr:blipFill>
            <a:blip xmlns:r="http://schemas.openxmlformats.org/officeDocument/2006/relationships" r:embed="rId78"/>
            <a:srcRect/>
            <a:stretch>
              <a:fillRect/>
            </a:stretch>
          </xdr:blipFill>
          <xdr:spPr bwMode="auto">
            <a:xfrm>
              <a:off x="13126810" y="6576333"/>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488495</xdr:colOff>
          <xdr:row>41</xdr:row>
          <xdr:rowOff>74840</xdr:rowOff>
        </xdr:from>
        <xdr:to>
          <xdr:col>9</xdr:col>
          <xdr:colOff>1279070</xdr:colOff>
          <xdr:row>47</xdr:row>
          <xdr:rowOff>46265</xdr:rowOff>
        </xdr:to>
        <xdr:pic>
          <xdr:nvPicPr>
            <xdr:cNvPr id="366" name="Picture 365"/>
            <xdr:cNvPicPr>
              <a:picLocks noChangeAspect="1" noChangeArrowheads="1"/>
              <a:extLst>
                <a:ext uri="{84589F7E-364E-4C9E-8A38-B11213B215E9}">
                  <a14:cameraTool cellRange="sense4" spid="_x0000_s7457"/>
                </a:ext>
              </a:extLst>
            </xdr:cNvPicPr>
          </xdr:nvPicPr>
          <xdr:blipFill>
            <a:blip xmlns:r="http://schemas.openxmlformats.org/officeDocument/2006/relationships" r:embed="rId78"/>
            <a:srcRect/>
            <a:stretch>
              <a:fillRect/>
            </a:stretch>
          </xdr:blipFill>
          <xdr:spPr bwMode="auto">
            <a:xfrm>
              <a:off x="13143138" y="8660947"/>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518431</xdr:colOff>
          <xdr:row>52</xdr:row>
          <xdr:rowOff>77560</xdr:rowOff>
        </xdr:from>
        <xdr:to>
          <xdr:col>9</xdr:col>
          <xdr:colOff>1309006</xdr:colOff>
          <xdr:row>58</xdr:row>
          <xdr:rowOff>48985</xdr:rowOff>
        </xdr:to>
        <xdr:pic>
          <xdr:nvPicPr>
            <xdr:cNvPr id="367" name="Picture 366"/>
            <xdr:cNvPicPr>
              <a:picLocks noChangeAspect="1" noChangeArrowheads="1"/>
              <a:extLst>
                <a:ext uri="{84589F7E-364E-4C9E-8A38-B11213B215E9}">
                  <a14:cameraTool cellRange="sense5" spid="_x0000_s7458"/>
                </a:ext>
              </a:extLst>
            </xdr:cNvPicPr>
          </xdr:nvPicPr>
          <xdr:blipFill>
            <a:blip xmlns:r="http://schemas.openxmlformats.org/officeDocument/2006/relationships" r:embed="rId78"/>
            <a:srcRect/>
            <a:stretch>
              <a:fillRect/>
            </a:stretch>
          </xdr:blipFill>
          <xdr:spPr bwMode="auto">
            <a:xfrm>
              <a:off x="13173074" y="10759167"/>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517072</xdr:colOff>
          <xdr:row>64</xdr:row>
          <xdr:rowOff>68036</xdr:rowOff>
        </xdr:from>
        <xdr:to>
          <xdr:col>9</xdr:col>
          <xdr:colOff>1307647</xdr:colOff>
          <xdr:row>70</xdr:row>
          <xdr:rowOff>39461</xdr:rowOff>
        </xdr:to>
        <xdr:pic>
          <xdr:nvPicPr>
            <xdr:cNvPr id="368" name="Picture 367"/>
            <xdr:cNvPicPr>
              <a:picLocks noChangeAspect="1" noChangeArrowheads="1"/>
              <a:extLst>
                <a:ext uri="{84589F7E-364E-4C9E-8A38-B11213B215E9}">
                  <a14:cameraTool cellRange="sense6" spid="_x0000_s7459"/>
                </a:ext>
              </a:extLst>
            </xdr:cNvPicPr>
          </xdr:nvPicPr>
          <xdr:blipFill>
            <a:blip xmlns:r="http://schemas.openxmlformats.org/officeDocument/2006/relationships" r:embed="rId78"/>
            <a:srcRect/>
            <a:stretch>
              <a:fillRect/>
            </a:stretch>
          </xdr:blipFill>
          <xdr:spPr bwMode="auto">
            <a:xfrm>
              <a:off x="13171715" y="13076465"/>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519793</xdr:colOff>
          <xdr:row>75</xdr:row>
          <xdr:rowOff>111579</xdr:rowOff>
        </xdr:from>
        <xdr:to>
          <xdr:col>9</xdr:col>
          <xdr:colOff>1310368</xdr:colOff>
          <xdr:row>81</xdr:row>
          <xdr:rowOff>83004</xdr:rowOff>
        </xdr:to>
        <xdr:pic>
          <xdr:nvPicPr>
            <xdr:cNvPr id="369" name="Picture 368"/>
            <xdr:cNvPicPr>
              <a:picLocks noChangeAspect="1" noChangeArrowheads="1"/>
              <a:extLst>
                <a:ext uri="{84589F7E-364E-4C9E-8A38-B11213B215E9}">
                  <a14:cameraTool cellRange="sense7" spid="_x0000_s7460"/>
                </a:ext>
              </a:extLst>
            </xdr:cNvPicPr>
          </xdr:nvPicPr>
          <xdr:blipFill>
            <a:blip xmlns:r="http://schemas.openxmlformats.org/officeDocument/2006/relationships" r:embed="rId78"/>
            <a:srcRect/>
            <a:stretch>
              <a:fillRect/>
            </a:stretch>
          </xdr:blipFill>
          <xdr:spPr bwMode="auto">
            <a:xfrm>
              <a:off x="13174436" y="15215508"/>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522514</xdr:colOff>
          <xdr:row>87</xdr:row>
          <xdr:rowOff>182337</xdr:rowOff>
        </xdr:from>
        <xdr:to>
          <xdr:col>9</xdr:col>
          <xdr:colOff>1313089</xdr:colOff>
          <xdr:row>93</xdr:row>
          <xdr:rowOff>153762</xdr:rowOff>
        </xdr:to>
        <xdr:pic>
          <xdr:nvPicPr>
            <xdr:cNvPr id="370" name="Picture 369"/>
            <xdr:cNvPicPr>
              <a:picLocks noChangeAspect="1" noChangeArrowheads="1"/>
              <a:extLst>
                <a:ext uri="{84589F7E-364E-4C9E-8A38-B11213B215E9}">
                  <a14:cameraTool cellRange="sense8" spid="_x0000_s7461"/>
                </a:ext>
              </a:extLst>
            </xdr:cNvPicPr>
          </xdr:nvPicPr>
          <xdr:blipFill>
            <a:blip xmlns:r="http://schemas.openxmlformats.org/officeDocument/2006/relationships" r:embed="rId79"/>
            <a:srcRect/>
            <a:stretch>
              <a:fillRect/>
            </a:stretch>
          </xdr:blipFill>
          <xdr:spPr bwMode="auto">
            <a:xfrm>
              <a:off x="13177157" y="17613087"/>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484414</xdr:colOff>
          <xdr:row>98</xdr:row>
          <xdr:rowOff>89808</xdr:rowOff>
        </xdr:from>
        <xdr:to>
          <xdr:col>9</xdr:col>
          <xdr:colOff>1274989</xdr:colOff>
          <xdr:row>104</xdr:row>
          <xdr:rowOff>61233</xdr:rowOff>
        </xdr:to>
        <xdr:pic>
          <xdr:nvPicPr>
            <xdr:cNvPr id="371" name="Picture 370"/>
            <xdr:cNvPicPr>
              <a:picLocks noChangeAspect="1" noChangeArrowheads="1"/>
              <a:extLst>
                <a:ext uri="{84589F7E-364E-4C9E-8A38-B11213B215E9}">
                  <a14:cameraTool cellRange="sense9" spid="_x0000_s7462"/>
                </a:ext>
              </a:extLst>
            </xdr:cNvPicPr>
          </xdr:nvPicPr>
          <xdr:blipFill>
            <a:blip xmlns:r="http://schemas.openxmlformats.org/officeDocument/2006/relationships" r:embed="rId77"/>
            <a:srcRect/>
            <a:stretch>
              <a:fillRect/>
            </a:stretch>
          </xdr:blipFill>
          <xdr:spPr bwMode="auto">
            <a:xfrm>
              <a:off x="13139057" y="19616058"/>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514350</xdr:colOff>
          <xdr:row>109</xdr:row>
          <xdr:rowOff>133352</xdr:rowOff>
        </xdr:from>
        <xdr:to>
          <xdr:col>9</xdr:col>
          <xdr:colOff>1304925</xdr:colOff>
          <xdr:row>115</xdr:row>
          <xdr:rowOff>104777</xdr:rowOff>
        </xdr:to>
        <xdr:pic>
          <xdr:nvPicPr>
            <xdr:cNvPr id="372" name="Picture 371"/>
            <xdr:cNvPicPr>
              <a:picLocks noChangeAspect="1" noChangeArrowheads="1"/>
              <a:extLst>
                <a:ext uri="{84589F7E-364E-4C9E-8A38-B11213B215E9}">
                  <a14:cameraTool cellRange="sense10" spid="_x0000_s7463"/>
                </a:ext>
              </a:extLst>
            </xdr:cNvPicPr>
          </xdr:nvPicPr>
          <xdr:blipFill>
            <a:blip xmlns:r="http://schemas.openxmlformats.org/officeDocument/2006/relationships" r:embed="rId78"/>
            <a:srcRect/>
            <a:stretch>
              <a:fillRect/>
            </a:stretch>
          </xdr:blipFill>
          <xdr:spPr bwMode="auto">
            <a:xfrm>
              <a:off x="13168993" y="21755102"/>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489857</xdr:colOff>
          <xdr:row>121</xdr:row>
          <xdr:rowOff>149681</xdr:rowOff>
        </xdr:from>
        <xdr:to>
          <xdr:col>9</xdr:col>
          <xdr:colOff>1280432</xdr:colOff>
          <xdr:row>127</xdr:row>
          <xdr:rowOff>121106</xdr:rowOff>
        </xdr:to>
        <xdr:pic>
          <xdr:nvPicPr>
            <xdr:cNvPr id="373" name="Picture 372"/>
            <xdr:cNvPicPr>
              <a:picLocks noChangeAspect="1" noChangeArrowheads="1"/>
              <a:extLst>
                <a:ext uri="{84589F7E-364E-4C9E-8A38-B11213B215E9}">
                  <a14:cameraTool cellRange="sense11" spid="_x0000_s7464"/>
                </a:ext>
              </a:extLst>
            </xdr:cNvPicPr>
          </xdr:nvPicPr>
          <xdr:blipFill>
            <a:blip xmlns:r="http://schemas.openxmlformats.org/officeDocument/2006/relationships" r:embed="rId79"/>
            <a:srcRect/>
            <a:stretch>
              <a:fillRect/>
            </a:stretch>
          </xdr:blipFill>
          <xdr:spPr bwMode="auto">
            <a:xfrm>
              <a:off x="13144500" y="24098252"/>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462643</xdr:colOff>
          <xdr:row>133</xdr:row>
          <xdr:rowOff>122464</xdr:rowOff>
        </xdr:from>
        <xdr:to>
          <xdr:col>9</xdr:col>
          <xdr:colOff>1253218</xdr:colOff>
          <xdr:row>139</xdr:row>
          <xdr:rowOff>93889</xdr:rowOff>
        </xdr:to>
        <xdr:pic>
          <xdr:nvPicPr>
            <xdr:cNvPr id="374" name="Picture 373"/>
            <xdr:cNvPicPr>
              <a:picLocks noChangeAspect="1" noChangeArrowheads="1"/>
              <a:extLst>
                <a:ext uri="{84589F7E-364E-4C9E-8A38-B11213B215E9}">
                  <a14:cameraTool cellRange="sense12" spid="_x0000_s7465"/>
                </a:ext>
              </a:extLst>
            </xdr:cNvPicPr>
          </xdr:nvPicPr>
          <xdr:blipFill>
            <a:blip xmlns:r="http://schemas.openxmlformats.org/officeDocument/2006/relationships" r:embed="rId78"/>
            <a:srcRect/>
            <a:stretch>
              <a:fillRect/>
            </a:stretch>
          </xdr:blipFill>
          <xdr:spPr bwMode="auto">
            <a:xfrm>
              <a:off x="13117286" y="26397857"/>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438151</xdr:colOff>
          <xdr:row>145</xdr:row>
          <xdr:rowOff>111580</xdr:rowOff>
        </xdr:from>
        <xdr:to>
          <xdr:col>9</xdr:col>
          <xdr:colOff>1228726</xdr:colOff>
          <xdr:row>151</xdr:row>
          <xdr:rowOff>83005</xdr:rowOff>
        </xdr:to>
        <xdr:pic>
          <xdr:nvPicPr>
            <xdr:cNvPr id="375" name="Picture 374"/>
            <xdr:cNvPicPr>
              <a:picLocks noChangeAspect="1" noChangeArrowheads="1"/>
              <a:extLst>
                <a:ext uri="{84589F7E-364E-4C9E-8A38-B11213B215E9}">
                  <a14:cameraTool cellRange="sense13" spid="_x0000_s7466"/>
                </a:ext>
              </a:extLst>
            </xdr:cNvPicPr>
          </xdr:nvPicPr>
          <xdr:blipFill>
            <a:blip xmlns:r="http://schemas.openxmlformats.org/officeDocument/2006/relationships" r:embed="rId78"/>
            <a:srcRect/>
            <a:stretch>
              <a:fillRect/>
            </a:stretch>
          </xdr:blipFill>
          <xdr:spPr bwMode="auto">
            <a:xfrm>
              <a:off x="13092794" y="28713794"/>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440872</xdr:colOff>
          <xdr:row>156</xdr:row>
          <xdr:rowOff>141516</xdr:rowOff>
        </xdr:from>
        <xdr:to>
          <xdr:col>9</xdr:col>
          <xdr:colOff>1231447</xdr:colOff>
          <xdr:row>162</xdr:row>
          <xdr:rowOff>112941</xdr:rowOff>
        </xdr:to>
        <xdr:pic>
          <xdr:nvPicPr>
            <xdr:cNvPr id="376" name="Picture 375"/>
            <xdr:cNvPicPr>
              <a:picLocks noChangeAspect="1" noChangeArrowheads="1"/>
              <a:extLst>
                <a:ext uri="{84589F7E-364E-4C9E-8A38-B11213B215E9}">
                  <a14:cameraTool cellRange="sense14" spid="_x0000_s7467"/>
                </a:ext>
              </a:extLst>
            </xdr:cNvPicPr>
          </xdr:nvPicPr>
          <xdr:blipFill>
            <a:blip xmlns:r="http://schemas.openxmlformats.org/officeDocument/2006/relationships" r:embed="rId78"/>
            <a:srcRect/>
            <a:stretch>
              <a:fillRect/>
            </a:stretch>
          </xdr:blipFill>
          <xdr:spPr bwMode="auto">
            <a:xfrm>
              <a:off x="13095515" y="30839230"/>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429987</xdr:colOff>
          <xdr:row>168</xdr:row>
          <xdr:rowOff>103416</xdr:rowOff>
        </xdr:from>
        <xdr:to>
          <xdr:col>9</xdr:col>
          <xdr:colOff>1220562</xdr:colOff>
          <xdr:row>174</xdr:row>
          <xdr:rowOff>74841</xdr:rowOff>
        </xdr:to>
        <xdr:pic>
          <xdr:nvPicPr>
            <xdr:cNvPr id="377" name="Picture 376"/>
            <xdr:cNvPicPr>
              <a:picLocks noChangeAspect="1" noChangeArrowheads="1"/>
              <a:extLst>
                <a:ext uri="{84589F7E-364E-4C9E-8A38-B11213B215E9}">
                  <a14:cameraTool cellRange="sense15" spid="_x0000_s7468"/>
                </a:ext>
              </a:extLst>
            </xdr:cNvPicPr>
          </xdr:nvPicPr>
          <xdr:blipFill>
            <a:blip xmlns:r="http://schemas.openxmlformats.org/officeDocument/2006/relationships" r:embed="rId79"/>
            <a:srcRect/>
            <a:stretch>
              <a:fillRect/>
            </a:stretch>
          </xdr:blipFill>
          <xdr:spPr bwMode="auto">
            <a:xfrm>
              <a:off x="13084630" y="33127952"/>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432708</xdr:colOff>
          <xdr:row>180</xdr:row>
          <xdr:rowOff>133353</xdr:rowOff>
        </xdr:from>
        <xdr:to>
          <xdr:col>9</xdr:col>
          <xdr:colOff>1223283</xdr:colOff>
          <xdr:row>186</xdr:row>
          <xdr:rowOff>104778</xdr:rowOff>
        </xdr:to>
        <xdr:pic>
          <xdr:nvPicPr>
            <xdr:cNvPr id="378" name="Picture 377"/>
            <xdr:cNvPicPr>
              <a:picLocks noChangeAspect="1" noChangeArrowheads="1"/>
              <a:extLst>
                <a:ext uri="{84589F7E-364E-4C9E-8A38-B11213B215E9}">
                  <a14:cameraTool cellRange="sense16" spid="_x0000_s7469"/>
                </a:ext>
              </a:extLst>
            </xdr:cNvPicPr>
          </xdr:nvPicPr>
          <xdr:blipFill>
            <a:blip xmlns:r="http://schemas.openxmlformats.org/officeDocument/2006/relationships" r:embed="rId78"/>
            <a:srcRect/>
            <a:stretch>
              <a:fillRect/>
            </a:stretch>
          </xdr:blipFill>
          <xdr:spPr bwMode="auto">
            <a:xfrm>
              <a:off x="13087351" y="35484710"/>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421823</xdr:colOff>
          <xdr:row>191</xdr:row>
          <xdr:rowOff>149681</xdr:rowOff>
        </xdr:from>
        <xdr:to>
          <xdr:col>9</xdr:col>
          <xdr:colOff>1212398</xdr:colOff>
          <xdr:row>197</xdr:row>
          <xdr:rowOff>121106</xdr:rowOff>
        </xdr:to>
        <xdr:pic>
          <xdr:nvPicPr>
            <xdr:cNvPr id="379" name="Picture 378"/>
            <xdr:cNvPicPr>
              <a:picLocks noChangeAspect="1" noChangeArrowheads="1"/>
              <a:extLst>
                <a:ext uri="{84589F7E-364E-4C9E-8A38-B11213B215E9}">
                  <a14:cameraTool cellRange="sense17" spid="_x0000_s7470"/>
                </a:ext>
              </a:extLst>
            </xdr:cNvPicPr>
          </xdr:nvPicPr>
          <xdr:blipFill>
            <a:blip xmlns:r="http://schemas.openxmlformats.org/officeDocument/2006/relationships" r:embed="rId78"/>
            <a:srcRect/>
            <a:stretch>
              <a:fillRect/>
            </a:stretch>
          </xdr:blipFill>
          <xdr:spPr bwMode="auto">
            <a:xfrm>
              <a:off x="13076466" y="37596538"/>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438152</xdr:colOff>
          <xdr:row>203</xdr:row>
          <xdr:rowOff>166009</xdr:rowOff>
        </xdr:from>
        <xdr:to>
          <xdr:col>9</xdr:col>
          <xdr:colOff>1228727</xdr:colOff>
          <xdr:row>209</xdr:row>
          <xdr:rowOff>137434</xdr:rowOff>
        </xdr:to>
        <xdr:pic>
          <xdr:nvPicPr>
            <xdr:cNvPr id="380" name="Picture 379"/>
            <xdr:cNvPicPr>
              <a:picLocks noChangeAspect="1" noChangeArrowheads="1"/>
              <a:extLst>
                <a:ext uri="{84589F7E-364E-4C9E-8A38-B11213B215E9}">
                  <a14:cameraTool cellRange="sense18" spid="_x0000_s7471"/>
                </a:ext>
              </a:extLst>
            </xdr:cNvPicPr>
          </xdr:nvPicPr>
          <xdr:blipFill>
            <a:blip xmlns:r="http://schemas.openxmlformats.org/officeDocument/2006/relationships" r:embed="rId78"/>
            <a:srcRect/>
            <a:stretch>
              <a:fillRect/>
            </a:stretch>
          </xdr:blipFill>
          <xdr:spPr bwMode="auto">
            <a:xfrm>
              <a:off x="13092795" y="39939688"/>
              <a:ext cx="790575" cy="11144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400051</xdr:colOff>
          <xdr:row>215</xdr:row>
          <xdr:rowOff>155124</xdr:rowOff>
        </xdr:from>
        <xdr:to>
          <xdr:col>9</xdr:col>
          <xdr:colOff>1190626</xdr:colOff>
          <xdr:row>221</xdr:row>
          <xdr:rowOff>126549</xdr:rowOff>
        </xdr:to>
        <xdr:pic>
          <xdr:nvPicPr>
            <xdr:cNvPr id="363" name="Picture 362"/>
            <xdr:cNvPicPr>
              <a:picLocks noChangeAspect="1" noChangeArrowheads="1"/>
              <a:extLst>
                <a:ext uri="{84589F7E-364E-4C9E-8A38-B11213B215E9}">
                  <a14:cameraTool cellRange="sense19" spid="_x0000_s7472"/>
                </a:ext>
              </a:extLst>
            </xdr:cNvPicPr>
          </xdr:nvPicPr>
          <xdr:blipFill>
            <a:blip xmlns:r="http://schemas.openxmlformats.org/officeDocument/2006/relationships" r:embed="rId78"/>
            <a:srcRect/>
            <a:stretch>
              <a:fillRect/>
            </a:stretch>
          </xdr:blipFill>
          <xdr:spPr bwMode="auto">
            <a:xfrm>
              <a:off x="13054694" y="42255624"/>
              <a:ext cx="790575" cy="1114425"/>
            </a:xfrm>
            <a:prstGeom prst="rect">
              <a:avLst/>
            </a:prstGeom>
            <a:noFill/>
            <a:ln w="9525">
              <a:noFill/>
              <a:miter lim="800000"/>
              <a:headEnd/>
              <a:tailEnd/>
            </a:ln>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3</xdr:col>
      <xdr:colOff>649941</xdr:colOff>
      <xdr:row>31</xdr:row>
      <xdr:rowOff>145676</xdr:rowOff>
    </xdr:from>
    <xdr:to>
      <xdr:col>7</xdr:col>
      <xdr:colOff>773206</xdr:colOff>
      <xdr:row>38</xdr:row>
      <xdr:rowOff>134470</xdr:rowOff>
    </xdr:to>
    <xdr:sp macro="" textlink="">
      <xdr:nvSpPr>
        <xdr:cNvPr id="2" name="TextBox 1"/>
        <xdr:cNvSpPr txBox="1"/>
      </xdr:nvSpPr>
      <xdr:spPr>
        <a:xfrm>
          <a:off x="7575176" y="6477000"/>
          <a:ext cx="3798795" cy="1322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Not currently</a:t>
          </a:r>
          <a:r>
            <a:rPr lang="en-US" sz="1100" baseline="0"/>
            <a:t> used. Please go to Shape and Table Library for People Data Entry</a:t>
          </a:r>
          <a:endParaRPr lang="en-US" sz="1100"/>
        </a:p>
      </xdr:txBody>
    </xdr:sp>
    <xdr:clientData/>
  </xdr:twoCellAnchor>
  <xdr:twoCellAnchor>
    <xdr:from>
      <xdr:col>44</xdr:col>
      <xdr:colOff>649941</xdr:colOff>
      <xdr:row>31</xdr:row>
      <xdr:rowOff>145676</xdr:rowOff>
    </xdr:from>
    <xdr:to>
      <xdr:col>50</xdr:col>
      <xdr:colOff>773206</xdr:colOff>
      <xdr:row>38</xdr:row>
      <xdr:rowOff>134470</xdr:rowOff>
    </xdr:to>
    <xdr:sp macro="" textlink="">
      <xdr:nvSpPr>
        <xdr:cNvPr id="3" name="TextBox 2"/>
        <xdr:cNvSpPr txBox="1"/>
      </xdr:nvSpPr>
      <xdr:spPr>
        <a:xfrm>
          <a:off x="7575176" y="8001000"/>
          <a:ext cx="3798795" cy="2084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Not currently</a:t>
          </a:r>
          <a:r>
            <a:rPr lang="en-US" sz="1100" baseline="0"/>
            <a:t> used. Please go to Shape and Table Library for People Data Entry</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210422</xdr:colOff>
      <xdr:row>275</xdr:row>
      <xdr:rowOff>751579</xdr:rowOff>
    </xdr:from>
    <xdr:to>
      <xdr:col>12</xdr:col>
      <xdr:colOff>570422</xdr:colOff>
      <xdr:row>275</xdr:row>
      <xdr:rowOff>1111579</xdr:rowOff>
    </xdr:to>
    <xdr:sp macro="" textlink="">
      <xdr:nvSpPr>
        <xdr:cNvPr id="5" name="Oval 4"/>
        <xdr:cNvSpPr/>
      </xdr:nvSpPr>
      <xdr:spPr>
        <a:xfrm>
          <a:off x="9774388" y="53147738"/>
          <a:ext cx="360000" cy="360000"/>
        </a:xfrm>
        <a:prstGeom prst="ellipse">
          <a:avLst/>
        </a:prstGeom>
        <a:solidFill>
          <a:srgbClr val="92D050"/>
        </a:solidFill>
        <a:ln w="12700" cap="flat" cmpd="sng" algn="ctr">
          <a:solidFill>
            <a:srgbClr val="8DC63F">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G</a:t>
          </a:r>
        </a:p>
      </xdr:txBody>
    </xdr:sp>
    <xdr:clientData/>
  </xdr:twoCellAnchor>
  <xdr:twoCellAnchor editAs="oneCell">
    <xdr:from>
      <xdr:col>13</xdr:col>
      <xdr:colOff>215447</xdr:colOff>
      <xdr:row>275</xdr:row>
      <xdr:rowOff>753284</xdr:rowOff>
    </xdr:from>
    <xdr:to>
      <xdr:col>13</xdr:col>
      <xdr:colOff>575447</xdr:colOff>
      <xdr:row>275</xdr:row>
      <xdr:rowOff>1113284</xdr:rowOff>
    </xdr:to>
    <xdr:sp macro="" textlink="">
      <xdr:nvSpPr>
        <xdr:cNvPr id="9" name="Oval 8"/>
        <xdr:cNvSpPr/>
      </xdr:nvSpPr>
      <xdr:spPr>
        <a:xfrm>
          <a:off x="10558731" y="53149443"/>
          <a:ext cx="360000" cy="360000"/>
        </a:xfrm>
        <a:prstGeom prst="ellipse">
          <a:avLst/>
        </a:prstGeom>
        <a:solidFill>
          <a:schemeClr val="accent6"/>
        </a:solidFill>
        <a:ln w="12700" cap="flat" cmpd="sng" algn="ctr">
          <a:solidFill>
            <a:schemeClr val="accent6">
              <a:lumMod val="75000"/>
            </a:scheme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a:ln>
                <a:noFill/>
              </a:ln>
              <a:solidFill>
                <a:sysClr val="windowText" lastClr="000000"/>
              </a:solidFill>
              <a:effectLst/>
              <a:uLnTx/>
              <a:uFillTx/>
              <a:latin typeface="Calibri" panose="020F0502020204030204"/>
              <a:ea typeface="+mn-ea"/>
              <a:cs typeface="+mn-cs"/>
            </a:rPr>
            <a:t>A</a:t>
          </a:r>
        </a:p>
      </xdr:txBody>
    </xdr:sp>
    <xdr:clientData fLocksWithSheet="0"/>
  </xdr:twoCellAnchor>
  <xdr:twoCellAnchor editAs="oneCell">
    <xdr:from>
      <xdr:col>14</xdr:col>
      <xdr:colOff>211754</xdr:colOff>
      <xdr:row>275</xdr:row>
      <xdr:rowOff>750306</xdr:rowOff>
    </xdr:from>
    <xdr:to>
      <xdr:col>14</xdr:col>
      <xdr:colOff>571754</xdr:colOff>
      <xdr:row>275</xdr:row>
      <xdr:rowOff>1110306</xdr:rowOff>
    </xdr:to>
    <xdr:sp macro="" textlink="">
      <xdr:nvSpPr>
        <xdr:cNvPr id="10" name="Oval 9"/>
        <xdr:cNvSpPr/>
      </xdr:nvSpPr>
      <xdr:spPr>
        <a:xfrm>
          <a:off x="11334356" y="53146465"/>
          <a:ext cx="360000" cy="360000"/>
        </a:xfrm>
        <a:prstGeom prst="ellipse">
          <a:avLst/>
        </a:prstGeom>
        <a:solidFill>
          <a:srgbClr val="EE5132"/>
        </a:solidFill>
        <a:ln w="12700" cap="flat" cmpd="sng" algn="ctr">
          <a:solidFill>
            <a:schemeClr val="accent6">
              <a:lumMod val="75000"/>
            </a:scheme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a:ln>
                <a:noFill/>
              </a:ln>
              <a:solidFill>
                <a:sysClr val="windowText" lastClr="000000"/>
              </a:solidFill>
              <a:effectLst/>
              <a:uLnTx/>
              <a:uFillTx/>
              <a:latin typeface="Calibri" panose="020F0502020204030204"/>
              <a:ea typeface="+mn-ea"/>
              <a:cs typeface="+mn-cs"/>
            </a:rPr>
            <a:t>R</a:t>
          </a:r>
        </a:p>
      </xdr:txBody>
    </xdr:sp>
    <xdr:clientData fLocksWithSheet="0"/>
  </xdr:twoCellAnchor>
  <xdr:twoCellAnchor editAs="oneCell">
    <xdr:from>
      <xdr:col>25</xdr:col>
      <xdr:colOff>210911</xdr:colOff>
      <xdr:row>275</xdr:row>
      <xdr:rowOff>760298</xdr:rowOff>
    </xdr:from>
    <xdr:to>
      <xdr:col>25</xdr:col>
      <xdr:colOff>570911</xdr:colOff>
      <xdr:row>275</xdr:row>
      <xdr:rowOff>1120298</xdr:rowOff>
    </xdr:to>
    <xdr:sp macro="" textlink="">
      <xdr:nvSpPr>
        <xdr:cNvPr id="11" name="Oval 10"/>
        <xdr:cNvSpPr/>
      </xdr:nvSpPr>
      <xdr:spPr>
        <a:xfrm>
          <a:off x="20542456" y="53156457"/>
          <a:ext cx="360000" cy="360000"/>
        </a:xfrm>
        <a:prstGeom prst="ellipse">
          <a:avLst/>
        </a:prstGeom>
        <a:solidFill>
          <a:srgbClr val="92D050"/>
        </a:solidFill>
        <a:ln w="12700" cap="flat" cmpd="sng" algn="ctr">
          <a:solidFill>
            <a:srgbClr val="8DC63F">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G</a:t>
          </a:r>
        </a:p>
      </xdr:txBody>
    </xdr:sp>
    <xdr:clientData/>
  </xdr:twoCellAnchor>
  <xdr:twoCellAnchor editAs="oneCell">
    <xdr:from>
      <xdr:col>26</xdr:col>
      <xdr:colOff>214723</xdr:colOff>
      <xdr:row>275</xdr:row>
      <xdr:rowOff>768241</xdr:rowOff>
    </xdr:from>
    <xdr:to>
      <xdr:col>26</xdr:col>
      <xdr:colOff>574723</xdr:colOff>
      <xdr:row>275</xdr:row>
      <xdr:rowOff>1128241</xdr:rowOff>
    </xdr:to>
    <xdr:sp macro="" textlink="">
      <xdr:nvSpPr>
        <xdr:cNvPr id="12" name="Oval 11"/>
        <xdr:cNvSpPr/>
      </xdr:nvSpPr>
      <xdr:spPr>
        <a:xfrm>
          <a:off x="21325587" y="53164400"/>
          <a:ext cx="360000" cy="360000"/>
        </a:xfrm>
        <a:prstGeom prst="ellipse">
          <a:avLst/>
        </a:prstGeom>
        <a:solidFill>
          <a:srgbClr val="F99D27"/>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A</a:t>
          </a:r>
        </a:p>
      </xdr:txBody>
    </xdr:sp>
    <xdr:clientData fLocksWithSheet="0"/>
  </xdr:twoCellAnchor>
  <xdr:twoCellAnchor editAs="oneCell">
    <xdr:from>
      <xdr:col>27</xdr:col>
      <xdr:colOff>206629</xdr:colOff>
      <xdr:row>275</xdr:row>
      <xdr:rowOff>776487</xdr:rowOff>
    </xdr:from>
    <xdr:to>
      <xdr:col>27</xdr:col>
      <xdr:colOff>566629</xdr:colOff>
      <xdr:row>275</xdr:row>
      <xdr:rowOff>1136487</xdr:rowOff>
    </xdr:to>
    <xdr:sp macro="" textlink="">
      <xdr:nvSpPr>
        <xdr:cNvPr id="13" name="Oval 12"/>
        <xdr:cNvSpPr/>
      </xdr:nvSpPr>
      <xdr:spPr>
        <a:xfrm>
          <a:off x="22096811" y="53172646"/>
          <a:ext cx="360000" cy="360000"/>
        </a:xfrm>
        <a:prstGeom prst="ellipse">
          <a:avLst/>
        </a:prstGeom>
        <a:solidFill>
          <a:srgbClr val="EE5132"/>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R</a:t>
          </a:r>
        </a:p>
      </xdr:txBody>
    </xdr:sp>
    <xdr:clientData fLocksWithSheet="0"/>
  </xdr:twoCellAnchor>
  <xdr:twoCellAnchor editAs="oneCell">
    <xdr:from>
      <xdr:col>41</xdr:col>
      <xdr:colOff>216726</xdr:colOff>
      <xdr:row>275</xdr:row>
      <xdr:rowOff>779871</xdr:rowOff>
    </xdr:from>
    <xdr:to>
      <xdr:col>41</xdr:col>
      <xdr:colOff>576726</xdr:colOff>
      <xdr:row>275</xdr:row>
      <xdr:rowOff>1139871</xdr:rowOff>
    </xdr:to>
    <xdr:sp macro="" textlink="">
      <xdr:nvSpPr>
        <xdr:cNvPr id="14" name="Oval 13"/>
        <xdr:cNvSpPr/>
      </xdr:nvSpPr>
      <xdr:spPr>
        <a:xfrm>
          <a:off x="33181885" y="53176030"/>
          <a:ext cx="360000" cy="360000"/>
        </a:xfrm>
        <a:prstGeom prst="ellipse">
          <a:avLst/>
        </a:prstGeom>
        <a:solidFill>
          <a:srgbClr val="92D050"/>
        </a:solidFill>
        <a:ln w="12700" cap="flat" cmpd="sng" algn="ctr">
          <a:solidFill>
            <a:srgbClr val="8DC63F">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G</a:t>
          </a:r>
        </a:p>
      </xdr:txBody>
    </xdr:sp>
    <xdr:clientData/>
  </xdr:twoCellAnchor>
  <xdr:twoCellAnchor editAs="oneCell">
    <xdr:from>
      <xdr:col>42</xdr:col>
      <xdr:colOff>227959</xdr:colOff>
      <xdr:row>275</xdr:row>
      <xdr:rowOff>791522</xdr:rowOff>
    </xdr:from>
    <xdr:to>
      <xdr:col>42</xdr:col>
      <xdr:colOff>587959</xdr:colOff>
      <xdr:row>275</xdr:row>
      <xdr:rowOff>1151522</xdr:rowOff>
    </xdr:to>
    <xdr:sp macro="" textlink="">
      <xdr:nvSpPr>
        <xdr:cNvPr id="15" name="Oval 14"/>
        <xdr:cNvSpPr/>
      </xdr:nvSpPr>
      <xdr:spPr>
        <a:xfrm>
          <a:off x="33972436" y="53187681"/>
          <a:ext cx="360000" cy="360000"/>
        </a:xfrm>
        <a:prstGeom prst="ellipse">
          <a:avLst/>
        </a:prstGeom>
        <a:solidFill>
          <a:srgbClr val="F99D27"/>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A</a:t>
          </a:r>
        </a:p>
      </xdr:txBody>
    </xdr:sp>
    <xdr:clientData fLocksWithSheet="0"/>
  </xdr:twoCellAnchor>
  <xdr:twoCellAnchor editAs="oneCell">
    <xdr:from>
      <xdr:col>43</xdr:col>
      <xdr:colOff>206669</xdr:colOff>
      <xdr:row>275</xdr:row>
      <xdr:rowOff>800184</xdr:rowOff>
    </xdr:from>
    <xdr:to>
      <xdr:col>43</xdr:col>
      <xdr:colOff>566669</xdr:colOff>
      <xdr:row>275</xdr:row>
      <xdr:rowOff>1160184</xdr:rowOff>
    </xdr:to>
    <xdr:sp macro="" textlink="">
      <xdr:nvSpPr>
        <xdr:cNvPr id="16" name="Oval 15"/>
        <xdr:cNvSpPr/>
      </xdr:nvSpPr>
      <xdr:spPr>
        <a:xfrm>
          <a:off x="34730464" y="53196343"/>
          <a:ext cx="360000" cy="360000"/>
        </a:xfrm>
        <a:prstGeom prst="ellipse">
          <a:avLst/>
        </a:prstGeom>
        <a:solidFill>
          <a:srgbClr val="EE5132"/>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R</a:t>
          </a:r>
        </a:p>
      </xdr:txBody>
    </xdr:sp>
    <xdr:clientData fLocksWithSheet="0"/>
  </xdr:twoCellAnchor>
  <xdr:twoCellAnchor editAs="oneCell">
    <xdr:from>
      <xdr:col>57</xdr:col>
      <xdr:colOff>218209</xdr:colOff>
      <xdr:row>275</xdr:row>
      <xdr:rowOff>800100</xdr:rowOff>
    </xdr:from>
    <xdr:to>
      <xdr:col>57</xdr:col>
      <xdr:colOff>578209</xdr:colOff>
      <xdr:row>275</xdr:row>
      <xdr:rowOff>1160100</xdr:rowOff>
    </xdr:to>
    <xdr:sp macro="" textlink="">
      <xdr:nvSpPr>
        <xdr:cNvPr id="17" name="Oval 16"/>
        <xdr:cNvSpPr/>
      </xdr:nvSpPr>
      <xdr:spPr>
        <a:xfrm>
          <a:off x="45816982" y="53196259"/>
          <a:ext cx="360000" cy="360000"/>
        </a:xfrm>
        <a:prstGeom prst="ellipse">
          <a:avLst/>
        </a:prstGeom>
        <a:solidFill>
          <a:srgbClr val="92D050"/>
        </a:solidFill>
        <a:ln w="12700" cap="flat" cmpd="sng" algn="ctr">
          <a:solidFill>
            <a:srgbClr val="8DC63F">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G</a:t>
          </a:r>
        </a:p>
      </xdr:txBody>
    </xdr:sp>
    <xdr:clientData/>
  </xdr:twoCellAnchor>
  <xdr:twoCellAnchor editAs="oneCell">
    <xdr:from>
      <xdr:col>58</xdr:col>
      <xdr:colOff>212621</xdr:colOff>
      <xdr:row>275</xdr:row>
      <xdr:rowOff>794846</xdr:rowOff>
    </xdr:from>
    <xdr:to>
      <xdr:col>58</xdr:col>
      <xdr:colOff>572621</xdr:colOff>
      <xdr:row>275</xdr:row>
      <xdr:rowOff>1154846</xdr:rowOff>
    </xdr:to>
    <xdr:sp macro="" textlink="">
      <xdr:nvSpPr>
        <xdr:cNvPr id="18" name="Oval 17"/>
        <xdr:cNvSpPr/>
      </xdr:nvSpPr>
      <xdr:spPr>
        <a:xfrm>
          <a:off x="46590712" y="53191005"/>
          <a:ext cx="360000" cy="360000"/>
        </a:xfrm>
        <a:prstGeom prst="ellipse">
          <a:avLst/>
        </a:prstGeom>
        <a:solidFill>
          <a:srgbClr val="F99D27"/>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A</a:t>
          </a:r>
        </a:p>
      </xdr:txBody>
    </xdr:sp>
    <xdr:clientData fLocksWithSheet="0"/>
  </xdr:twoCellAnchor>
  <xdr:twoCellAnchor editAs="oneCell">
    <xdr:from>
      <xdr:col>59</xdr:col>
      <xdr:colOff>182237</xdr:colOff>
      <xdr:row>275</xdr:row>
      <xdr:rowOff>794920</xdr:rowOff>
    </xdr:from>
    <xdr:to>
      <xdr:col>59</xdr:col>
      <xdr:colOff>542237</xdr:colOff>
      <xdr:row>275</xdr:row>
      <xdr:rowOff>1154920</xdr:rowOff>
    </xdr:to>
    <xdr:sp macro="" textlink="">
      <xdr:nvSpPr>
        <xdr:cNvPr id="19" name="Oval 18"/>
        <xdr:cNvSpPr/>
      </xdr:nvSpPr>
      <xdr:spPr>
        <a:xfrm>
          <a:off x="47339646" y="53191079"/>
          <a:ext cx="360000" cy="360000"/>
        </a:xfrm>
        <a:prstGeom prst="ellipse">
          <a:avLst/>
        </a:prstGeom>
        <a:solidFill>
          <a:srgbClr val="EE5132"/>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R</a:t>
          </a:r>
        </a:p>
      </xdr:txBody>
    </xdr:sp>
    <xdr:clientData fLocksWithSheet="0"/>
  </xdr:twoCellAnchor>
  <xdr:oneCellAnchor>
    <xdr:from>
      <xdr:col>73</xdr:col>
      <xdr:colOff>216828</xdr:colOff>
      <xdr:row>276</xdr:row>
      <xdr:rowOff>739663</xdr:rowOff>
    </xdr:from>
    <xdr:ext cx="360000" cy="360000"/>
    <xdr:sp macro="" textlink="">
      <xdr:nvSpPr>
        <xdr:cNvPr id="20" name="Oval 19"/>
        <xdr:cNvSpPr/>
      </xdr:nvSpPr>
      <xdr:spPr>
        <a:xfrm>
          <a:off x="23676903" y="2625613"/>
          <a:ext cx="360000" cy="360000"/>
        </a:xfrm>
        <a:prstGeom prst="ellipse">
          <a:avLst/>
        </a:prstGeom>
        <a:solidFill>
          <a:srgbClr val="92D050"/>
        </a:solidFill>
        <a:ln w="12700" cap="flat" cmpd="sng" algn="ctr">
          <a:solidFill>
            <a:srgbClr val="8DC63F">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G</a:t>
          </a:r>
        </a:p>
      </xdr:txBody>
    </xdr:sp>
    <xdr:clientData/>
  </xdr:oneCellAnchor>
  <xdr:oneCellAnchor>
    <xdr:from>
      <xdr:col>74</xdr:col>
      <xdr:colOff>211406</xdr:colOff>
      <xdr:row>276</xdr:row>
      <xdr:rowOff>747923</xdr:rowOff>
    </xdr:from>
    <xdr:ext cx="360000" cy="360000"/>
    <xdr:sp macro="" textlink="">
      <xdr:nvSpPr>
        <xdr:cNvPr id="21" name="Oval 20"/>
        <xdr:cNvSpPr/>
      </xdr:nvSpPr>
      <xdr:spPr>
        <a:xfrm>
          <a:off x="24452531" y="2633873"/>
          <a:ext cx="360000" cy="360000"/>
        </a:xfrm>
        <a:prstGeom prst="ellipse">
          <a:avLst/>
        </a:prstGeom>
        <a:solidFill>
          <a:srgbClr val="F99D27"/>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A</a:t>
          </a:r>
        </a:p>
      </xdr:txBody>
    </xdr:sp>
    <xdr:clientData fLocksWithSheet="0"/>
  </xdr:oneCellAnchor>
  <xdr:oneCellAnchor>
    <xdr:from>
      <xdr:col>75</xdr:col>
      <xdr:colOff>212609</xdr:colOff>
      <xdr:row>276</xdr:row>
      <xdr:rowOff>738861</xdr:rowOff>
    </xdr:from>
    <xdr:ext cx="360000" cy="360000"/>
    <xdr:sp macro="" textlink="">
      <xdr:nvSpPr>
        <xdr:cNvPr id="22" name="Oval 21"/>
        <xdr:cNvSpPr/>
      </xdr:nvSpPr>
      <xdr:spPr>
        <a:xfrm>
          <a:off x="25234784" y="2624811"/>
          <a:ext cx="360000" cy="360000"/>
        </a:xfrm>
        <a:prstGeom prst="ellipse">
          <a:avLst/>
        </a:prstGeom>
        <a:solidFill>
          <a:srgbClr val="EE5132"/>
        </a:solidFill>
        <a:ln w="12700" cap="flat" cmpd="sng" algn="ctr">
          <a:solidFill>
            <a:srgbClr val="F99D27">
              <a:lumMod val="75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600" b="0" i="0" u="none" strike="noStrike" kern="0" cap="none" spc="0" normalizeH="0" baseline="0" noProof="0">
              <a:ln>
                <a:noFill/>
              </a:ln>
              <a:solidFill>
                <a:sysClr val="windowText" lastClr="000000"/>
              </a:solidFill>
              <a:effectLst/>
              <a:uLnTx/>
              <a:uFillTx/>
              <a:latin typeface="Calibri" panose="020F0502020204030204"/>
              <a:ea typeface="+mn-ea"/>
              <a:cs typeface="+mn-cs"/>
            </a:rPr>
            <a:t>R</a:t>
          </a:r>
        </a:p>
      </xdr:txBody>
    </xdr:sp>
    <xdr:clientData fLocksWithSheet="0"/>
  </xdr:oneCellAnchor>
  <xdr:twoCellAnchor>
    <xdr:from>
      <xdr:col>81</xdr:col>
      <xdr:colOff>119063</xdr:colOff>
      <xdr:row>292</xdr:row>
      <xdr:rowOff>226219</xdr:rowOff>
    </xdr:from>
    <xdr:to>
      <xdr:col>81</xdr:col>
      <xdr:colOff>849863</xdr:colOff>
      <xdr:row>292</xdr:row>
      <xdr:rowOff>957019</xdr:rowOff>
    </xdr:to>
    <xdr:sp macro="" textlink="">
      <xdr:nvSpPr>
        <xdr:cNvPr id="29" name="Oval 28"/>
        <xdr:cNvSpPr/>
      </xdr:nvSpPr>
      <xdr:spPr>
        <a:xfrm>
          <a:off x="68020407" y="59686032"/>
          <a:ext cx="730800" cy="730800"/>
        </a:xfrm>
        <a:prstGeom prst="ellipse">
          <a:avLst/>
        </a:prstGeom>
        <a:solidFill>
          <a:sysClr val="window" lastClr="FFFFFF"/>
        </a:solidFill>
        <a:ln w="12700" cap="flat" cmpd="sng" algn="ctr">
          <a:noFill/>
          <a:prstDash val="solid"/>
          <a:miter lim="800000"/>
        </a:ln>
        <a:effectLst>
          <a:glow rad="88900">
            <a:srgbClr val="8DC63F"/>
          </a:glow>
        </a:effectLst>
      </xdr:spPr>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82</xdr:col>
      <xdr:colOff>112192</xdr:colOff>
      <xdr:row>292</xdr:row>
      <xdr:rowOff>235429</xdr:rowOff>
    </xdr:from>
    <xdr:to>
      <xdr:col>82</xdr:col>
      <xdr:colOff>842992</xdr:colOff>
      <xdr:row>292</xdr:row>
      <xdr:rowOff>966229</xdr:rowOff>
    </xdr:to>
    <xdr:sp macro="" textlink="">
      <xdr:nvSpPr>
        <xdr:cNvPr id="30" name="Oval 29"/>
        <xdr:cNvSpPr/>
      </xdr:nvSpPr>
      <xdr:spPr>
        <a:xfrm>
          <a:off x="68942223" y="59695242"/>
          <a:ext cx="730800" cy="730800"/>
        </a:xfrm>
        <a:prstGeom prst="ellipse">
          <a:avLst/>
        </a:prstGeom>
        <a:solidFill>
          <a:sysClr val="window" lastClr="FFFFFF"/>
        </a:solidFill>
        <a:ln w="12700" cap="flat" cmpd="sng" algn="ctr">
          <a:noFill/>
          <a:prstDash val="solid"/>
          <a:miter lim="800000"/>
        </a:ln>
        <a:effectLst>
          <a:glow rad="88900">
            <a:srgbClr val="F99D27"/>
          </a:glow>
        </a:effectLst>
      </xdr:spPr>
      <xdr:txBody>
        <a:bodyPr rot="0" spcFirstLastPara="0" vertOverflow="clip" horzOverflow="clip" vert="horz" wrap="square" lIns="0" tIns="0" rIns="0" bIns="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83</xdr:col>
      <xdr:colOff>108596</xdr:colOff>
      <xdr:row>292</xdr:row>
      <xdr:rowOff>230406</xdr:rowOff>
    </xdr:from>
    <xdr:to>
      <xdr:col>83</xdr:col>
      <xdr:colOff>839396</xdr:colOff>
      <xdr:row>292</xdr:row>
      <xdr:rowOff>961206</xdr:rowOff>
    </xdr:to>
    <xdr:sp macro="" textlink="">
      <xdr:nvSpPr>
        <xdr:cNvPr id="31" name="Oval 30"/>
        <xdr:cNvSpPr/>
      </xdr:nvSpPr>
      <xdr:spPr>
        <a:xfrm>
          <a:off x="69867315" y="59690219"/>
          <a:ext cx="730800" cy="730800"/>
        </a:xfrm>
        <a:prstGeom prst="ellipse">
          <a:avLst/>
        </a:prstGeom>
        <a:solidFill>
          <a:sysClr val="window" lastClr="FFFFFF"/>
        </a:solidFill>
        <a:ln w="12700" cap="flat" cmpd="sng" algn="ctr">
          <a:noFill/>
          <a:prstDash val="solid"/>
          <a:miter lim="800000"/>
        </a:ln>
        <a:effectLst>
          <a:glow rad="88900">
            <a:srgbClr val="FF0000"/>
          </a:glow>
        </a:effectLst>
      </xdr:spPr>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GB" sz="9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75</xdr:col>
      <xdr:colOff>226939</xdr:colOff>
      <xdr:row>292</xdr:row>
      <xdr:rowOff>214312</xdr:rowOff>
    </xdr:from>
    <xdr:to>
      <xdr:col>75</xdr:col>
      <xdr:colOff>585220</xdr:colOff>
      <xdr:row>292</xdr:row>
      <xdr:rowOff>772652</xdr:rowOff>
    </xdr:to>
    <xdr:sp macro="" textlink="">
      <xdr:nvSpPr>
        <xdr:cNvPr id="44" name="Down Arrow 43"/>
        <xdr:cNvSpPr>
          <a:spLocks noChangeAspect="1"/>
        </xdr:cNvSpPr>
      </xdr:nvSpPr>
      <xdr:spPr>
        <a:xfrm rot="10800000">
          <a:off x="62222783" y="59293125"/>
          <a:ext cx="358281" cy="558340"/>
        </a:xfrm>
        <a:prstGeom prst="downArrow">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74</xdr:col>
      <xdr:colOff>71438</xdr:colOff>
      <xdr:row>292</xdr:row>
      <xdr:rowOff>345281</xdr:rowOff>
    </xdr:from>
    <xdr:to>
      <xdr:col>74</xdr:col>
      <xdr:colOff>686112</xdr:colOff>
      <xdr:row>292</xdr:row>
      <xdr:rowOff>718390</xdr:rowOff>
    </xdr:to>
    <xdr:sp macro="" textlink="">
      <xdr:nvSpPr>
        <xdr:cNvPr id="23" name="Left-Right Arrow 22"/>
        <xdr:cNvSpPr>
          <a:spLocks noChangeAspect="1"/>
        </xdr:cNvSpPr>
      </xdr:nvSpPr>
      <xdr:spPr>
        <a:xfrm>
          <a:off x="61281469" y="59424094"/>
          <a:ext cx="614674" cy="373109"/>
        </a:xfrm>
        <a:prstGeom prst="leftRightArrow">
          <a:avLst>
            <a:gd name="adj1" fmla="val 50000"/>
            <a:gd name="adj2" fmla="val 50100"/>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73</xdr:col>
      <xdr:colOff>214312</xdr:colOff>
      <xdr:row>292</xdr:row>
      <xdr:rowOff>250031</xdr:rowOff>
    </xdr:from>
    <xdr:to>
      <xdr:col>73</xdr:col>
      <xdr:colOff>576561</xdr:colOff>
      <xdr:row>292</xdr:row>
      <xdr:rowOff>808371</xdr:rowOff>
    </xdr:to>
    <xdr:sp macro="" textlink="">
      <xdr:nvSpPr>
        <xdr:cNvPr id="24" name="Down Arrow 23"/>
        <xdr:cNvSpPr>
          <a:spLocks noChangeAspect="1"/>
        </xdr:cNvSpPr>
      </xdr:nvSpPr>
      <xdr:spPr>
        <a:xfrm>
          <a:off x="60638531" y="59328844"/>
          <a:ext cx="362249" cy="558340"/>
        </a:xfrm>
        <a:prstGeom prst="downArrow">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113</xdr:col>
      <xdr:colOff>285750</xdr:colOff>
      <xdr:row>292</xdr:row>
      <xdr:rowOff>285750</xdr:rowOff>
    </xdr:from>
    <xdr:to>
      <xdr:col>113</xdr:col>
      <xdr:colOff>647999</xdr:colOff>
      <xdr:row>292</xdr:row>
      <xdr:rowOff>844089</xdr:rowOff>
    </xdr:to>
    <xdr:sp macro="" textlink="">
      <xdr:nvSpPr>
        <xdr:cNvPr id="26" name="Down Arrow 25"/>
        <xdr:cNvSpPr>
          <a:spLocks noChangeAspect="1"/>
        </xdr:cNvSpPr>
      </xdr:nvSpPr>
      <xdr:spPr>
        <a:xfrm rot="10800000">
          <a:off x="99196071" y="59395179"/>
          <a:ext cx="362249" cy="558339"/>
        </a:xfrm>
        <a:prstGeom prst="downArrow">
          <a:avLst/>
        </a:prstGeom>
        <a:solidFill>
          <a:srgbClr val="FF7A00"/>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114</xdr:col>
      <xdr:colOff>299356</xdr:colOff>
      <xdr:row>292</xdr:row>
      <xdr:rowOff>312964</xdr:rowOff>
    </xdr:from>
    <xdr:to>
      <xdr:col>114</xdr:col>
      <xdr:colOff>661605</xdr:colOff>
      <xdr:row>292</xdr:row>
      <xdr:rowOff>871303</xdr:rowOff>
    </xdr:to>
    <xdr:sp macro="" textlink="">
      <xdr:nvSpPr>
        <xdr:cNvPr id="27" name="Down Arrow 26"/>
        <xdr:cNvSpPr>
          <a:spLocks noChangeAspect="1"/>
        </xdr:cNvSpPr>
      </xdr:nvSpPr>
      <xdr:spPr>
        <a:xfrm>
          <a:off x="100134963" y="59422393"/>
          <a:ext cx="362249" cy="558339"/>
        </a:xfrm>
        <a:prstGeom prst="downArrow">
          <a:avLst/>
        </a:prstGeom>
        <a:solidFill>
          <a:srgbClr val="FF7A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115</xdr:col>
      <xdr:colOff>149679</xdr:colOff>
      <xdr:row>292</xdr:row>
      <xdr:rowOff>380999</xdr:rowOff>
    </xdr:from>
    <xdr:to>
      <xdr:col>115</xdr:col>
      <xdr:colOff>764353</xdr:colOff>
      <xdr:row>292</xdr:row>
      <xdr:rowOff>754108</xdr:rowOff>
    </xdr:to>
    <xdr:sp macro="" textlink="">
      <xdr:nvSpPr>
        <xdr:cNvPr id="28" name="Left-Right Arrow 27"/>
        <xdr:cNvSpPr>
          <a:spLocks noChangeAspect="1"/>
        </xdr:cNvSpPr>
      </xdr:nvSpPr>
      <xdr:spPr>
        <a:xfrm>
          <a:off x="100910572" y="59490428"/>
          <a:ext cx="614674" cy="373109"/>
        </a:xfrm>
        <a:prstGeom prst="leftRightArrow">
          <a:avLst>
            <a:gd name="adj1" fmla="val 50000"/>
            <a:gd name="adj2" fmla="val 50100"/>
          </a:avLst>
        </a:prstGeom>
        <a:solidFill>
          <a:srgbClr val="FF7A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64466</xdr:colOff>
      <xdr:row>0</xdr:row>
      <xdr:rowOff>172831</xdr:rowOff>
    </xdr:from>
    <xdr:to>
      <xdr:col>2</xdr:col>
      <xdr:colOff>4150178</xdr:colOff>
      <xdr:row>3</xdr:row>
      <xdr:rowOff>0</xdr:rowOff>
    </xdr:to>
    <xdr:sp macro="" textlink="">
      <xdr:nvSpPr>
        <xdr:cNvPr id="2" name="TextBox 1"/>
        <xdr:cNvSpPr txBox="1"/>
      </xdr:nvSpPr>
      <xdr:spPr>
        <a:xfrm>
          <a:off x="64466" y="172831"/>
          <a:ext cx="5106248" cy="4530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latin typeface="Verdana" panose="020B0604030504040204" pitchFamily="34" charset="0"/>
              <a:ea typeface="Verdana" panose="020B0604030504040204" pitchFamily="34" charset="0"/>
              <a:cs typeface="Verdana" panose="020B0604030504040204" pitchFamily="34" charset="0"/>
            </a:rPr>
            <a:t>Balanced Scorecard Control Sheet</a:t>
          </a:r>
          <a:endParaRPr lang="en-GB" sz="1800" b="0" i="1">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136071</xdr:colOff>
      <xdr:row>6</xdr:row>
      <xdr:rowOff>9524</xdr:rowOff>
    </xdr:from>
    <xdr:to>
      <xdr:col>31</xdr:col>
      <xdr:colOff>258535</xdr:colOff>
      <xdr:row>16</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108858</xdr:colOff>
      <xdr:row>20</xdr:row>
      <xdr:rowOff>40821</xdr:rowOff>
    </xdr:from>
    <xdr:to>
      <xdr:col>31</xdr:col>
      <xdr:colOff>217716</xdr:colOff>
      <xdr:row>32</xdr:row>
      <xdr:rowOff>95249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27213</xdr:colOff>
      <xdr:row>34</xdr:row>
      <xdr:rowOff>186417</xdr:rowOff>
    </xdr:from>
    <xdr:to>
      <xdr:col>10</xdr:col>
      <xdr:colOff>367391</xdr:colOff>
      <xdr:row>45</xdr:row>
      <xdr:rowOff>122464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312962</xdr:colOff>
      <xdr:row>35</xdr:row>
      <xdr:rowOff>131990</xdr:rowOff>
    </xdr:from>
    <xdr:to>
      <xdr:col>31</xdr:col>
      <xdr:colOff>312965</xdr:colOff>
      <xdr:row>42</xdr:row>
      <xdr:rowOff>68036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408214</xdr:colOff>
      <xdr:row>36</xdr:row>
      <xdr:rowOff>122464</xdr:rowOff>
    </xdr:from>
    <xdr:to>
      <xdr:col>10</xdr:col>
      <xdr:colOff>353786</xdr:colOff>
      <xdr:row>36</xdr:row>
      <xdr:rowOff>122466</xdr:rowOff>
    </xdr:to>
    <xdr:cxnSp macro="">
      <xdr:nvCxnSpPr>
        <xdr:cNvPr id="8" name="Straight Connector 7"/>
        <xdr:cNvCxnSpPr/>
      </xdr:nvCxnSpPr>
      <xdr:spPr>
        <a:xfrm flipV="1">
          <a:off x="1115785" y="7919357"/>
          <a:ext cx="5334001" cy="2"/>
        </a:xfrm>
        <a:prstGeom prst="line">
          <a:avLst/>
        </a:prstGeom>
        <a:ln>
          <a:solidFill>
            <a:srgbClr val="FF7A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228600</xdr:colOff>
      <xdr:row>48</xdr:row>
      <xdr:rowOff>190499</xdr:rowOff>
    </xdr:from>
    <xdr:to>
      <xdr:col>4</xdr:col>
      <xdr:colOff>576943</xdr:colOff>
      <xdr:row>68</xdr:row>
      <xdr:rowOff>149678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323850</xdr:colOff>
      <xdr:row>48</xdr:row>
      <xdr:rowOff>190499</xdr:rowOff>
    </xdr:from>
    <xdr:to>
      <xdr:col>10</xdr:col>
      <xdr:colOff>57149</xdr:colOff>
      <xdr:row>68</xdr:row>
      <xdr:rowOff>149678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323850</xdr:colOff>
      <xdr:row>48</xdr:row>
      <xdr:rowOff>190499</xdr:rowOff>
    </xdr:from>
    <xdr:to>
      <xdr:col>15</xdr:col>
      <xdr:colOff>1</xdr:colOff>
      <xdr:row>68</xdr:row>
      <xdr:rowOff>149679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209550</xdr:colOff>
      <xdr:row>48</xdr:row>
      <xdr:rowOff>171449</xdr:rowOff>
    </xdr:from>
    <xdr:to>
      <xdr:col>19</xdr:col>
      <xdr:colOff>495299</xdr:colOff>
      <xdr:row>68</xdr:row>
      <xdr:rowOff>163286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133350</xdr:colOff>
      <xdr:row>48</xdr:row>
      <xdr:rowOff>171450</xdr:rowOff>
    </xdr:from>
    <xdr:to>
      <xdr:col>24</xdr:col>
      <xdr:colOff>419099</xdr:colOff>
      <xdr:row>68</xdr:row>
      <xdr:rowOff>163286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25</xdr:col>
      <xdr:colOff>65314</xdr:colOff>
      <xdr:row>48</xdr:row>
      <xdr:rowOff>185057</xdr:rowOff>
    </xdr:from>
    <xdr:to>
      <xdr:col>31</xdr:col>
      <xdr:colOff>449035</xdr:colOff>
      <xdr:row>68</xdr:row>
      <xdr:rowOff>176893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27213</xdr:colOff>
      <xdr:row>20</xdr:row>
      <xdr:rowOff>13607</xdr:rowOff>
    </xdr:from>
    <xdr:to>
      <xdr:col>10</xdr:col>
      <xdr:colOff>380999</xdr:colOff>
      <xdr:row>32</xdr:row>
      <xdr:rowOff>54429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394612</xdr:colOff>
      <xdr:row>35</xdr:row>
      <xdr:rowOff>122465</xdr:rowOff>
    </xdr:from>
    <xdr:to>
      <xdr:col>3</xdr:col>
      <xdr:colOff>693965</xdr:colOff>
      <xdr:row>36</xdr:row>
      <xdr:rowOff>81644</xdr:rowOff>
    </xdr:to>
    <xdr:sp macro="" textlink="">
      <xdr:nvSpPr>
        <xdr:cNvPr id="16" name="TextBox 15"/>
        <xdr:cNvSpPr txBox="1"/>
      </xdr:nvSpPr>
      <xdr:spPr>
        <a:xfrm>
          <a:off x="1102183" y="7511144"/>
          <a:ext cx="952496" cy="163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a:solidFill>
                <a:srgbClr val="FF7A00"/>
              </a:solidFill>
            </a:rPr>
            <a:t>Target - 90%</a:t>
          </a:r>
        </a:p>
      </xdr:txBody>
    </xdr:sp>
    <xdr:clientData/>
  </xdr:twoCellAnchor>
  <xdr:twoCellAnchor editAs="oneCell">
    <xdr:from>
      <xdr:col>12</xdr:col>
      <xdr:colOff>312965</xdr:colOff>
      <xdr:row>35</xdr:row>
      <xdr:rowOff>118211</xdr:rowOff>
    </xdr:from>
    <xdr:to>
      <xdr:col>31</xdr:col>
      <xdr:colOff>303609</xdr:colOff>
      <xdr:row>35</xdr:row>
      <xdr:rowOff>119063</xdr:rowOff>
    </xdr:to>
    <xdr:cxnSp macro="">
      <xdr:nvCxnSpPr>
        <xdr:cNvPr id="17" name="Straight Connector 16"/>
        <xdr:cNvCxnSpPr/>
      </xdr:nvCxnSpPr>
      <xdr:spPr>
        <a:xfrm>
          <a:off x="7587684" y="7470320"/>
          <a:ext cx="11527800" cy="852"/>
        </a:xfrm>
        <a:prstGeom prst="line">
          <a:avLst/>
        </a:prstGeom>
        <a:ln>
          <a:solidFill>
            <a:srgbClr val="FF7A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574226</xdr:colOff>
      <xdr:row>34</xdr:row>
      <xdr:rowOff>97971</xdr:rowOff>
    </xdr:from>
    <xdr:to>
      <xdr:col>17</xdr:col>
      <xdr:colOff>54429</xdr:colOff>
      <xdr:row>35</xdr:row>
      <xdr:rowOff>68034</xdr:rowOff>
    </xdr:to>
    <xdr:sp macro="" textlink="">
      <xdr:nvSpPr>
        <xdr:cNvPr id="25" name="TextBox 24"/>
        <xdr:cNvSpPr txBox="1"/>
      </xdr:nvSpPr>
      <xdr:spPr>
        <a:xfrm>
          <a:off x="7282547" y="7282542"/>
          <a:ext cx="3154132"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7A00"/>
              </a:solidFill>
            </a:rPr>
            <a:t>Target - 100 % completed</a:t>
          </a:r>
          <a:r>
            <a:rPr lang="en-US" sz="1100" baseline="0">
              <a:solidFill>
                <a:srgbClr val="FF7A00"/>
              </a:solidFill>
            </a:rPr>
            <a:t> within two weeks</a:t>
          </a:r>
          <a:endParaRPr lang="en-US" sz="1100">
            <a:solidFill>
              <a:srgbClr val="FF7A00"/>
            </a:solidFill>
          </a:endParaRPr>
        </a:p>
      </xdr:txBody>
    </xdr:sp>
    <xdr:clientData/>
  </xdr:twoCellAnchor>
  <mc:AlternateContent xmlns:mc="http://schemas.openxmlformats.org/markup-compatibility/2006">
    <mc:Choice xmlns:a14="http://schemas.microsoft.com/office/drawing/2010/main" Requires="a14">
      <xdr:twoCellAnchor editAs="oneCell">
        <xdr:from>
          <xdr:col>12</xdr:col>
          <xdr:colOff>489856</xdr:colOff>
          <xdr:row>7</xdr:row>
          <xdr:rowOff>80282</xdr:rowOff>
        </xdr:from>
        <xdr:to>
          <xdr:col>14</xdr:col>
          <xdr:colOff>204106</xdr:colOff>
          <xdr:row>12</xdr:row>
          <xdr:rowOff>185058</xdr:rowOff>
        </xdr:to>
        <xdr:pic>
          <xdr:nvPicPr>
            <xdr:cNvPr id="19" name="Picture 18"/>
            <xdr:cNvPicPr>
              <a:picLocks noChangeAspect="1" noChangeArrowheads="1"/>
              <a:extLst>
                <a:ext uri="{84589F7E-364E-4C9E-8A38-B11213B215E9}">
                  <a14:cameraTool cellRange="thyme1" spid="_x0000_s660584"/>
                </a:ext>
              </a:extLst>
            </xdr:cNvPicPr>
          </xdr:nvPicPr>
          <xdr:blipFill>
            <a:blip xmlns:r="http://schemas.openxmlformats.org/officeDocument/2006/relationships" r:embed="rId12"/>
            <a:srcRect/>
            <a:stretch>
              <a:fillRect/>
            </a:stretch>
          </xdr:blipFill>
          <xdr:spPr bwMode="auto">
            <a:xfrm>
              <a:off x="7810499" y="1753961"/>
              <a:ext cx="938893" cy="1125311"/>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465362</xdr:colOff>
          <xdr:row>7</xdr:row>
          <xdr:rowOff>83003</xdr:rowOff>
        </xdr:from>
        <xdr:to>
          <xdr:col>19</xdr:col>
          <xdr:colOff>179612</xdr:colOff>
          <xdr:row>12</xdr:row>
          <xdr:rowOff>187779</xdr:rowOff>
        </xdr:to>
        <xdr:pic>
          <xdr:nvPicPr>
            <xdr:cNvPr id="20" name="Picture 19"/>
            <xdr:cNvPicPr>
              <a:picLocks noChangeAspect="1" noChangeArrowheads="1"/>
              <a:extLst>
                <a:ext uri="{84589F7E-364E-4C9E-8A38-B11213B215E9}">
                  <a14:cameraTool cellRange="thyme2" spid="_x0000_s660585"/>
                </a:ext>
              </a:extLst>
            </xdr:cNvPicPr>
          </xdr:nvPicPr>
          <xdr:blipFill>
            <a:blip xmlns:r="http://schemas.openxmlformats.org/officeDocument/2006/relationships" r:embed="rId12"/>
            <a:srcRect/>
            <a:stretch>
              <a:fillRect/>
            </a:stretch>
          </xdr:blipFill>
          <xdr:spPr bwMode="auto">
            <a:xfrm>
              <a:off x="10847612" y="1756682"/>
              <a:ext cx="938893" cy="1125311"/>
            </a:xfrm>
            <a:prstGeom prst="rect">
              <a:avLst/>
            </a:prstGeom>
            <a:noFill/>
            <a:ln w="9525">
              <a:noFill/>
              <a:miter lim="800000"/>
              <a:headEnd/>
              <a:tailEnd/>
            </a:ln>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745672</xdr:colOff>
          <xdr:row>8</xdr:row>
          <xdr:rowOff>35831</xdr:rowOff>
        </xdr:from>
        <xdr:to>
          <xdr:col>4</xdr:col>
          <xdr:colOff>747115</xdr:colOff>
          <xdr:row>9</xdr:row>
          <xdr:rowOff>32945</xdr:rowOff>
        </xdr:to>
        <xdr:pic>
          <xdr:nvPicPr>
            <xdr:cNvPr id="30" name="Picture 29"/>
            <xdr:cNvPicPr>
              <a:picLocks noChangeAspect="1" noChangeArrowheads="1"/>
              <a:extLst>
                <a:ext uri="{84589F7E-364E-4C9E-8A38-B11213B215E9}">
                  <a14:cameraTool cellRange="Thing2" spid="_x0000_s2157"/>
                </a:ext>
              </a:extLst>
            </xdr:cNvPicPr>
          </xdr:nvPicPr>
          <xdr:blipFill>
            <a:blip xmlns:r="http://schemas.openxmlformats.org/officeDocument/2006/relationships" r:embed="rId1"/>
            <a:srcRect/>
            <a:stretch>
              <a:fillRect/>
            </a:stretch>
          </xdr:blipFill>
          <xdr:spPr bwMode="auto">
            <a:xfrm>
              <a:off x="3746047" y="1877331"/>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10434</xdr:colOff>
          <xdr:row>9</xdr:row>
          <xdr:rowOff>21772</xdr:rowOff>
        </xdr:from>
        <xdr:to>
          <xdr:col>4</xdr:col>
          <xdr:colOff>11877</xdr:colOff>
          <xdr:row>10</xdr:row>
          <xdr:rowOff>66511</xdr:rowOff>
        </xdr:to>
        <xdr:pic>
          <xdr:nvPicPr>
            <xdr:cNvPr id="32" name="Picture 31"/>
            <xdr:cNvPicPr>
              <a:picLocks noChangeAspect="1" noChangeArrowheads="1"/>
              <a:extLst>
                <a:ext uri="{84589F7E-364E-4C9E-8A38-B11213B215E9}">
                  <a14:cameraTool cellRange="Thing3" spid="_x0000_s2158"/>
                </a:ext>
              </a:extLst>
            </xdr:cNvPicPr>
          </xdr:nvPicPr>
          <xdr:blipFill>
            <a:blip xmlns:r="http://schemas.openxmlformats.org/officeDocument/2006/relationships" r:embed="rId2"/>
            <a:srcRect/>
            <a:stretch>
              <a:fillRect/>
            </a:stretch>
          </xdr:blipFill>
          <xdr:spPr bwMode="auto">
            <a:xfrm>
              <a:off x="3004005" y="3831772"/>
              <a:ext cx="777051" cy="1963346"/>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8164</xdr:colOff>
          <xdr:row>9</xdr:row>
          <xdr:rowOff>29936</xdr:rowOff>
        </xdr:from>
        <xdr:to>
          <xdr:col>5</xdr:col>
          <xdr:colOff>9607</xdr:colOff>
          <xdr:row>10</xdr:row>
          <xdr:rowOff>74675</xdr:rowOff>
        </xdr:to>
        <xdr:pic>
          <xdr:nvPicPr>
            <xdr:cNvPr id="21" name="Picture 20"/>
            <xdr:cNvPicPr>
              <a:picLocks noChangeAspect="1" noChangeArrowheads="1"/>
              <a:extLst>
                <a:ext uri="{84589F7E-364E-4C9E-8A38-B11213B215E9}">
                  <a14:cameraTool cellRange="Thing4" spid="_x0000_s2159"/>
                </a:ext>
              </a:extLst>
            </xdr:cNvPicPr>
          </xdr:nvPicPr>
          <xdr:blipFill>
            <a:blip xmlns:r="http://schemas.openxmlformats.org/officeDocument/2006/relationships" r:embed="rId3"/>
            <a:srcRect/>
            <a:stretch>
              <a:fillRect/>
            </a:stretch>
          </xdr:blipFill>
          <xdr:spPr bwMode="auto">
            <a:xfrm>
              <a:off x="3786414" y="3839936"/>
              <a:ext cx="779318" cy="1965614"/>
            </a:xfrm>
            <a:prstGeom prst="rect">
              <a:avLst/>
            </a:prstGeom>
            <a:noFill/>
            <a:ln w="9525">
              <a:noFill/>
              <a:miter lim="800000"/>
              <a:headEnd/>
              <a:tailEnd/>
            </a:ln>
          </xdr:spPr>
        </xdr:pic>
        <xdr:clientData/>
      </xdr:twoCellAnchor>
    </mc:Choice>
    <mc:Fallback/>
  </mc:AlternateContent>
  <xdr:twoCellAnchor editAs="oneCell">
    <xdr:from>
      <xdr:col>7</xdr:col>
      <xdr:colOff>2</xdr:colOff>
      <xdr:row>8</xdr:row>
      <xdr:rowOff>106138</xdr:rowOff>
    </xdr:from>
    <xdr:to>
      <xdr:col>11</xdr:col>
      <xdr:colOff>666751</xdr:colOff>
      <xdr:row>8</xdr:row>
      <xdr:rowOff>1857375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13608</xdr:colOff>
      <xdr:row>9</xdr:row>
      <xdr:rowOff>95249</xdr:rowOff>
    </xdr:from>
    <xdr:to>
      <xdr:col>11</xdr:col>
      <xdr:colOff>666750</xdr:colOff>
      <xdr:row>9</xdr:row>
      <xdr:rowOff>1796142</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2829377</xdr:colOff>
          <xdr:row>12</xdr:row>
          <xdr:rowOff>212272</xdr:rowOff>
        </xdr:from>
        <xdr:to>
          <xdr:col>3</xdr:col>
          <xdr:colOff>762536</xdr:colOff>
          <xdr:row>12</xdr:row>
          <xdr:rowOff>2182422</xdr:rowOff>
        </xdr:to>
        <xdr:pic>
          <xdr:nvPicPr>
            <xdr:cNvPr id="33" name="Picture 32"/>
            <xdr:cNvPicPr>
              <a:picLocks noChangeAspect="1" noChangeArrowheads="1"/>
              <a:extLst>
                <a:ext uri="{84589F7E-364E-4C9E-8A38-B11213B215E9}">
                  <a14:cameraTool cellRange="Thing7" spid="_x0000_s2160"/>
                </a:ext>
              </a:extLst>
            </xdr:cNvPicPr>
          </xdr:nvPicPr>
          <xdr:blipFill>
            <a:blip xmlns:r="http://schemas.openxmlformats.org/officeDocument/2006/relationships" r:embed="rId6"/>
            <a:srcRect/>
            <a:stretch>
              <a:fillRect/>
            </a:stretch>
          </xdr:blipFill>
          <xdr:spPr bwMode="auto">
            <a:xfrm>
              <a:off x="2979056" y="8036379"/>
              <a:ext cx="777051" cy="197015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2836183</xdr:colOff>
          <xdr:row>12</xdr:row>
          <xdr:rowOff>2286302</xdr:rowOff>
        </xdr:from>
        <xdr:to>
          <xdr:col>3</xdr:col>
          <xdr:colOff>754291</xdr:colOff>
          <xdr:row>14</xdr:row>
          <xdr:rowOff>156784</xdr:rowOff>
        </xdr:to>
        <xdr:pic>
          <xdr:nvPicPr>
            <xdr:cNvPr id="35" name="Picture 34"/>
            <xdr:cNvPicPr>
              <a:picLocks noChangeAspect="1" noChangeArrowheads="1"/>
              <a:extLst>
                <a:ext uri="{84589F7E-364E-4C9E-8A38-B11213B215E9}">
                  <a14:cameraTool cellRange="Thing9" spid="_x0000_s2161"/>
                </a:ext>
              </a:extLst>
            </xdr:cNvPicPr>
          </xdr:nvPicPr>
          <xdr:blipFill>
            <a:blip xmlns:r="http://schemas.openxmlformats.org/officeDocument/2006/relationships" r:embed="rId7"/>
            <a:srcRect/>
            <a:stretch>
              <a:fillRect/>
            </a:stretch>
          </xdr:blipFill>
          <xdr:spPr bwMode="auto">
            <a:xfrm>
              <a:off x="2985862" y="10110409"/>
              <a:ext cx="762000" cy="1952625"/>
            </a:xfrm>
            <a:prstGeom prst="rect">
              <a:avLst/>
            </a:prstGeom>
            <a:noFill/>
            <a:ln w="9525">
              <a:noFill/>
              <a:miter lim="800000"/>
              <a:headEnd/>
              <a:tailEnd/>
            </a:ln>
          </xdr:spPr>
        </xdr:pic>
        <xdr:clientData/>
      </xdr:twoCellAnchor>
    </mc:Choice>
    <mc:Fallback/>
  </mc:AlternateContent>
  <xdr:twoCellAnchor editAs="oneCell">
    <xdr:from>
      <xdr:col>7</xdr:col>
      <xdr:colOff>11339</xdr:colOff>
      <xdr:row>10</xdr:row>
      <xdr:rowOff>142876</xdr:rowOff>
    </xdr:from>
    <xdr:to>
      <xdr:col>11</xdr:col>
      <xdr:colOff>678089</xdr:colOff>
      <xdr:row>10</xdr:row>
      <xdr:rowOff>1695450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571</xdr:colOff>
      <xdr:row>12</xdr:row>
      <xdr:rowOff>237089</xdr:rowOff>
    </xdr:from>
    <xdr:to>
      <xdr:col>11</xdr:col>
      <xdr:colOff>693825</xdr:colOff>
      <xdr:row>12</xdr:row>
      <xdr:rowOff>1989365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14529</xdr:colOff>
      <xdr:row>13</xdr:row>
      <xdr:rowOff>162087</xdr:rowOff>
    </xdr:from>
    <xdr:to>
      <xdr:col>11</xdr:col>
      <xdr:colOff>678050</xdr:colOff>
      <xdr:row>13</xdr:row>
      <xdr:rowOff>1657350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60826</xdr:colOff>
      <xdr:row>15</xdr:row>
      <xdr:rowOff>257220</xdr:rowOff>
    </xdr:from>
    <xdr:to>
      <xdr:col>11</xdr:col>
      <xdr:colOff>632732</xdr:colOff>
      <xdr:row>15</xdr:row>
      <xdr:rowOff>1842407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765176</xdr:colOff>
          <xdr:row>12</xdr:row>
          <xdr:rowOff>213178</xdr:rowOff>
        </xdr:from>
        <xdr:to>
          <xdr:col>4</xdr:col>
          <xdr:colOff>766618</xdr:colOff>
          <xdr:row>12</xdr:row>
          <xdr:rowOff>2183328</xdr:rowOff>
        </xdr:to>
        <xdr:pic>
          <xdr:nvPicPr>
            <xdr:cNvPr id="37" name="Picture 36"/>
            <xdr:cNvPicPr>
              <a:picLocks noChangeAspect="1" noChangeArrowheads="1"/>
              <a:extLst>
                <a:ext uri="{84589F7E-364E-4C9E-8A38-B11213B215E9}">
                  <a14:cameraTool cellRange="Thing8" spid="_x0000_s2162"/>
                </a:ext>
              </a:extLst>
            </xdr:cNvPicPr>
          </xdr:nvPicPr>
          <xdr:blipFill>
            <a:blip xmlns:r="http://schemas.openxmlformats.org/officeDocument/2006/relationships" r:embed="rId12"/>
            <a:srcRect/>
            <a:stretch>
              <a:fillRect/>
            </a:stretch>
          </xdr:blipFill>
          <xdr:spPr bwMode="auto">
            <a:xfrm>
              <a:off x="3758747" y="8037285"/>
              <a:ext cx="777050" cy="197015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52615</xdr:colOff>
          <xdr:row>10</xdr:row>
          <xdr:rowOff>37648</xdr:rowOff>
        </xdr:from>
        <xdr:to>
          <xdr:col>4</xdr:col>
          <xdr:colOff>54882</xdr:colOff>
          <xdr:row>11</xdr:row>
          <xdr:rowOff>141969</xdr:rowOff>
        </xdr:to>
        <xdr:pic>
          <xdr:nvPicPr>
            <xdr:cNvPr id="25" name="Picture 24"/>
            <xdr:cNvPicPr>
              <a:picLocks noChangeAspect="1" noChangeArrowheads="1"/>
              <a:extLst>
                <a:ext uri="{84589F7E-364E-4C9E-8A38-B11213B215E9}">
                  <a14:cameraTool cellRange="Thing5" spid="_x0000_s2163"/>
                </a:ext>
              </a:extLst>
            </xdr:cNvPicPr>
          </xdr:nvPicPr>
          <xdr:blipFill>
            <a:blip xmlns:r="http://schemas.openxmlformats.org/officeDocument/2006/relationships" r:embed="rId13"/>
            <a:srcRect/>
            <a:stretch>
              <a:fillRect/>
            </a:stretch>
          </xdr:blipFill>
          <xdr:spPr bwMode="auto">
            <a:xfrm>
              <a:off x="3046186" y="5766255"/>
              <a:ext cx="777875" cy="1968500"/>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8</xdr:row>
          <xdr:rowOff>34925</xdr:rowOff>
        </xdr:from>
        <xdr:to>
          <xdr:col>3</xdr:col>
          <xdr:colOff>774700</xdr:colOff>
          <xdr:row>9</xdr:row>
          <xdr:rowOff>28121</xdr:rowOff>
        </xdr:to>
        <xdr:pic>
          <xdr:nvPicPr>
            <xdr:cNvPr id="31" name="Picture 30"/>
            <xdr:cNvPicPr>
              <a:picLocks noChangeAspect="1" noChangeArrowheads="1"/>
              <a:extLst>
                <a:ext uri="{84589F7E-364E-4C9E-8A38-B11213B215E9}">
                  <a14:cameraTool cellRange="Thing" spid="_x0000_s2164"/>
                </a:ext>
              </a:extLst>
            </xdr:cNvPicPr>
          </xdr:nvPicPr>
          <xdr:blipFill>
            <a:blip xmlns:r="http://schemas.openxmlformats.org/officeDocument/2006/relationships" r:embed="rId14"/>
            <a:srcRect/>
            <a:stretch>
              <a:fillRect/>
            </a:stretch>
          </xdr:blipFill>
          <xdr:spPr bwMode="auto">
            <a:xfrm>
              <a:off x="3006271" y="1885496"/>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16782</xdr:colOff>
          <xdr:row>10</xdr:row>
          <xdr:rowOff>21318</xdr:rowOff>
        </xdr:from>
        <xdr:to>
          <xdr:col>5</xdr:col>
          <xdr:colOff>3175</xdr:colOff>
          <xdr:row>11</xdr:row>
          <xdr:rowOff>109764</xdr:rowOff>
        </xdr:to>
        <xdr:pic>
          <xdr:nvPicPr>
            <xdr:cNvPr id="17" name="Picture 16"/>
            <xdr:cNvPicPr>
              <a:picLocks noChangeAspect="1" noChangeArrowheads="1"/>
              <a:extLst>
                <a:ext uri="{84589F7E-364E-4C9E-8A38-B11213B215E9}">
                  <a14:cameraTool cellRange="Thing6" spid="_x0000_s2165"/>
                </a:ext>
              </a:extLst>
            </xdr:cNvPicPr>
          </xdr:nvPicPr>
          <xdr:blipFill>
            <a:blip xmlns:r="http://schemas.openxmlformats.org/officeDocument/2006/relationships" r:embed="rId13"/>
            <a:srcRect/>
            <a:stretch>
              <a:fillRect/>
            </a:stretch>
          </xdr:blipFill>
          <xdr:spPr bwMode="auto">
            <a:xfrm>
              <a:off x="3785961" y="5749925"/>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733879</xdr:colOff>
          <xdr:row>12</xdr:row>
          <xdr:rowOff>2280103</xdr:rowOff>
        </xdr:from>
        <xdr:to>
          <xdr:col>4</xdr:col>
          <xdr:colOff>720271</xdr:colOff>
          <xdr:row>14</xdr:row>
          <xdr:rowOff>150585</xdr:rowOff>
        </xdr:to>
        <xdr:pic>
          <xdr:nvPicPr>
            <xdr:cNvPr id="18" name="Picture 17"/>
            <xdr:cNvPicPr>
              <a:picLocks noChangeAspect="1" noChangeArrowheads="1"/>
              <a:extLst>
                <a:ext uri="{84589F7E-364E-4C9E-8A38-B11213B215E9}">
                  <a14:cameraTool cellRange="Thing10" spid="_x0000_s2166"/>
                </a:ext>
              </a:extLst>
            </xdr:cNvPicPr>
          </xdr:nvPicPr>
          <xdr:blipFill>
            <a:blip xmlns:r="http://schemas.openxmlformats.org/officeDocument/2006/relationships" r:embed="rId15"/>
            <a:srcRect/>
            <a:stretch>
              <a:fillRect/>
            </a:stretch>
          </xdr:blipFill>
          <xdr:spPr bwMode="auto">
            <a:xfrm>
              <a:off x="3727450" y="10104210"/>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2816678</xdr:colOff>
          <xdr:row>15</xdr:row>
          <xdr:rowOff>139701</xdr:rowOff>
        </xdr:from>
        <xdr:to>
          <xdr:col>3</xdr:col>
          <xdr:colOff>753686</xdr:colOff>
          <xdr:row>16</xdr:row>
          <xdr:rowOff>42939</xdr:rowOff>
        </xdr:to>
        <xdr:pic>
          <xdr:nvPicPr>
            <xdr:cNvPr id="19" name="Picture 18"/>
            <xdr:cNvPicPr>
              <a:picLocks noChangeAspect="1" noChangeArrowheads="1"/>
              <a:extLst>
                <a:ext uri="{84589F7E-364E-4C9E-8A38-B11213B215E9}">
                  <a14:cameraTool cellRange="Thing11" spid="_x0000_s2167"/>
                </a:ext>
              </a:extLst>
            </xdr:cNvPicPr>
          </xdr:nvPicPr>
          <xdr:blipFill>
            <a:blip xmlns:r="http://schemas.openxmlformats.org/officeDocument/2006/relationships" r:embed="rId16"/>
            <a:srcRect/>
            <a:stretch>
              <a:fillRect/>
            </a:stretch>
          </xdr:blipFill>
          <xdr:spPr bwMode="auto">
            <a:xfrm>
              <a:off x="2966357" y="12277272"/>
              <a:ext cx="780900" cy="1957917"/>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716642</xdr:colOff>
          <xdr:row>15</xdr:row>
          <xdr:rowOff>130175</xdr:rowOff>
        </xdr:from>
        <xdr:to>
          <xdr:col>4</xdr:col>
          <xdr:colOff>721934</xdr:colOff>
          <xdr:row>16</xdr:row>
          <xdr:rowOff>33413</xdr:rowOff>
        </xdr:to>
        <xdr:pic>
          <xdr:nvPicPr>
            <xdr:cNvPr id="20" name="Picture 19"/>
            <xdr:cNvPicPr>
              <a:picLocks noChangeAspect="1" noChangeArrowheads="1"/>
              <a:extLst>
                <a:ext uri="{84589F7E-364E-4C9E-8A38-B11213B215E9}">
                  <a14:cameraTool cellRange="Thing12" spid="_x0000_s2168"/>
                </a:ext>
              </a:extLst>
            </xdr:cNvPicPr>
          </xdr:nvPicPr>
          <xdr:blipFill>
            <a:blip xmlns:r="http://schemas.openxmlformats.org/officeDocument/2006/relationships" r:embed="rId17"/>
            <a:srcRect/>
            <a:stretch>
              <a:fillRect/>
            </a:stretch>
          </xdr:blipFill>
          <xdr:spPr bwMode="auto">
            <a:xfrm>
              <a:off x="3710213" y="12267746"/>
              <a:ext cx="780900" cy="1957917"/>
            </a:xfrm>
            <a:prstGeom prst="rect">
              <a:avLst/>
            </a:prstGeom>
            <a:noFill/>
            <a:ln w="9525">
              <a:noFill/>
              <a:miter lim="800000"/>
              <a:headEnd/>
              <a:tailEnd/>
            </a:ln>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7</xdr:col>
      <xdr:colOff>340179</xdr:colOff>
      <xdr:row>8</xdr:row>
      <xdr:rowOff>81643</xdr:rowOff>
    </xdr:from>
    <xdr:to>
      <xdr:col>11</xdr:col>
      <xdr:colOff>465666</xdr:colOff>
      <xdr:row>8</xdr:row>
      <xdr:rowOff>1850117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321469</xdr:colOff>
      <xdr:row>9</xdr:row>
      <xdr:rowOff>83344</xdr:rowOff>
    </xdr:from>
    <xdr:to>
      <xdr:col>11</xdr:col>
      <xdr:colOff>446956</xdr:colOff>
      <xdr:row>9</xdr:row>
      <xdr:rowOff>1851818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309563</xdr:colOff>
      <xdr:row>11</xdr:row>
      <xdr:rowOff>95250</xdr:rowOff>
    </xdr:from>
    <xdr:to>
      <xdr:col>11</xdr:col>
      <xdr:colOff>435050</xdr:colOff>
      <xdr:row>11</xdr:row>
      <xdr:rowOff>1863724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273844</xdr:colOff>
      <xdr:row>15</xdr:row>
      <xdr:rowOff>95250</xdr:rowOff>
    </xdr:from>
    <xdr:to>
      <xdr:col>11</xdr:col>
      <xdr:colOff>399331</xdr:colOff>
      <xdr:row>15</xdr:row>
      <xdr:rowOff>1863724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285750</xdr:colOff>
      <xdr:row>17</xdr:row>
      <xdr:rowOff>95250</xdr:rowOff>
    </xdr:from>
    <xdr:to>
      <xdr:col>11</xdr:col>
      <xdr:colOff>411237</xdr:colOff>
      <xdr:row>17</xdr:row>
      <xdr:rowOff>1863724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289718</xdr:colOff>
      <xdr:row>12</xdr:row>
      <xdr:rowOff>95250</xdr:rowOff>
    </xdr:from>
    <xdr:to>
      <xdr:col>11</xdr:col>
      <xdr:colOff>415205</xdr:colOff>
      <xdr:row>12</xdr:row>
      <xdr:rowOff>1863724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273844</xdr:colOff>
      <xdr:row>16</xdr:row>
      <xdr:rowOff>83344</xdr:rowOff>
    </xdr:from>
    <xdr:to>
      <xdr:col>11</xdr:col>
      <xdr:colOff>399331</xdr:colOff>
      <xdr:row>16</xdr:row>
      <xdr:rowOff>1851818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269875</xdr:colOff>
      <xdr:row>13</xdr:row>
      <xdr:rowOff>95250</xdr:rowOff>
    </xdr:from>
    <xdr:to>
      <xdr:col>11</xdr:col>
      <xdr:colOff>395362</xdr:colOff>
      <xdr:row>13</xdr:row>
      <xdr:rowOff>1863724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1359</xdr:colOff>
          <xdr:row>8</xdr:row>
          <xdr:rowOff>2722</xdr:rowOff>
        </xdr:from>
        <xdr:to>
          <xdr:col>5</xdr:col>
          <xdr:colOff>1359</xdr:colOff>
          <xdr:row>9</xdr:row>
          <xdr:rowOff>2723</xdr:rowOff>
        </xdr:to>
        <xdr:pic>
          <xdr:nvPicPr>
            <xdr:cNvPr id="15" name="Picture 14"/>
            <xdr:cNvPicPr>
              <a:picLocks noChangeAspect="1" noChangeArrowheads="1"/>
              <a:extLst>
                <a:ext uri="{84589F7E-364E-4C9E-8A38-B11213B215E9}">
                  <a14:cameraTool cellRange="watch2" spid="_x0000_s662954"/>
                </a:ext>
              </a:extLst>
            </xdr:cNvPicPr>
          </xdr:nvPicPr>
          <xdr:blipFill>
            <a:blip xmlns:r="http://schemas.openxmlformats.org/officeDocument/2006/relationships" r:embed="rId9"/>
            <a:srcRect/>
            <a:stretch>
              <a:fillRect/>
            </a:stretch>
          </xdr:blipFill>
          <xdr:spPr bwMode="auto">
            <a:xfrm>
              <a:off x="3770538" y="1894115"/>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4081</xdr:colOff>
          <xdr:row>8</xdr:row>
          <xdr:rowOff>5443</xdr:rowOff>
        </xdr:from>
        <xdr:to>
          <xdr:col>6</xdr:col>
          <xdr:colOff>779688</xdr:colOff>
          <xdr:row>9</xdr:row>
          <xdr:rowOff>5444</xdr:rowOff>
        </xdr:to>
        <xdr:pic>
          <xdr:nvPicPr>
            <xdr:cNvPr id="18" name="Picture 17"/>
            <xdr:cNvPicPr>
              <a:picLocks noChangeAspect="1" noChangeArrowheads="1"/>
              <a:extLst>
                <a:ext uri="{84589F7E-364E-4C9E-8A38-B11213B215E9}">
                  <a14:cameraTool cellRange="watch3" spid="_x0000_s662955"/>
                </a:ext>
              </a:extLst>
            </xdr:cNvPicPr>
          </xdr:nvPicPr>
          <xdr:blipFill>
            <a:blip xmlns:r="http://schemas.openxmlformats.org/officeDocument/2006/relationships" r:embed="rId10"/>
            <a:srcRect/>
            <a:stretch>
              <a:fillRect/>
            </a:stretch>
          </xdr:blipFill>
          <xdr:spPr bwMode="auto">
            <a:xfrm>
              <a:off x="5324474" y="1896836"/>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755197</xdr:colOff>
          <xdr:row>9</xdr:row>
          <xdr:rowOff>21773</xdr:rowOff>
        </xdr:from>
        <xdr:to>
          <xdr:col>4</xdr:col>
          <xdr:colOff>755196</xdr:colOff>
          <xdr:row>10</xdr:row>
          <xdr:rowOff>21773</xdr:rowOff>
        </xdr:to>
        <xdr:pic>
          <xdr:nvPicPr>
            <xdr:cNvPr id="19" name="Picture 18"/>
            <xdr:cNvPicPr>
              <a:picLocks noChangeAspect="1" noChangeArrowheads="1"/>
              <a:extLst>
                <a:ext uri="{84589F7E-364E-4C9E-8A38-B11213B215E9}">
                  <a14:cameraTool cellRange="watch4" spid="_x0000_s662956"/>
                </a:ext>
              </a:extLst>
            </xdr:cNvPicPr>
          </xdr:nvPicPr>
          <xdr:blipFill>
            <a:blip xmlns:r="http://schemas.openxmlformats.org/officeDocument/2006/relationships" r:embed="rId11"/>
            <a:srcRect/>
            <a:stretch>
              <a:fillRect/>
            </a:stretch>
          </xdr:blipFill>
          <xdr:spPr bwMode="auto">
            <a:xfrm>
              <a:off x="3748768" y="3872594"/>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757917</xdr:colOff>
          <xdr:row>9</xdr:row>
          <xdr:rowOff>10887</xdr:rowOff>
        </xdr:from>
        <xdr:to>
          <xdr:col>6</xdr:col>
          <xdr:colOff>757917</xdr:colOff>
          <xdr:row>10</xdr:row>
          <xdr:rowOff>10887</xdr:rowOff>
        </xdr:to>
        <xdr:pic>
          <xdr:nvPicPr>
            <xdr:cNvPr id="20" name="Picture 19"/>
            <xdr:cNvPicPr>
              <a:picLocks noChangeAspect="1" noChangeArrowheads="1"/>
              <a:extLst>
                <a:ext uri="{84589F7E-364E-4C9E-8A38-B11213B215E9}">
                  <a14:cameraTool cellRange="watch5" spid="_x0000_s662957"/>
                </a:ext>
              </a:extLst>
            </xdr:cNvPicPr>
          </xdr:nvPicPr>
          <xdr:blipFill>
            <a:blip xmlns:r="http://schemas.openxmlformats.org/officeDocument/2006/relationships" r:embed="rId11"/>
            <a:srcRect/>
            <a:stretch>
              <a:fillRect/>
            </a:stretch>
          </xdr:blipFill>
          <xdr:spPr bwMode="auto">
            <a:xfrm>
              <a:off x="5302703" y="3861708"/>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730705</xdr:colOff>
          <xdr:row>11</xdr:row>
          <xdr:rowOff>10887</xdr:rowOff>
        </xdr:from>
        <xdr:to>
          <xdr:col>4</xdr:col>
          <xdr:colOff>730704</xdr:colOff>
          <xdr:row>12</xdr:row>
          <xdr:rowOff>10887</xdr:rowOff>
        </xdr:to>
        <xdr:pic>
          <xdr:nvPicPr>
            <xdr:cNvPr id="21" name="Picture 20"/>
            <xdr:cNvPicPr>
              <a:picLocks noChangeAspect="1" noChangeArrowheads="1"/>
              <a:extLst>
                <a:ext uri="{84589F7E-364E-4C9E-8A38-B11213B215E9}">
                  <a14:cameraTool cellRange="watch6" spid="_x0000_s662958"/>
                </a:ext>
              </a:extLst>
            </xdr:cNvPicPr>
          </xdr:nvPicPr>
          <xdr:blipFill>
            <a:blip xmlns:r="http://schemas.openxmlformats.org/officeDocument/2006/relationships" r:embed="rId11"/>
            <a:srcRect/>
            <a:stretch>
              <a:fillRect/>
            </a:stretch>
          </xdr:blipFill>
          <xdr:spPr bwMode="auto">
            <a:xfrm>
              <a:off x="3724276" y="6052458"/>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747032</xdr:colOff>
          <xdr:row>11</xdr:row>
          <xdr:rowOff>1</xdr:rowOff>
        </xdr:from>
        <xdr:to>
          <xdr:col>6</xdr:col>
          <xdr:colOff>747032</xdr:colOff>
          <xdr:row>12</xdr:row>
          <xdr:rowOff>1</xdr:rowOff>
        </xdr:to>
        <xdr:pic>
          <xdr:nvPicPr>
            <xdr:cNvPr id="22" name="Picture 21"/>
            <xdr:cNvPicPr>
              <a:picLocks noChangeAspect="1" noChangeArrowheads="1"/>
              <a:extLst>
                <a:ext uri="{84589F7E-364E-4C9E-8A38-B11213B215E9}">
                  <a14:cameraTool cellRange="watch7" spid="_x0000_s662959"/>
                </a:ext>
              </a:extLst>
            </xdr:cNvPicPr>
          </xdr:nvPicPr>
          <xdr:blipFill>
            <a:blip xmlns:r="http://schemas.openxmlformats.org/officeDocument/2006/relationships" r:embed="rId11"/>
            <a:srcRect/>
            <a:stretch>
              <a:fillRect/>
            </a:stretch>
          </xdr:blipFill>
          <xdr:spPr bwMode="auto">
            <a:xfrm>
              <a:off x="5291818" y="6041572"/>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736146</xdr:colOff>
          <xdr:row>11</xdr:row>
          <xdr:rowOff>1948544</xdr:rowOff>
        </xdr:from>
        <xdr:to>
          <xdr:col>4</xdr:col>
          <xdr:colOff>736145</xdr:colOff>
          <xdr:row>12</xdr:row>
          <xdr:rowOff>1948544</xdr:rowOff>
        </xdr:to>
        <xdr:pic>
          <xdr:nvPicPr>
            <xdr:cNvPr id="23" name="Picture 22"/>
            <xdr:cNvPicPr>
              <a:picLocks noChangeAspect="1" noChangeArrowheads="1"/>
              <a:extLst>
                <a:ext uri="{84589F7E-364E-4C9E-8A38-B11213B215E9}">
                  <a14:cameraTool cellRange="watch8" spid="_x0000_s662960"/>
                </a:ext>
              </a:extLst>
            </xdr:cNvPicPr>
          </xdr:nvPicPr>
          <xdr:blipFill>
            <a:blip xmlns:r="http://schemas.openxmlformats.org/officeDocument/2006/relationships" r:embed="rId11"/>
            <a:srcRect/>
            <a:stretch>
              <a:fillRect/>
            </a:stretch>
          </xdr:blipFill>
          <xdr:spPr bwMode="auto">
            <a:xfrm>
              <a:off x="3729717" y="7990115"/>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698046</xdr:colOff>
          <xdr:row>11</xdr:row>
          <xdr:rowOff>1951266</xdr:rowOff>
        </xdr:from>
        <xdr:to>
          <xdr:col>6</xdr:col>
          <xdr:colOff>698046</xdr:colOff>
          <xdr:row>12</xdr:row>
          <xdr:rowOff>1951266</xdr:rowOff>
        </xdr:to>
        <xdr:pic>
          <xdr:nvPicPr>
            <xdr:cNvPr id="24" name="Picture 23"/>
            <xdr:cNvPicPr>
              <a:picLocks noChangeAspect="1" noChangeArrowheads="1"/>
              <a:extLst>
                <a:ext uri="{84589F7E-364E-4C9E-8A38-B11213B215E9}">
                  <a14:cameraTool cellRange="watch9" spid="_x0000_s662961"/>
                </a:ext>
              </a:extLst>
            </xdr:cNvPicPr>
          </xdr:nvPicPr>
          <xdr:blipFill>
            <a:blip xmlns:r="http://schemas.openxmlformats.org/officeDocument/2006/relationships" r:embed="rId11"/>
            <a:srcRect/>
            <a:stretch>
              <a:fillRect/>
            </a:stretch>
          </xdr:blipFill>
          <xdr:spPr bwMode="auto">
            <a:xfrm>
              <a:off x="5242832" y="7992837"/>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673553</xdr:colOff>
          <xdr:row>12</xdr:row>
          <xdr:rowOff>1953987</xdr:rowOff>
        </xdr:from>
        <xdr:to>
          <xdr:col>6</xdr:col>
          <xdr:colOff>673553</xdr:colOff>
          <xdr:row>13</xdr:row>
          <xdr:rowOff>1953987</xdr:rowOff>
        </xdr:to>
        <xdr:pic>
          <xdr:nvPicPr>
            <xdr:cNvPr id="25" name="Picture 24"/>
            <xdr:cNvPicPr>
              <a:picLocks noChangeAspect="1" noChangeArrowheads="1"/>
              <a:extLst>
                <a:ext uri="{84589F7E-364E-4C9E-8A38-B11213B215E9}">
                  <a14:cameraTool cellRange="watch11" spid="_x0000_s662962"/>
                </a:ext>
              </a:extLst>
            </xdr:cNvPicPr>
          </xdr:nvPicPr>
          <xdr:blipFill>
            <a:blip xmlns:r="http://schemas.openxmlformats.org/officeDocument/2006/relationships" r:embed="rId11"/>
            <a:srcRect/>
            <a:stretch>
              <a:fillRect/>
            </a:stretch>
          </xdr:blipFill>
          <xdr:spPr bwMode="auto">
            <a:xfrm>
              <a:off x="5218339" y="9954987"/>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703489</xdr:colOff>
          <xdr:row>12</xdr:row>
          <xdr:rowOff>1943102</xdr:rowOff>
        </xdr:from>
        <xdr:to>
          <xdr:col>4</xdr:col>
          <xdr:colOff>703488</xdr:colOff>
          <xdr:row>13</xdr:row>
          <xdr:rowOff>1943102</xdr:rowOff>
        </xdr:to>
        <xdr:pic>
          <xdr:nvPicPr>
            <xdr:cNvPr id="26" name="Picture 25"/>
            <xdr:cNvPicPr>
              <a:picLocks noChangeAspect="1" noChangeArrowheads="1"/>
              <a:extLst>
                <a:ext uri="{84589F7E-364E-4C9E-8A38-B11213B215E9}">
                  <a14:cameraTool cellRange="watch10" spid="_x0000_s662963"/>
                </a:ext>
              </a:extLst>
            </xdr:cNvPicPr>
          </xdr:nvPicPr>
          <xdr:blipFill>
            <a:blip xmlns:r="http://schemas.openxmlformats.org/officeDocument/2006/relationships" r:embed="rId11"/>
            <a:srcRect/>
            <a:stretch>
              <a:fillRect/>
            </a:stretch>
          </xdr:blipFill>
          <xdr:spPr bwMode="auto">
            <a:xfrm>
              <a:off x="3697060" y="9944102"/>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676275</xdr:colOff>
          <xdr:row>14</xdr:row>
          <xdr:rowOff>228602</xdr:rowOff>
        </xdr:from>
        <xdr:to>
          <xdr:col>4</xdr:col>
          <xdr:colOff>676274</xdr:colOff>
          <xdr:row>15</xdr:row>
          <xdr:rowOff>1956709</xdr:rowOff>
        </xdr:to>
        <xdr:pic>
          <xdr:nvPicPr>
            <xdr:cNvPr id="27" name="Picture 26"/>
            <xdr:cNvPicPr>
              <a:picLocks noChangeAspect="1" noChangeArrowheads="1"/>
              <a:extLst>
                <a:ext uri="{84589F7E-364E-4C9E-8A38-B11213B215E9}">
                  <a14:cameraTool cellRange="watch12" spid="_x0000_s662964"/>
                </a:ext>
              </a:extLst>
            </xdr:cNvPicPr>
          </xdr:nvPicPr>
          <xdr:blipFill>
            <a:blip xmlns:r="http://schemas.openxmlformats.org/officeDocument/2006/relationships" r:embed="rId11"/>
            <a:srcRect/>
            <a:stretch>
              <a:fillRect/>
            </a:stretch>
          </xdr:blipFill>
          <xdr:spPr bwMode="auto">
            <a:xfrm>
              <a:off x="3669846" y="12148459"/>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678996</xdr:colOff>
          <xdr:row>14</xdr:row>
          <xdr:rowOff>217716</xdr:rowOff>
        </xdr:from>
        <xdr:to>
          <xdr:col>6</xdr:col>
          <xdr:colOff>678996</xdr:colOff>
          <xdr:row>15</xdr:row>
          <xdr:rowOff>1945823</xdr:rowOff>
        </xdr:to>
        <xdr:pic>
          <xdr:nvPicPr>
            <xdr:cNvPr id="28" name="Picture 27"/>
            <xdr:cNvPicPr>
              <a:picLocks noChangeAspect="1" noChangeArrowheads="1"/>
              <a:extLst>
                <a:ext uri="{84589F7E-364E-4C9E-8A38-B11213B215E9}">
                  <a14:cameraTool cellRange="watch13" spid="_x0000_s662965"/>
                </a:ext>
              </a:extLst>
            </xdr:cNvPicPr>
          </xdr:nvPicPr>
          <xdr:blipFill>
            <a:blip xmlns:r="http://schemas.openxmlformats.org/officeDocument/2006/relationships" r:embed="rId11"/>
            <a:srcRect/>
            <a:stretch>
              <a:fillRect/>
            </a:stretch>
          </xdr:blipFill>
          <xdr:spPr bwMode="auto">
            <a:xfrm>
              <a:off x="5223782" y="12137573"/>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695325</xdr:colOff>
          <xdr:row>16</xdr:row>
          <xdr:rowOff>2722</xdr:rowOff>
        </xdr:from>
        <xdr:to>
          <xdr:col>4</xdr:col>
          <xdr:colOff>695324</xdr:colOff>
          <xdr:row>17</xdr:row>
          <xdr:rowOff>2722</xdr:rowOff>
        </xdr:to>
        <xdr:pic>
          <xdr:nvPicPr>
            <xdr:cNvPr id="29" name="Picture 28"/>
            <xdr:cNvPicPr>
              <a:picLocks noChangeAspect="1" noChangeArrowheads="1"/>
              <a:extLst>
                <a:ext uri="{84589F7E-364E-4C9E-8A38-B11213B215E9}">
                  <a14:cameraTool cellRange="watch14" spid="_x0000_s662966"/>
                </a:ext>
              </a:extLst>
            </xdr:cNvPicPr>
          </xdr:nvPicPr>
          <xdr:blipFill>
            <a:blip xmlns:r="http://schemas.openxmlformats.org/officeDocument/2006/relationships" r:embed="rId12"/>
            <a:srcRect/>
            <a:stretch>
              <a:fillRect/>
            </a:stretch>
          </xdr:blipFill>
          <xdr:spPr bwMode="auto">
            <a:xfrm>
              <a:off x="3688896" y="14113329"/>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684438</xdr:colOff>
          <xdr:row>16</xdr:row>
          <xdr:rowOff>5444</xdr:rowOff>
        </xdr:from>
        <xdr:to>
          <xdr:col>6</xdr:col>
          <xdr:colOff>684438</xdr:colOff>
          <xdr:row>17</xdr:row>
          <xdr:rowOff>5444</xdr:rowOff>
        </xdr:to>
        <xdr:pic>
          <xdr:nvPicPr>
            <xdr:cNvPr id="30" name="Picture 29"/>
            <xdr:cNvPicPr>
              <a:picLocks noChangeAspect="1" noChangeArrowheads="1"/>
              <a:extLst>
                <a:ext uri="{84589F7E-364E-4C9E-8A38-B11213B215E9}">
                  <a14:cameraTool cellRange="watch15" spid="_x0000_s662967"/>
                </a:ext>
              </a:extLst>
            </xdr:cNvPicPr>
          </xdr:nvPicPr>
          <xdr:blipFill>
            <a:blip xmlns:r="http://schemas.openxmlformats.org/officeDocument/2006/relationships" r:embed="rId13"/>
            <a:srcRect/>
            <a:stretch>
              <a:fillRect/>
            </a:stretch>
          </xdr:blipFill>
          <xdr:spPr bwMode="auto">
            <a:xfrm>
              <a:off x="5229224" y="14116051"/>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659945</xdr:colOff>
          <xdr:row>17</xdr:row>
          <xdr:rowOff>8165</xdr:rowOff>
        </xdr:from>
        <xdr:to>
          <xdr:col>4</xdr:col>
          <xdr:colOff>659944</xdr:colOff>
          <xdr:row>18</xdr:row>
          <xdr:rowOff>8166</xdr:rowOff>
        </xdr:to>
        <xdr:pic>
          <xdr:nvPicPr>
            <xdr:cNvPr id="31" name="Picture 30"/>
            <xdr:cNvPicPr>
              <a:picLocks noChangeAspect="1" noChangeArrowheads="1"/>
              <a:extLst>
                <a:ext uri="{84589F7E-364E-4C9E-8A38-B11213B215E9}">
                  <a14:cameraTool cellRange="watch16" spid="_x0000_s662968"/>
                </a:ext>
              </a:extLst>
            </xdr:cNvPicPr>
          </xdr:nvPicPr>
          <xdr:blipFill>
            <a:blip xmlns:r="http://schemas.openxmlformats.org/officeDocument/2006/relationships" r:embed="rId11"/>
            <a:srcRect/>
            <a:stretch>
              <a:fillRect/>
            </a:stretch>
          </xdr:blipFill>
          <xdr:spPr bwMode="auto">
            <a:xfrm>
              <a:off x="3653516" y="16078201"/>
              <a:ext cx="775607" cy="1959429"/>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662666</xdr:colOff>
          <xdr:row>17</xdr:row>
          <xdr:rowOff>10886</xdr:rowOff>
        </xdr:from>
        <xdr:to>
          <xdr:col>6</xdr:col>
          <xdr:colOff>662666</xdr:colOff>
          <xdr:row>18</xdr:row>
          <xdr:rowOff>10887</xdr:rowOff>
        </xdr:to>
        <xdr:pic>
          <xdr:nvPicPr>
            <xdr:cNvPr id="32" name="Picture 31"/>
            <xdr:cNvPicPr>
              <a:picLocks noChangeAspect="1" noChangeArrowheads="1"/>
              <a:extLst>
                <a:ext uri="{84589F7E-364E-4C9E-8A38-B11213B215E9}">
                  <a14:cameraTool cellRange="watch17" spid="_x0000_s662969"/>
                </a:ext>
              </a:extLst>
            </xdr:cNvPicPr>
          </xdr:nvPicPr>
          <xdr:blipFill>
            <a:blip xmlns:r="http://schemas.openxmlformats.org/officeDocument/2006/relationships" r:embed="rId11"/>
            <a:srcRect/>
            <a:stretch>
              <a:fillRect/>
            </a:stretch>
          </xdr:blipFill>
          <xdr:spPr bwMode="auto">
            <a:xfrm>
              <a:off x="5207452" y="16080922"/>
              <a:ext cx="775607" cy="1959429"/>
            </a:xfrm>
            <a:prstGeom prst="rect">
              <a:avLst/>
            </a:prstGeom>
            <a:noFill/>
            <a:ln w="9525">
              <a:noFill/>
              <a:miter lim="800000"/>
              <a:headEnd/>
              <a:tailEnd/>
            </a:ln>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2837089</xdr:colOff>
          <xdr:row>9</xdr:row>
          <xdr:rowOff>38554</xdr:rowOff>
        </xdr:from>
        <xdr:to>
          <xdr:col>3</xdr:col>
          <xdr:colOff>774782</xdr:colOff>
          <xdr:row>10</xdr:row>
          <xdr:rowOff>35668</xdr:rowOff>
        </xdr:to>
        <xdr:pic>
          <xdr:nvPicPr>
            <xdr:cNvPr id="9" name="Picture 8"/>
            <xdr:cNvPicPr>
              <a:picLocks noChangeAspect="1" noChangeArrowheads="1"/>
              <a:extLst>
                <a:ext uri="{84589F7E-364E-4C9E-8A38-B11213B215E9}">
                  <a14:cameraTool cellRange="sport3" spid="_x0000_s4205"/>
                </a:ext>
              </a:extLst>
            </xdr:cNvPicPr>
          </xdr:nvPicPr>
          <xdr:blipFill>
            <a:blip xmlns:r="http://schemas.openxmlformats.org/officeDocument/2006/relationships" r:embed="rId1"/>
            <a:srcRect/>
            <a:stretch>
              <a:fillRect/>
            </a:stretch>
          </xdr:blipFill>
          <xdr:spPr bwMode="auto">
            <a:xfrm>
              <a:off x="2995839" y="3896179"/>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735579</xdr:colOff>
          <xdr:row>9</xdr:row>
          <xdr:rowOff>36286</xdr:rowOff>
        </xdr:from>
        <xdr:to>
          <xdr:col>4</xdr:col>
          <xdr:colOff>737022</xdr:colOff>
          <xdr:row>10</xdr:row>
          <xdr:rowOff>33400</xdr:rowOff>
        </xdr:to>
        <xdr:pic>
          <xdr:nvPicPr>
            <xdr:cNvPr id="10" name="Picture 9"/>
            <xdr:cNvPicPr>
              <a:picLocks noChangeAspect="1" noChangeArrowheads="1"/>
              <a:extLst>
                <a:ext uri="{84589F7E-364E-4C9E-8A38-B11213B215E9}">
                  <a14:cameraTool cellRange="sport4" spid="_x0000_s4206"/>
                </a:ext>
              </a:extLst>
            </xdr:cNvPicPr>
          </xdr:nvPicPr>
          <xdr:blipFill>
            <a:blip xmlns:r="http://schemas.openxmlformats.org/officeDocument/2006/relationships" r:embed="rId2"/>
            <a:srcRect/>
            <a:stretch>
              <a:fillRect/>
            </a:stretch>
          </xdr:blipFill>
          <xdr:spPr bwMode="auto">
            <a:xfrm>
              <a:off x="3735954" y="3893911"/>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2799443</xdr:colOff>
          <xdr:row>10</xdr:row>
          <xdr:rowOff>30616</xdr:rowOff>
        </xdr:from>
        <xdr:to>
          <xdr:col>3</xdr:col>
          <xdr:colOff>737136</xdr:colOff>
          <xdr:row>11</xdr:row>
          <xdr:rowOff>27730</xdr:rowOff>
        </xdr:to>
        <xdr:pic>
          <xdr:nvPicPr>
            <xdr:cNvPr id="11" name="Picture 10"/>
            <xdr:cNvPicPr>
              <a:picLocks noChangeAspect="1" noChangeArrowheads="1"/>
              <a:extLst>
                <a:ext uri="{84589F7E-364E-4C9E-8A38-B11213B215E9}">
                  <a14:cameraTool cellRange="sport5" spid="_x0000_s4207"/>
                </a:ext>
              </a:extLst>
            </xdr:cNvPicPr>
          </xdr:nvPicPr>
          <xdr:blipFill>
            <a:blip xmlns:r="http://schemas.openxmlformats.org/officeDocument/2006/relationships" r:embed="rId3"/>
            <a:srcRect/>
            <a:stretch>
              <a:fillRect/>
            </a:stretch>
          </xdr:blipFill>
          <xdr:spPr bwMode="auto">
            <a:xfrm>
              <a:off x="2958193" y="5856741"/>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741249</xdr:colOff>
          <xdr:row>10</xdr:row>
          <xdr:rowOff>34472</xdr:rowOff>
        </xdr:from>
        <xdr:to>
          <xdr:col>4</xdr:col>
          <xdr:colOff>742692</xdr:colOff>
          <xdr:row>11</xdr:row>
          <xdr:rowOff>31586</xdr:rowOff>
        </xdr:to>
        <xdr:pic>
          <xdr:nvPicPr>
            <xdr:cNvPr id="12" name="Picture 11"/>
            <xdr:cNvPicPr>
              <a:picLocks noChangeAspect="1" noChangeArrowheads="1"/>
              <a:extLst>
                <a:ext uri="{84589F7E-364E-4C9E-8A38-B11213B215E9}">
                  <a14:cameraTool cellRange="sport6" spid="_x0000_s4208"/>
                </a:ext>
              </a:extLst>
            </xdr:cNvPicPr>
          </xdr:nvPicPr>
          <xdr:blipFill>
            <a:blip xmlns:r="http://schemas.openxmlformats.org/officeDocument/2006/relationships" r:embed="rId4"/>
            <a:srcRect/>
            <a:stretch>
              <a:fillRect/>
            </a:stretch>
          </xdr:blipFill>
          <xdr:spPr bwMode="auto">
            <a:xfrm>
              <a:off x="3741624" y="5860597"/>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2800123</xdr:colOff>
          <xdr:row>11</xdr:row>
          <xdr:rowOff>12020</xdr:rowOff>
        </xdr:from>
        <xdr:to>
          <xdr:col>3</xdr:col>
          <xdr:colOff>737816</xdr:colOff>
          <xdr:row>12</xdr:row>
          <xdr:rowOff>9134</xdr:rowOff>
        </xdr:to>
        <xdr:pic>
          <xdr:nvPicPr>
            <xdr:cNvPr id="13" name="Picture 12"/>
            <xdr:cNvPicPr>
              <a:picLocks noChangeAspect="1" noChangeArrowheads="1"/>
              <a:extLst>
                <a:ext uri="{84589F7E-364E-4C9E-8A38-B11213B215E9}">
                  <a14:cameraTool cellRange="sport7" spid="_x0000_s4209"/>
                </a:ext>
              </a:extLst>
            </xdr:cNvPicPr>
          </xdr:nvPicPr>
          <xdr:blipFill>
            <a:blip xmlns:r="http://schemas.openxmlformats.org/officeDocument/2006/relationships" r:embed="rId5"/>
            <a:srcRect/>
            <a:stretch>
              <a:fillRect/>
            </a:stretch>
          </xdr:blipFill>
          <xdr:spPr bwMode="auto">
            <a:xfrm>
              <a:off x="2958873" y="7806645"/>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727644</xdr:colOff>
          <xdr:row>11</xdr:row>
          <xdr:rowOff>15987</xdr:rowOff>
        </xdr:from>
        <xdr:to>
          <xdr:col>4</xdr:col>
          <xdr:colOff>729087</xdr:colOff>
          <xdr:row>12</xdr:row>
          <xdr:rowOff>13101</xdr:rowOff>
        </xdr:to>
        <xdr:pic>
          <xdr:nvPicPr>
            <xdr:cNvPr id="14" name="Picture 13"/>
            <xdr:cNvPicPr>
              <a:picLocks noChangeAspect="1" noChangeArrowheads="1"/>
              <a:extLst>
                <a:ext uri="{84589F7E-364E-4C9E-8A38-B11213B215E9}">
                  <a14:cameraTool cellRange="sport8" spid="_x0000_s4210"/>
                </a:ext>
              </a:extLst>
            </xdr:cNvPicPr>
          </xdr:nvPicPr>
          <xdr:blipFill>
            <a:blip xmlns:r="http://schemas.openxmlformats.org/officeDocument/2006/relationships" r:embed="rId6"/>
            <a:srcRect/>
            <a:stretch>
              <a:fillRect/>
            </a:stretch>
          </xdr:blipFill>
          <xdr:spPr bwMode="auto">
            <a:xfrm>
              <a:off x="3728019" y="7810612"/>
              <a:ext cx="779318" cy="1965614"/>
            </a:xfrm>
            <a:prstGeom prst="rect">
              <a:avLst/>
            </a:prstGeom>
            <a:noFill/>
            <a:ln w="9525">
              <a:noFill/>
              <a:miter lim="800000"/>
              <a:headEnd/>
              <a:tailEnd/>
            </a:ln>
          </xdr:spPr>
        </xdr:pic>
        <xdr:clientData/>
      </xdr:twoCellAnchor>
    </mc:Choice>
    <mc:Fallback/>
  </mc:AlternateContent>
  <xdr:twoCellAnchor editAs="oneCell">
    <xdr:from>
      <xdr:col>7</xdr:col>
      <xdr:colOff>80280</xdr:colOff>
      <xdr:row>8</xdr:row>
      <xdr:rowOff>105908</xdr:rowOff>
    </xdr:from>
    <xdr:to>
      <xdr:col>11</xdr:col>
      <xdr:colOff>698501</xdr:colOff>
      <xdr:row>8</xdr:row>
      <xdr:rowOff>1862666</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80279</xdr:colOff>
      <xdr:row>9</xdr:row>
      <xdr:rowOff>121406</xdr:rowOff>
    </xdr:from>
    <xdr:to>
      <xdr:col>11</xdr:col>
      <xdr:colOff>687916</xdr:colOff>
      <xdr:row>9</xdr:row>
      <xdr:rowOff>1862668</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69697</xdr:colOff>
      <xdr:row>10</xdr:row>
      <xdr:rowOff>119515</xdr:rowOff>
    </xdr:from>
    <xdr:to>
      <xdr:col>11</xdr:col>
      <xdr:colOff>677334</xdr:colOff>
      <xdr:row>10</xdr:row>
      <xdr:rowOff>1862667</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80281</xdr:colOff>
      <xdr:row>11</xdr:row>
      <xdr:rowOff>128965</xdr:rowOff>
    </xdr:from>
    <xdr:to>
      <xdr:col>11</xdr:col>
      <xdr:colOff>677334</xdr:colOff>
      <xdr:row>11</xdr:row>
      <xdr:rowOff>1852083</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69696</xdr:colOff>
      <xdr:row>13</xdr:row>
      <xdr:rowOff>136523</xdr:rowOff>
    </xdr:from>
    <xdr:to>
      <xdr:col>11</xdr:col>
      <xdr:colOff>698500</xdr:colOff>
      <xdr:row>13</xdr:row>
      <xdr:rowOff>1852082</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7</xdr:col>
      <xdr:colOff>59112</xdr:colOff>
      <xdr:row>15</xdr:row>
      <xdr:rowOff>124428</xdr:rowOff>
    </xdr:from>
    <xdr:to>
      <xdr:col>11</xdr:col>
      <xdr:colOff>696912</xdr:colOff>
      <xdr:row>15</xdr:row>
      <xdr:rowOff>1852082</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748393</xdr:colOff>
          <xdr:row>13</xdr:row>
          <xdr:rowOff>23132</xdr:rowOff>
        </xdr:from>
        <xdr:to>
          <xdr:col>4</xdr:col>
          <xdr:colOff>749836</xdr:colOff>
          <xdr:row>14</xdr:row>
          <xdr:rowOff>20246</xdr:rowOff>
        </xdr:to>
        <xdr:pic>
          <xdr:nvPicPr>
            <xdr:cNvPr id="27" name="Picture 26"/>
            <xdr:cNvPicPr>
              <a:picLocks noChangeAspect="1" noChangeArrowheads="1"/>
              <a:extLst>
                <a:ext uri="{84589F7E-364E-4C9E-8A38-B11213B215E9}">
                  <a14:cameraTool cellRange="sport10" spid="_x0000_s4211"/>
                </a:ext>
              </a:extLst>
            </xdr:cNvPicPr>
          </xdr:nvPicPr>
          <xdr:blipFill>
            <a:blip xmlns:r="http://schemas.openxmlformats.org/officeDocument/2006/relationships" r:embed="rId13"/>
            <a:srcRect/>
            <a:stretch>
              <a:fillRect/>
            </a:stretch>
          </xdr:blipFill>
          <xdr:spPr bwMode="auto">
            <a:xfrm>
              <a:off x="3748768" y="10008507"/>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2796024</xdr:colOff>
          <xdr:row>14</xdr:row>
          <xdr:rowOff>212377</xdr:rowOff>
        </xdr:from>
        <xdr:to>
          <xdr:col>3</xdr:col>
          <xdr:colOff>733717</xdr:colOff>
          <xdr:row>15</xdr:row>
          <xdr:rowOff>1955741</xdr:rowOff>
        </xdr:to>
        <xdr:pic>
          <xdr:nvPicPr>
            <xdr:cNvPr id="28" name="Picture 27"/>
            <xdr:cNvPicPr>
              <a:picLocks noChangeAspect="1" noChangeArrowheads="1"/>
              <a:extLst>
                <a:ext uri="{84589F7E-364E-4C9E-8A38-B11213B215E9}">
                  <a14:cameraTool cellRange="sport11" spid="_x0000_s4212"/>
                </a:ext>
              </a:extLst>
            </xdr:cNvPicPr>
          </xdr:nvPicPr>
          <xdr:blipFill>
            <a:blip xmlns:r="http://schemas.openxmlformats.org/officeDocument/2006/relationships" r:embed="rId14"/>
            <a:srcRect/>
            <a:stretch>
              <a:fillRect/>
            </a:stretch>
          </xdr:blipFill>
          <xdr:spPr bwMode="auto">
            <a:xfrm>
              <a:off x="2954774" y="12166252"/>
              <a:ext cx="779318" cy="1965614"/>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3175</xdr:colOff>
          <xdr:row>8</xdr:row>
          <xdr:rowOff>19050</xdr:rowOff>
        </xdr:from>
        <xdr:to>
          <xdr:col>3</xdr:col>
          <xdr:colOff>765175</xdr:colOff>
          <xdr:row>9</xdr:row>
          <xdr:rowOff>3175</xdr:rowOff>
        </xdr:to>
        <xdr:pic>
          <xdr:nvPicPr>
            <xdr:cNvPr id="18" name="Picture 17"/>
            <xdr:cNvPicPr>
              <a:picLocks noChangeAspect="1" noChangeArrowheads="1"/>
              <a:extLst>
                <a:ext uri="{84589F7E-364E-4C9E-8A38-B11213B215E9}">
                  <a14:cameraTool cellRange="sport1" spid="_x0000_s4213"/>
                </a:ext>
              </a:extLst>
            </xdr:cNvPicPr>
          </xdr:nvPicPr>
          <xdr:blipFill>
            <a:blip xmlns:r="http://schemas.openxmlformats.org/officeDocument/2006/relationships" r:embed="rId15"/>
            <a:srcRect/>
            <a:stretch>
              <a:fillRect/>
            </a:stretch>
          </xdr:blipFill>
          <xdr:spPr bwMode="auto">
            <a:xfrm>
              <a:off x="3003550" y="1908175"/>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669925</xdr:colOff>
          <xdr:row>8</xdr:row>
          <xdr:rowOff>28575</xdr:rowOff>
        </xdr:from>
        <xdr:to>
          <xdr:col>4</xdr:col>
          <xdr:colOff>654050</xdr:colOff>
          <xdr:row>9</xdr:row>
          <xdr:rowOff>12700</xdr:rowOff>
        </xdr:to>
        <xdr:pic>
          <xdr:nvPicPr>
            <xdr:cNvPr id="25" name="Picture 24"/>
            <xdr:cNvPicPr>
              <a:picLocks noChangeAspect="1" noChangeArrowheads="1"/>
              <a:extLst>
                <a:ext uri="{84589F7E-364E-4C9E-8A38-B11213B215E9}">
                  <a14:cameraTool cellRange="sport2" spid="_x0000_s4214"/>
                </a:ext>
              </a:extLst>
            </xdr:cNvPicPr>
          </xdr:nvPicPr>
          <xdr:blipFill>
            <a:blip xmlns:r="http://schemas.openxmlformats.org/officeDocument/2006/relationships" r:embed="rId16"/>
            <a:srcRect/>
            <a:stretch>
              <a:fillRect/>
            </a:stretch>
          </xdr:blipFill>
          <xdr:spPr bwMode="auto">
            <a:xfrm>
              <a:off x="3670300" y="1917700"/>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2762250</xdr:colOff>
          <xdr:row>13</xdr:row>
          <xdr:rowOff>12700</xdr:rowOff>
        </xdr:from>
        <xdr:to>
          <xdr:col>3</xdr:col>
          <xdr:colOff>682625</xdr:colOff>
          <xdr:row>13</xdr:row>
          <xdr:rowOff>1965325</xdr:rowOff>
        </xdr:to>
        <xdr:pic>
          <xdr:nvPicPr>
            <xdr:cNvPr id="26" name="Picture 25"/>
            <xdr:cNvPicPr>
              <a:picLocks noChangeAspect="1" noChangeArrowheads="1"/>
              <a:extLst>
                <a:ext uri="{84589F7E-364E-4C9E-8A38-B11213B215E9}">
                  <a14:cameraTool cellRange="sport9" spid="_x0000_s4215"/>
                </a:ext>
              </a:extLst>
            </xdr:cNvPicPr>
          </xdr:nvPicPr>
          <xdr:blipFill>
            <a:blip xmlns:r="http://schemas.openxmlformats.org/officeDocument/2006/relationships" r:embed="rId17"/>
            <a:srcRect/>
            <a:stretch>
              <a:fillRect/>
            </a:stretch>
          </xdr:blipFill>
          <xdr:spPr bwMode="auto">
            <a:xfrm>
              <a:off x="2921000" y="9998075"/>
              <a:ext cx="762000" cy="1952625"/>
            </a:xfrm>
            <a:prstGeom prst="rect">
              <a:avLst/>
            </a:prstGeom>
            <a:no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3175</xdr:colOff>
          <xdr:row>14</xdr:row>
          <xdr:rowOff>206375</xdr:rowOff>
        </xdr:from>
        <xdr:to>
          <xdr:col>4</xdr:col>
          <xdr:colOff>765175</xdr:colOff>
          <xdr:row>15</xdr:row>
          <xdr:rowOff>1936750</xdr:rowOff>
        </xdr:to>
        <xdr:pic>
          <xdr:nvPicPr>
            <xdr:cNvPr id="29" name="Picture 28"/>
            <xdr:cNvPicPr>
              <a:picLocks noChangeAspect="1" noChangeArrowheads="1"/>
              <a:extLst>
                <a:ext uri="{84589F7E-364E-4C9E-8A38-B11213B215E9}">
                  <a14:cameraTool cellRange="sport12" spid="_x0000_s4216"/>
                </a:ext>
              </a:extLst>
            </xdr:cNvPicPr>
          </xdr:nvPicPr>
          <xdr:blipFill>
            <a:blip xmlns:r="http://schemas.openxmlformats.org/officeDocument/2006/relationships" r:embed="rId18"/>
            <a:srcRect/>
            <a:stretch>
              <a:fillRect/>
            </a:stretch>
          </xdr:blipFill>
          <xdr:spPr bwMode="auto">
            <a:xfrm>
              <a:off x="3781425" y="12160250"/>
              <a:ext cx="762000" cy="1952625"/>
            </a:xfrm>
            <a:prstGeom prst="rect">
              <a:avLst/>
            </a:prstGeom>
            <a:noFill/>
            <a:ln w="9525">
              <a:noFill/>
              <a:miter lim="800000"/>
              <a:headEnd/>
              <a:tailEnd/>
            </a:ln>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las/Google%20Drive/Sharedrive/Projects_Clients/Current%20projects_clients%20&amp;%20prospects/ATS_Barnardos_FY1415/BSC%20Final/Standard%20BSc/Balanced%20Scorecard%20Model_Generic%20with%20gauges_v7.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eople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trategy_Map"/>
      <sheetName val="KPIs"/>
      <sheetName val="UK_Summary"/>
      <sheetName val="Control Sheet"/>
      <sheetName val="Dashboard Builder"/>
      <sheetName val="Sheet4"/>
      <sheetName val="Finance (3)"/>
      <sheetName val="Finance (2)"/>
      <sheetName val="Finance"/>
      <sheetName val="Impact"/>
      <sheetName val="Data_Comments"/>
      <sheetName val="Data_Targets"/>
      <sheetName val="Data_Actuals"/>
    </sheetNames>
    <sheetDataSet>
      <sheetData sheetId="0"/>
      <sheetData sheetId="1"/>
      <sheetData sheetId="2"/>
      <sheetData sheetId="3"/>
      <sheetData sheetId="4"/>
      <sheetData sheetId="5"/>
      <sheetData sheetId="6"/>
      <sheetData sheetId="7"/>
      <sheetData sheetId="8"/>
      <sheetData sheetId="9">
        <row r="6">
          <cell r="E6" t="str">
            <v>Q1</v>
          </cell>
          <cell r="F6" t="str">
            <v>Q2</v>
          </cell>
          <cell r="G6" t="str">
            <v>Q3</v>
          </cell>
          <cell r="H6" t="str">
            <v>Q4</v>
          </cell>
        </row>
      </sheetData>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plet"/>
    </sheetNames>
    <sheetDataSet>
      <sheetData sheetId="0" refreshError="1"/>
    </sheetDataSet>
  </externalBook>
</externalLink>
</file>

<file path=xl/theme/theme1.xml><?xml version="1.0" encoding="utf-8"?>
<a:theme xmlns:a="http://schemas.openxmlformats.org/drawingml/2006/main" name="Office Theme">
  <a:themeElements>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Barnardo's">
    <a:dk1>
      <a:srgbClr val="3F3F3F"/>
    </a:dk1>
    <a:lt1>
      <a:sysClr val="window" lastClr="FFFFFF"/>
    </a:lt1>
    <a:dk2>
      <a:srgbClr val="8DC63F"/>
    </a:dk2>
    <a:lt2>
      <a:srgbClr val="C4122F"/>
    </a:lt2>
    <a:accent1>
      <a:srgbClr val="8DC63F"/>
    </a:accent1>
    <a:accent2>
      <a:srgbClr val="00A2AC"/>
    </a:accent2>
    <a:accent3>
      <a:srgbClr val="D5E04E"/>
    </a:accent3>
    <a:accent4>
      <a:srgbClr val="781D7E"/>
    </a:accent4>
    <a:accent5>
      <a:srgbClr val="EC008C"/>
    </a:accent5>
    <a:accent6>
      <a:srgbClr val="F99D27"/>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9.bin"/><Relationship Id="rId4" Type="http://schemas.openxmlformats.org/officeDocument/2006/relationships/comments" Target="../comments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C1:AA47"/>
  <sheetViews>
    <sheetView showGridLines="0" zoomScaleNormal="100" workbookViewId="0">
      <selection activeCell="AA26" sqref="AA26"/>
    </sheetView>
  </sheetViews>
  <sheetFormatPr defaultRowHeight="15"/>
  <cols>
    <col min="1" max="1" width="2.42578125" customWidth="1"/>
    <col min="2" max="23" width="5.7109375" customWidth="1"/>
    <col min="27" max="27" width="21" customWidth="1"/>
    <col min="29" max="33" width="13.85546875" customWidth="1"/>
  </cols>
  <sheetData>
    <row r="1" spans="3:27">
      <c r="M1" s="5"/>
      <c r="N1" s="5"/>
      <c r="O1" s="5"/>
      <c r="P1" s="5"/>
    </row>
    <row r="2" spans="3:27" ht="19.5">
      <c r="J2" s="81" t="s">
        <v>61</v>
      </c>
      <c r="K2" s="82"/>
      <c r="L2" s="82"/>
      <c r="M2" s="125"/>
      <c r="N2" s="125"/>
      <c r="O2" s="125"/>
      <c r="P2" s="125"/>
      <c r="Q2" s="82"/>
      <c r="R2" s="82"/>
      <c r="S2" s="82"/>
      <c r="W2" s="80" t="str">
        <f>'Master Input'!$B$1</f>
        <v>Q4</v>
      </c>
      <c r="Y2" s="83" t="s">
        <v>44</v>
      </c>
    </row>
    <row r="3" spans="3:27">
      <c r="K3" s="5"/>
      <c r="L3" s="5"/>
      <c r="M3" s="5"/>
      <c r="N3" s="5"/>
      <c r="O3" s="5"/>
      <c r="P3" s="5"/>
      <c r="Q3" s="5"/>
      <c r="R3" s="5"/>
      <c r="S3" s="5"/>
    </row>
    <row r="4" spans="3:27">
      <c r="J4" s="129"/>
      <c r="K4" s="23"/>
      <c r="L4" s="23"/>
      <c r="M4" s="5"/>
      <c r="N4" s="5"/>
      <c r="O4" s="23"/>
      <c r="P4" s="23"/>
      <c r="Q4" s="23"/>
      <c r="R4" s="23"/>
      <c r="S4" s="23"/>
      <c r="T4" s="129"/>
      <c r="Y4" s="139" t="s">
        <v>558</v>
      </c>
    </row>
    <row r="5" spans="3:27">
      <c r="I5" s="136" t="s">
        <v>87</v>
      </c>
      <c r="J5" s="129"/>
      <c r="K5" s="23"/>
      <c r="L5" s="23"/>
      <c r="M5" s="5"/>
      <c r="N5" s="5"/>
      <c r="Q5" s="23"/>
      <c r="R5" s="23"/>
      <c r="S5" s="23"/>
      <c r="T5" s="129"/>
      <c r="Y5" s="140" t="s">
        <v>896</v>
      </c>
    </row>
    <row r="6" spans="3:27">
      <c r="I6" s="130"/>
      <c r="J6" s="129"/>
      <c r="K6" s="23"/>
      <c r="L6" s="23"/>
      <c r="M6" s="5"/>
      <c r="N6" s="5"/>
      <c r="Q6" s="23"/>
      <c r="R6" s="23"/>
      <c r="S6" s="23"/>
      <c r="T6" s="129"/>
    </row>
    <row r="7" spans="3:27">
      <c r="C7" s="135"/>
      <c r="D7" s="132"/>
      <c r="E7" s="132"/>
      <c r="F7" s="132"/>
      <c r="I7" s="129"/>
      <c r="J7" s="129"/>
      <c r="L7" s="23"/>
      <c r="M7" s="5"/>
      <c r="N7" s="5"/>
      <c r="Q7" s="23"/>
      <c r="R7" s="23"/>
      <c r="S7" s="23"/>
      <c r="T7" s="129"/>
      <c r="W7" s="369"/>
    </row>
    <row r="8" spans="3:27">
      <c r="I8" s="129"/>
      <c r="J8" s="129"/>
      <c r="L8" s="23"/>
      <c r="M8" s="5"/>
      <c r="N8" s="5"/>
      <c r="O8" s="23"/>
      <c r="P8" s="23"/>
      <c r="S8" s="23"/>
      <c r="T8" s="129"/>
    </row>
    <row r="9" spans="3:27">
      <c r="C9" s="370"/>
      <c r="I9" s="129"/>
      <c r="J9" s="129"/>
      <c r="L9" s="23"/>
      <c r="M9" s="23"/>
      <c r="N9" s="23"/>
      <c r="O9" s="23"/>
      <c r="P9" s="23"/>
      <c r="S9" s="23"/>
      <c r="T9" s="129"/>
    </row>
    <row r="10" spans="3:27">
      <c r="I10" s="129"/>
      <c r="J10" s="129"/>
      <c r="L10" s="23"/>
      <c r="M10" s="23"/>
      <c r="N10" s="23"/>
      <c r="O10" s="23"/>
      <c r="P10" s="23"/>
      <c r="S10" s="23"/>
      <c r="T10" s="129"/>
      <c r="AA10" t="s">
        <v>8</v>
      </c>
    </row>
    <row r="11" spans="3:27">
      <c r="D11" s="135"/>
      <c r="I11" s="129"/>
      <c r="K11" s="23"/>
      <c r="L11" s="23"/>
      <c r="M11" s="23"/>
      <c r="N11" s="23"/>
      <c r="O11" s="23"/>
      <c r="P11" s="23"/>
      <c r="Q11" s="23"/>
      <c r="R11" s="23"/>
      <c r="S11" s="23"/>
      <c r="T11" s="129"/>
    </row>
    <row r="12" spans="3:27">
      <c r="I12" s="129"/>
      <c r="K12" s="23"/>
      <c r="L12" s="23"/>
      <c r="M12" s="23"/>
      <c r="N12" s="23"/>
      <c r="O12" s="23"/>
      <c r="P12" s="23"/>
      <c r="Q12" s="23"/>
      <c r="T12" s="129"/>
      <c r="W12" s="137" t="s">
        <v>62</v>
      </c>
      <c r="X12" s="125"/>
      <c r="Y12" s="125"/>
    </row>
    <row r="13" spans="3:27">
      <c r="I13" s="129"/>
      <c r="K13" s="23"/>
      <c r="L13" s="23"/>
      <c r="M13" s="23"/>
      <c r="N13" s="23"/>
      <c r="O13" s="23"/>
      <c r="P13" s="23"/>
      <c r="Q13" s="23"/>
      <c r="T13" s="129"/>
    </row>
    <row r="14" spans="3:27">
      <c r="C14" s="135" t="s">
        <v>86</v>
      </c>
      <c r="D14" s="132"/>
      <c r="E14" s="132"/>
      <c r="F14" s="132"/>
      <c r="I14" s="129"/>
      <c r="K14" s="23"/>
      <c r="L14" s="23"/>
      <c r="M14" s="23"/>
      <c r="N14" s="23"/>
      <c r="O14" s="23"/>
      <c r="P14" s="23"/>
      <c r="Q14" s="23"/>
      <c r="T14" s="129"/>
      <c r="V14" s="79"/>
    </row>
    <row r="15" spans="3:27">
      <c r="C15" s="129"/>
      <c r="D15" s="129"/>
      <c r="E15" s="129"/>
      <c r="F15" s="129"/>
      <c r="I15" s="129"/>
      <c r="J15" s="129"/>
      <c r="K15" s="23"/>
      <c r="L15" s="23"/>
      <c r="M15" s="23"/>
      <c r="N15" s="23"/>
      <c r="O15" s="23"/>
      <c r="P15" s="23"/>
      <c r="Q15" s="23"/>
      <c r="R15" s="23"/>
      <c r="S15" s="23"/>
      <c r="T15" s="129"/>
    </row>
    <row r="16" spans="3:27">
      <c r="C16" s="129"/>
      <c r="D16" s="129"/>
      <c r="E16" s="129"/>
      <c r="F16" s="129"/>
      <c r="I16" s="129"/>
      <c r="K16" s="23"/>
      <c r="L16" s="23"/>
      <c r="M16" s="23"/>
      <c r="N16" s="23"/>
      <c r="O16" s="23"/>
      <c r="P16" s="23"/>
      <c r="Q16" s="23"/>
      <c r="T16" s="129"/>
      <c r="W16" s="5"/>
      <c r="X16" s="5"/>
      <c r="Y16" s="5"/>
    </row>
    <row r="17" spans="3:25">
      <c r="I17" s="129"/>
      <c r="J17" s="129"/>
      <c r="K17" s="23"/>
      <c r="L17" s="23"/>
      <c r="M17" s="23"/>
      <c r="N17" s="23"/>
      <c r="O17" s="23"/>
      <c r="P17" s="23"/>
      <c r="Q17" s="23"/>
      <c r="T17" s="129"/>
      <c r="W17" s="5"/>
      <c r="X17" s="5"/>
      <c r="Y17" s="5"/>
    </row>
    <row r="18" spans="3:25">
      <c r="C18" s="129"/>
      <c r="D18" s="129"/>
      <c r="E18" s="129"/>
      <c r="F18" s="129"/>
      <c r="I18" s="129"/>
      <c r="J18" s="129"/>
      <c r="K18" s="23"/>
      <c r="L18" s="23"/>
      <c r="M18" s="23"/>
      <c r="N18" s="23"/>
      <c r="O18" s="23"/>
      <c r="P18" s="23"/>
      <c r="Q18" s="23"/>
      <c r="R18" s="23"/>
      <c r="S18" s="23"/>
      <c r="T18" s="129"/>
      <c r="W18" s="5"/>
      <c r="X18" s="5"/>
      <c r="Y18" s="5"/>
    </row>
    <row r="19" spans="3:25">
      <c r="C19" s="129"/>
      <c r="D19" s="129"/>
      <c r="E19" s="129"/>
      <c r="F19" s="129"/>
      <c r="I19" s="129"/>
      <c r="J19" s="129"/>
      <c r="L19" s="23"/>
      <c r="M19" s="23"/>
      <c r="N19" s="23"/>
      <c r="O19" s="23"/>
      <c r="P19" s="23"/>
      <c r="R19" s="23"/>
      <c r="S19" s="23"/>
      <c r="T19" s="129"/>
      <c r="W19" s="5"/>
      <c r="X19" s="5"/>
      <c r="Y19" s="5"/>
    </row>
    <row r="20" spans="3:25">
      <c r="C20" s="129"/>
      <c r="D20" s="129"/>
      <c r="E20" s="129"/>
      <c r="F20" s="129"/>
      <c r="I20" s="129"/>
      <c r="J20" s="129"/>
      <c r="L20" s="23"/>
      <c r="M20" s="23"/>
      <c r="N20" s="23"/>
      <c r="O20" s="23"/>
      <c r="P20" s="23"/>
      <c r="S20" s="23"/>
      <c r="T20" s="129"/>
      <c r="W20" s="137" t="s">
        <v>89</v>
      </c>
      <c r="X20" s="125"/>
      <c r="Y20" s="125"/>
    </row>
    <row r="21" spans="3:25">
      <c r="C21" s="129"/>
      <c r="D21" s="129"/>
      <c r="E21" s="129"/>
      <c r="F21" s="129"/>
      <c r="I21" s="129"/>
      <c r="J21" s="129"/>
      <c r="L21" s="23"/>
      <c r="M21" s="23"/>
      <c r="N21" s="23"/>
      <c r="O21" s="23"/>
      <c r="P21" s="23"/>
      <c r="S21" s="23"/>
      <c r="T21" s="129"/>
      <c r="W21" s="5"/>
      <c r="X21" s="5"/>
      <c r="Y21" s="5"/>
    </row>
    <row r="22" spans="3:25">
      <c r="C22" s="129"/>
      <c r="D22" s="129"/>
      <c r="E22" s="129"/>
      <c r="F22" s="129"/>
      <c r="I22" s="129"/>
      <c r="J22" s="129"/>
      <c r="L22" s="23"/>
      <c r="N22" s="23"/>
      <c r="Q22" s="23"/>
      <c r="R22" s="23"/>
      <c r="S22" s="23"/>
      <c r="T22" s="129" t="s">
        <v>8</v>
      </c>
      <c r="W22" s="5"/>
      <c r="X22" s="5"/>
      <c r="Y22" s="5"/>
    </row>
    <row r="23" spans="3:25">
      <c r="C23" s="129"/>
      <c r="D23" s="129"/>
      <c r="E23" s="129"/>
      <c r="F23" s="129"/>
      <c r="I23" s="129"/>
      <c r="J23" s="129"/>
      <c r="L23" s="23"/>
      <c r="N23" s="23"/>
      <c r="Q23" s="23"/>
      <c r="R23" s="23"/>
      <c r="S23" s="23"/>
      <c r="T23" s="129"/>
      <c r="W23" s="5"/>
      <c r="X23" s="5"/>
      <c r="Y23" s="5"/>
    </row>
    <row r="24" spans="3:25">
      <c r="I24" s="129"/>
      <c r="J24" s="129"/>
      <c r="K24" s="23"/>
      <c r="L24" s="23"/>
      <c r="N24" s="23"/>
      <c r="Q24" s="23"/>
      <c r="R24" s="129"/>
      <c r="S24" s="23"/>
      <c r="T24" s="129"/>
    </row>
    <row r="25" spans="3:25">
      <c r="I25" s="129"/>
      <c r="J25" s="129"/>
      <c r="K25" s="129"/>
      <c r="L25" s="129"/>
      <c r="M25" s="129"/>
      <c r="N25" s="129"/>
      <c r="O25" s="129"/>
      <c r="P25" s="129"/>
      <c r="Q25" s="129"/>
      <c r="R25" s="129"/>
      <c r="S25" s="129"/>
      <c r="T25" s="129"/>
    </row>
    <row r="26" spans="3:25">
      <c r="K26" s="5"/>
      <c r="L26" s="5"/>
      <c r="N26" s="5"/>
      <c r="O26" s="5"/>
      <c r="P26" s="5"/>
      <c r="Q26" s="5"/>
      <c r="R26" s="5"/>
      <c r="S26" s="5"/>
    </row>
    <row r="47" ht="87" customHeight="1"/>
  </sheetData>
  <printOptions horizontalCentered="1" verticalCentered="1"/>
  <pageMargins left="0.98425196850393704" right="0.98425196850393704" top="0.98425196850393704" bottom="0.98425196850393704" header="0.51181102362204722" footer="0.51181102362204722"/>
  <pageSetup paperSize="8" orientation="landscape" r:id="rId1"/>
  <headerFooter>
    <oddFooter>&amp;L&amp;D&amp;T&amp;CPage &amp;P&amp;R&amp;F</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3"/>
    <pageSetUpPr fitToPage="1"/>
  </sheetPr>
  <dimension ref="A1:Z32"/>
  <sheetViews>
    <sheetView showGridLines="0" topLeftCell="B1" zoomScale="70" zoomScaleNormal="70" workbookViewId="0">
      <pane ySplit="5" topLeftCell="A6" activePane="bottomLeft" state="frozen"/>
      <selection activeCell="Q2" sqref="Q2"/>
      <selection pane="bottomLeft" activeCell="Q9" sqref="Q9"/>
    </sheetView>
  </sheetViews>
  <sheetFormatPr defaultRowHeight="15"/>
  <cols>
    <col min="1" max="1" width="6" style="14" hidden="1" customWidth="1"/>
    <col min="2" max="2" width="2.28515625" style="14" customWidth="1"/>
    <col min="3" max="3" width="42.7109375" style="5" customWidth="1"/>
    <col min="4" max="5" width="11.7109375" style="44" customWidth="1"/>
    <col min="6" max="6" width="11.7109375" style="45" customWidth="1"/>
    <col min="7" max="7" width="13.140625" style="45" customWidth="1"/>
    <col min="8" max="12" width="11.7109375" style="5" customWidth="1"/>
    <col min="13" max="13" width="50.7109375" style="117" customWidth="1"/>
    <col min="14" max="14" width="1.28515625" style="117" customWidth="1"/>
    <col min="15" max="15" width="50.7109375" style="117" customWidth="1"/>
    <col min="16" max="16" width="1.42578125" style="5" customWidth="1"/>
    <col min="17" max="17" width="12.7109375" style="45" customWidth="1"/>
    <col min="18" max="18" width="1.42578125" style="5" customWidth="1"/>
    <col min="19" max="19" width="12.5703125" style="5" customWidth="1"/>
    <col min="20" max="20" width="5" style="5" customWidth="1"/>
    <col min="21" max="24" width="9.140625" style="5"/>
    <col min="25" max="27" width="11.7109375" style="5" customWidth="1"/>
    <col min="28" max="32" width="9.140625" style="5"/>
    <col min="33" max="33" width="18.7109375" style="5" customWidth="1"/>
    <col min="34" max="16384" width="9.140625" style="5"/>
  </cols>
  <sheetData>
    <row r="1" spans="1:26">
      <c r="A1" s="12"/>
      <c r="M1" s="116"/>
      <c r="N1" s="116"/>
      <c r="O1" s="116"/>
    </row>
    <row r="2" spans="1:26" ht="24.75">
      <c r="A2" s="12"/>
      <c r="C2" s="85" t="s">
        <v>40</v>
      </c>
      <c r="D2" s="61"/>
      <c r="E2" s="61"/>
      <c r="F2" s="62"/>
      <c r="G2" s="62"/>
      <c r="H2" s="61"/>
      <c r="I2" s="61"/>
      <c r="J2" s="61"/>
      <c r="K2" s="61"/>
      <c r="L2" s="61"/>
      <c r="S2" s="84" t="str">
        <f>CONCATENATE('Home Page'!W2," ",'Home Page'!Y2)</f>
        <v>Q4 2014/15</v>
      </c>
    </row>
    <row r="3" spans="1:26" ht="18">
      <c r="A3" s="12"/>
      <c r="C3" s="15"/>
      <c r="D3" s="55"/>
      <c r="E3" s="55"/>
      <c r="F3" s="63"/>
      <c r="G3" s="63"/>
      <c r="H3" s="16"/>
      <c r="I3" s="16"/>
      <c r="J3" s="16"/>
      <c r="K3" s="16"/>
      <c r="L3" s="16"/>
      <c r="M3" s="118"/>
      <c r="N3" s="118"/>
      <c r="O3" s="118"/>
    </row>
    <row r="4" spans="1:26" ht="18" customHeight="1">
      <c r="A4" s="12"/>
      <c r="C4" s="70" t="s">
        <v>34</v>
      </c>
      <c r="D4" s="1487" t="s">
        <v>35</v>
      </c>
      <c r="E4" s="1487"/>
      <c r="F4" s="1488" t="s">
        <v>36</v>
      </c>
      <c r="G4" s="1488"/>
      <c r="H4" s="1487" t="s">
        <v>43</v>
      </c>
      <c r="I4" s="1487"/>
      <c r="J4" s="1487"/>
      <c r="K4" s="1487"/>
      <c r="L4" s="1487"/>
      <c r="M4" s="119" t="s">
        <v>198</v>
      </c>
      <c r="N4" s="119"/>
      <c r="O4" s="119" t="s">
        <v>197</v>
      </c>
      <c r="Q4" s="60" t="s">
        <v>3</v>
      </c>
      <c r="S4" s="60" t="s">
        <v>46</v>
      </c>
    </row>
    <row r="5" spans="1:26" s="72" customFormat="1" ht="15.75">
      <c r="A5" s="71"/>
      <c r="C5" s="73"/>
      <c r="D5" s="74" t="s">
        <v>547</v>
      </c>
      <c r="E5" s="74" t="s">
        <v>548</v>
      </c>
      <c r="F5" s="75" t="s">
        <v>547</v>
      </c>
      <c r="G5" s="75" t="s">
        <v>548</v>
      </c>
      <c r="H5" s="74"/>
      <c r="I5" s="74"/>
      <c r="J5" s="74"/>
      <c r="K5" s="74"/>
      <c r="L5" s="74"/>
      <c r="M5" s="75"/>
      <c r="N5" s="75"/>
      <c r="O5" s="75"/>
      <c r="Q5" s="76"/>
    </row>
    <row r="6" spans="1:26" ht="19.5">
      <c r="A6" s="12"/>
      <c r="C6" s="8" t="s">
        <v>26</v>
      </c>
      <c r="D6" s="56"/>
      <c r="E6" s="56"/>
      <c r="F6" s="64"/>
      <c r="G6" s="64"/>
      <c r="H6" s="9"/>
      <c r="I6" s="9"/>
      <c r="J6" s="9"/>
      <c r="K6" s="9"/>
      <c r="L6" s="9"/>
      <c r="M6" s="120"/>
      <c r="N6" s="120"/>
      <c r="O6" s="120"/>
      <c r="P6" s="9"/>
      <c r="Q6" s="9"/>
      <c r="R6" s="9"/>
      <c r="S6" s="9"/>
    </row>
    <row r="7" spans="1:26" ht="15.75">
      <c r="A7" s="12"/>
      <c r="C7" s="1"/>
      <c r="D7" s="48"/>
      <c r="E7" s="48"/>
      <c r="F7" s="65"/>
      <c r="G7" s="65"/>
      <c r="H7" s="1"/>
      <c r="I7" s="1"/>
      <c r="J7" s="1"/>
      <c r="K7" s="1"/>
      <c r="L7" s="1"/>
      <c r="M7" s="121"/>
      <c r="N7" s="121"/>
      <c r="O7" s="121"/>
      <c r="S7" s="72"/>
    </row>
    <row r="8" spans="1:26" ht="18">
      <c r="A8" s="13" t="s">
        <v>24</v>
      </c>
      <c r="B8" s="17"/>
      <c r="C8" s="92" t="s">
        <v>29</v>
      </c>
      <c r="D8" s="93"/>
      <c r="E8" s="93"/>
      <c r="F8" s="94"/>
      <c r="G8" s="94"/>
      <c r="H8" s="95"/>
      <c r="I8" s="95"/>
      <c r="J8" s="95"/>
      <c r="K8" s="95"/>
      <c r="L8" s="95"/>
      <c r="M8" s="122"/>
      <c r="N8" s="122"/>
      <c r="O8" s="122"/>
      <c r="P8" s="96"/>
      <c r="Q8" s="95"/>
      <c r="R8" s="96"/>
      <c r="S8" s="95"/>
    </row>
    <row r="9" spans="1:26" ht="154.5" customHeight="1">
      <c r="A9" s="12">
        <v>1</v>
      </c>
      <c r="C9" s="37" t="str">
        <f>'Master Input'!B6</f>
        <v>Growth in statutory income 
(£m, Cumulative)
Owner: Children's Services</v>
      </c>
      <c r="D9" s="59"/>
      <c r="E9" s="59"/>
      <c r="F9" s="557">
        <f>'Shape and Table Library'!H5</f>
        <v>176.3</v>
      </c>
      <c r="G9" s="557">
        <f>'Shape and Table Library'!I5</f>
        <v>0</v>
      </c>
      <c r="H9" s="27"/>
      <c r="I9" s="27"/>
      <c r="J9" s="26"/>
      <c r="K9" s="26"/>
      <c r="L9" s="26"/>
      <c r="M9" s="763" t="s">
        <v>876</v>
      </c>
      <c r="N9" s="144"/>
      <c r="O9" s="763" t="s">
        <v>947</v>
      </c>
      <c r="Q9" s="87" t="s">
        <v>39</v>
      </c>
      <c r="S9" s="86" t="s">
        <v>45</v>
      </c>
    </row>
    <row r="10" spans="1:26" ht="150.75" customHeight="1">
      <c r="A10" s="12">
        <v>2</v>
      </c>
      <c r="C10" s="37" t="str">
        <f>'Master Input'!B7</f>
        <v>% Children's Services external regulators ratings Good or above          
(%, Non-Cumulative)</v>
      </c>
      <c r="D10" s="47"/>
      <c r="E10" s="47"/>
      <c r="F10" s="558">
        <f>'Shape and Table Library'!H14</f>
        <v>0.72</v>
      </c>
      <c r="G10" s="143">
        <f>'Shape and Table Library'!I14</f>
        <v>0</v>
      </c>
      <c r="H10" s="29"/>
      <c r="I10" s="29"/>
      <c r="J10" s="28"/>
      <c r="K10" s="28"/>
      <c r="L10" s="28"/>
      <c r="M10" s="764" t="s">
        <v>948</v>
      </c>
      <c r="N10" s="123"/>
      <c r="O10" s="764" t="s">
        <v>877</v>
      </c>
      <c r="Q10" s="87" t="s">
        <v>39</v>
      </c>
      <c r="S10" s="86" t="s">
        <v>45</v>
      </c>
    </row>
    <row r="11" spans="1:26" ht="147" customHeight="1">
      <c r="A11" s="12">
        <v>3</v>
      </c>
      <c r="C11" s="490" t="str">
        <f>'Master Input'!B8</f>
        <v>Contracts with "Green" performance rating                                                                    (%, Non-Cumulative)</v>
      </c>
      <c r="D11" s="586"/>
      <c r="E11" s="586"/>
      <c r="F11" s="587">
        <f>'Shape and Table Library'!H23</f>
        <v>0</v>
      </c>
      <c r="G11" s="587">
        <f>'Shape and Table Library'!I23</f>
        <v>0</v>
      </c>
      <c r="H11" s="23"/>
      <c r="J11" s="4"/>
      <c r="K11" s="4"/>
      <c r="L11" s="4"/>
      <c r="M11" s="123" t="s">
        <v>717</v>
      </c>
      <c r="N11" s="123"/>
      <c r="O11" s="123" t="s">
        <v>878</v>
      </c>
      <c r="Q11" s="65" t="s">
        <v>39</v>
      </c>
      <c r="S11" s="91" t="s">
        <v>45</v>
      </c>
    </row>
    <row r="12" spans="1:26" ht="18">
      <c r="A12" s="13" t="s">
        <v>25</v>
      </c>
      <c r="B12" s="17"/>
      <c r="C12" s="92" t="s">
        <v>11</v>
      </c>
      <c r="D12" s="93"/>
      <c r="E12" s="93"/>
      <c r="F12" s="95"/>
      <c r="G12" s="95"/>
      <c r="H12" s="95"/>
      <c r="I12" s="95"/>
      <c r="J12" s="95"/>
      <c r="K12" s="95"/>
      <c r="L12" s="95"/>
      <c r="M12" s="122"/>
      <c r="N12" s="122"/>
      <c r="O12" s="122"/>
      <c r="P12" s="96"/>
      <c r="Q12" s="97"/>
      <c r="R12" s="96"/>
      <c r="S12" s="96"/>
      <c r="Y12" s="142"/>
      <c r="Z12" s="142"/>
    </row>
    <row r="13" spans="1:26" ht="182.1" customHeight="1">
      <c r="A13" s="12">
        <v>4</v>
      </c>
      <c r="C13" s="37" t="str">
        <f>'Master Input'!B10</f>
        <v>Growing engagement across digital and social channels that support the core business objectives                                            (K, Non-Cumulative)</v>
      </c>
      <c r="D13" s="46"/>
      <c r="E13" s="46"/>
      <c r="F13" s="557">
        <f>'Shape and Table Library'!H32</f>
        <v>0.76424000000000003</v>
      </c>
      <c r="G13" s="557">
        <f>'Shape and Table Library'!I32</f>
        <v>0</v>
      </c>
      <c r="H13" s="27"/>
      <c r="I13" s="30"/>
      <c r="J13" s="30"/>
      <c r="K13" s="30"/>
      <c r="L13" s="30"/>
      <c r="M13" s="765" t="s">
        <v>863</v>
      </c>
      <c r="N13" s="123"/>
      <c r="O13" s="765" t="s">
        <v>864</v>
      </c>
      <c r="Q13" s="87" t="s">
        <v>49</v>
      </c>
      <c r="S13" s="86" t="s">
        <v>45</v>
      </c>
    </row>
    <row r="14" spans="1:26" ht="140.25" customHeight="1">
      <c r="A14" s="12">
        <v>5</v>
      </c>
      <c r="C14" s="490" t="str">
        <f>'Master Input'!B11</f>
        <v>Increased propensity to donate amongst potential supporters                                                                                (%, Non-Cumulative)</v>
      </c>
      <c r="D14" s="54"/>
      <c r="E14" s="54"/>
      <c r="F14" s="587">
        <f>'Shape and Table Library'!H41</f>
        <v>0.4</v>
      </c>
      <c r="G14" s="588">
        <f>'Shape and Table Library'!I41</f>
        <v>0</v>
      </c>
      <c r="H14" s="23"/>
      <c r="I14" s="6"/>
      <c r="J14" s="6"/>
      <c r="K14" s="6"/>
      <c r="L14" s="6"/>
      <c r="M14" s="123" t="s">
        <v>950</v>
      </c>
      <c r="N14" s="123"/>
      <c r="O14" s="123" t="s">
        <v>953</v>
      </c>
      <c r="Q14" s="65" t="s">
        <v>49</v>
      </c>
      <c r="R14" s="23"/>
      <c r="S14" s="91" t="s">
        <v>45</v>
      </c>
    </row>
    <row r="15" spans="1:26" ht="18">
      <c r="A15" s="13" t="s">
        <v>27</v>
      </c>
      <c r="B15" s="17"/>
      <c r="C15" s="92" t="s">
        <v>30</v>
      </c>
      <c r="D15" s="93"/>
      <c r="E15" s="93"/>
      <c r="F15" s="95"/>
      <c r="G15" s="95"/>
      <c r="H15" s="95"/>
      <c r="I15" s="95"/>
      <c r="J15" s="95"/>
      <c r="K15" s="95"/>
      <c r="L15" s="95"/>
      <c r="M15" s="122"/>
      <c r="N15" s="122"/>
      <c r="O15" s="122"/>
      <c r="P15" s="96"/>
      <c r="Q15" s="95"/>
      <c r="R15" s="96"/>
      <c r="S15" s="95"/>
      <c r="Y15" s="142"/>
      <c r="Z15" s="142"/>
    </row>
    <row r="16" spans="1:26" ht="162" customHeight="1">
      <c r="A16" s="12"/>
      <c r="C16" s="37" t="str">
        <f>'Master Input'!B13</f>
        <v>Number of policy changes                      (T, Cumulative)</v>
      </c>
      <c r="D16" s="46"/>
      <c r="E16" s="46"/>
      <c r="F16" s="568">
        <f>'Shape and Table Library'!H50</f>
        <v>7</v>
      </c>
      <c r="G16" s="568">
        <f>'Shape and Table Library'!I50</f>
        <v>0</v>
      </c>
      <c r="H16" s="98"/>
      <c r="I16" s="98" t="s">
        <v>8</v>
      </c>
      <c r="J16" s="98"/>
      <c r="K16" s="98"/>
      <c r="L16" s="98"/>
      <c r="M16" s="765" t="s">
        <v>951</v>
      </c>
      <c r="N16" s="123"/>
      <c r="O16" s="765" t="s">
        <v>952</v>
      </c>
      <c r="Q16" s="87" t="s">
        <v>526</v>
      </c>
      <c r="S16" s="86" t="s">
        <v>45</v>
      </c>
    </row>
    <row r="17" spans="3:12">
      <c r="C17" s="23"/>
      <c r="D17" s="58"/>
      <c r="E17" s="58"/>
      <c r="F17" s="66"/>
      <c r="G17" s="66"/>
      <c r="H17" s="23"/>
      <c r="I17" s="23"/>
      <c r="J17" s="23"/>
      <c r="K17" s="23"/>
    </row>
    <row r="18" spans="3:12" customFormat="1"/>
    <row r="19" spans="3:12" customFormat="1"/>
    <row r="20" spans="3:12">
      <c r="C20" s="38"/>
      <c r="D20" s="58"/>
      <c r="E20" s="58"/>
      <c r="F20" s="66"/>
      <c r="G20" s="66"/>
      <c r="H20" s="23"/>
      <c r="I20" s="23"/>
      <c r="J20" s="23"/>
      <c r="K20" s="23"/>
    </row>
    <row r="21" spans="3:12">
      <c r="C21" s="38"/>
      <c r="D21" s="58"/>
      <c r="E21" s="58"/>
      <c r="F21" s="66"/>
      <c r="G21" s="66"/>
      <c r="H21" s="23"/>
      <c r="I21" s="23"/>
      <c r="J21" s="23"/>
      <c r="K21" s="23"/>
    </row>
    <row r="22" spans="3:12">
      <c r="C22" s="38"/>
      <c r="D22" s="58"/>
      <c r="E22" s="58"/>
      <c r="F22" s="66"/>
      <c r="G22" s="66"/>
      <c r="H22" s="23"/>
      <c r="I22" s="23"/>
      <c r="J22" s="23"/>
      <c r="K22" s="23"/>
    </row>
    <row r="23" spans="3:12">
      <c r="C23" s="23"/>
      <c r="D23" s="58"/>
      <c r="E23" s="58"/>
      <c r="F23" s="66"/>
      <c r="G23" s="66"/>
      <c r="H23" s="23"/>
      <c r="I23" s="23"/>
      <c r="J23" s="23"/>
      <c r="K23" s="23"/>
    </row>
    <row r="32" spans="3:12">
      <c r="G32" s="5"/>
      <c r="L32" s="117"/>
    </row>
  </sheetData>
  <mergeCells count="3">
    <mergeCell ref="D4:E4"/>
    <mergeCell ref="H4:L4"/>
    <mergeCell ref="F4:G4"/>
  </mergeCells>
  <printOptions horizontalCentered="1" verticalCentered="1"/>
  <pageMargins left="0" right="0" top="0.2" bottom="0.1" header="0.3" footer="0.3"/>
  <pageSetup paperSize="8" scale="73"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pageSetUpPr fitToPage="1"/>
  </sheetPr>
  <dimension ref="A1:AB128"/>
  <sheetViews>
    <sheetView showGridLines="0" topLeftCell="C1" zoomScale="70" zoomScaleNormal="70" workbookViewId="0">
      <selection activeCell="M9" sqref="M9"/>
    </sheetView>
  </sheetViews>
  <sheetFormatPr defaultRowHeight="15"/>
  <cols>
    <col min="1" max="1" width="6" style="14" hidden="1" customWidth="1"/>
    <col min="2" max="2" width="2.28515625" style="14" customWidth="1"/>
    <col min="3" max="3" width="42.7109375" style="5" customWidth="1"/>
    <col min="4" max="5" width="11.7109375" style="44" customWidth="1"/>
    <col min="6" max="6" width="11.7109375" style="45" customWidth="1"/>
    <col min="7" max="7" width="13.140625" style="45" customWidth="1"/>
    <col min="8" max="12" width="11.7109375" style="5" customWidth="1"/>
    <col min="13" max="13" width="50.7109375" style="5" customWidth="1"/>
    <col min="14" max="14" width="1.28515625" style="5" customWidth="1"/>
    <col min="15" max="15" width="50.7109375" style="5" customWidth="1"/>
    <col min="16" max="16" width="1.42578125" style="23" customWidth="1"/>
    <col min="17" max="17" width="12.7109375" style="45" customWidth="1"/>
    <col min="18" max="18" width="1.42578125" style="23" customWidth="1"/>
    <col min="19" max="19" width="12.5703125" style="5" customWidth="1"/>
    <col min="20" max="31" width="9.140625" style="5"/>
    <col min="32" max="32" width="9.140625" style="5" customWidth="1"/>
    <col min="33" max="16384" width="9.140625" style="5"/>
  </cols>
  <sheetData>
    <row r="1" spans="1:28">
      <c r="A1" s="12"/>
      <c r="M1" s="77"/>
      <c r="N1" s="77"/>
      <c r="O1" s="77"/>
    </row>
    <row r="2" spans="1:28" ht="24.75">
      <c r="A2" s="12"/>
      <c r="C2" s="85" t="s">
        <v>40</v>
      </c>
      <c r="D2" s="61"/>
      <c r="E2" s="61"/>
      <c r="F2" s="62"/>
      <c r="G2" s="62"/>
      <c r="H2" s="61"/>
      <c r="I2" s="61"/>
      <c r="J2" s="61"/>
      <c r="K2" s="61"/>
      <c r="L2" s="61"/>
      <c r="S2" s="84" t="str">
        <f>CONCATENATE('Home Page'!W2," ",'Home Page'!Y2)</f>
        <v>Q4 2014/15</v>
      </c>
    </row>
    <row r="3" spans="1:28" ht="18">
      <c r="A3" s="12"/>
      <c r="C3" s="15"/>
      <c r="D3" s="627"/>
      <c r="E3" s="627"/>
      <c r="F3" s="628"/>
      <c r="G3" s="628"/>
      <c r="H3" s="16"/>
      <c r="I3" s="16"/>
      <c r="J3" s="16"/>
      <c r="K3" s="16"/>
      <c r="L3" s="16"/>
      <c r="M3" s="16"/>
      <c r="N3" s="16"/>
      <c r="O3" s="16"/>
    </row>
    <row r="4" spans="1:28" ht="18">
      <c r="A4" s="12"/>
      <c r="C4" s="70" t="s">
        <v>34</v>
      </c>
      <c r="D4" s="1487" t="s">
        <v>35</v>
      </c>
      <c r="E4" s="1487"/>
      <c r="F4" s="1488" t="s">
        <v>36</v>
      </c>
      <c r="G4" s="1488"/>
      <c r="H4" s="1487" t="s">
        <v>43</v>
      </c>
      <c r="I4" s="1487"/>
      <c r="J4" s="1487"/>
      <c r="K4" s="1487"/>
      <c r="L4" s="1487"/>
      <c r="M4" s="119" t="s">
        <v>198</v>
      </c>
      <c r="N4" s="119"/>
      <c r="O4" s="119" t="s">
        <v>197</v>
      </c>
      <c r="P4" s="5"/>
      <c r="Q4" s="60" t="s">
        <v>3</v>
      </c>
      <c r="R4" s="5"/>
      <c r="S4" s="60" t="s">
        <v>46</v>
      </c>
    </row>
    <row r="5" spans="1:28" s="72" customFormat="1" ht="15.75">
      <c r="A5" s="71"/>
      <c r="C5" s="73"/>
      <c r="D5" s="74" t="s">
        <v>547</v>
      </c>
      <c r="E5" s="74" t="s">
        <v>548</v>
      </c>
      <c r="F5" s="75" t="s">
        <v>547</v>
      </c>
      <c r="G5" s="75" t="s">
        <v>548</v>
      </c>
      <c r="H5" s="74"/>
      <c r="I5" s="74"/>
      <c r="J5" s="74"/>
      <c r="K5" s="74"/>
      <c r="L5" s="74"/>
      <c r="M5" s="74"/>
      <c r="N5" s="74"/>
      <c r="O5" s="74"/>
      <c r="P5" s="105"/>
      <c r="Q5" s="76"/>
      <c r="R5" s="105"/>
      <c r="X5"/>
      <c r="Y5"/>
      <c r="Z5"/>
      <c r="AA5"/>
      <c r="AB5"/>
    </row>
    <row r="6" spans="1:28" ht="19.5">
      <c r="A6" s="12"/>
      <c r="C6" s="145" t="s">
        <v>12</v>
      </c>
      <c r="D6" s="146"/>
      <c r="E6" s="146"/>
      <c r="F6" s="146"/>
      <c r="G6" s="146"/>
      <c r="H6" s="146"/>
      <c r="I6" s="146"/>
      <c r="J6" s="146"/>
      <c r="K6" s="146"/>
      <c r="L6" s="146"/>
      <c r="M6" s="146"/>
      <c r="N6" s="146"/>
      <c r="O6" s="146"/>
      <c r="P6" s="146"/>
      <c r="Q6" s="146"/>
      <c r="R6" s="146"/>
      <c r="S6" s="146"/>
      <c r="X6"/>
      <c r="Y6"/>
      <c r="Z6"/>
      <c r="AA6"/>
      <c r="AB6"/>
    </row>
    <row r="7" spans="1:28" ht="19.5">
      <c r="A7" s="12"/>
      <c r="C7" s="18"/>
      <c r="D7" s="49"/>
      <c r="E7" s="49"/>
      <c r="F7" s="68"/>
      <c r="G7" s="68"/>
      <c r="H7" s="19"/>
      <c r="I7" s="19"/>
      <c r="J7" s="3"/>
      <c r="K7" s="3"/>
      <c r="L7" s="3"/>
      <c r="M7" s="3"/>
      <c r="N7" s="3"/>
      <c r="O7" s="3"/>
      <c r="P7" s="3"/>
      <c r="Q7" s="3"/>
      <c r="R7" s="3"/>
      <c r="S7" s="3"/>
      <c r="X7"/>
      <c r="Y7"/>
      <c r="Z7"/>
      <c r="AA7"/>
      <c r="AB7"/>
    </row>
    <row r="8" spans="1:28" ht="18">
      <c r="A8" s="1" t="s">
        <v>19</v>
      </c>
      <c r="C8" s="147" t="s">
        <v>14</v>
      </c>
      <c r="D8" s="147"/>
      <c r="E8" s="147"/>
      <c r="F8" s="147"/>
      <c r="G8" s="147"/>
      <c r="H8" s="147"/>
      <c r="I8" s="147"/>
      <c r="J8" s="147"/>
      <c r="K8" s="147"/>
      <c r="L8" s="147"/>
      <c r="M8" s="147"/>
      <c r="N8" s="147"/>
      <c r="O8" s="147"/>
      <c r="P8" s="147"/>
      <c r="Q8" s="147"/>
      <c r="R8" s="147"/>
      <c r="S8" s="147"/>
      <c r="Y8"/>
      <c r="Z8"/>
      <c r="AA8"/>
      <c r="AB8"/>
    </row>
    <row r="9" spans="1:28" ht="154.5" customHeight="1">
      <c r="A9" s="12">
        <v>6</v>
      </c>
      <c r="C9" s="148" t="str">
        <f>'Master Input'!B32</f>
        <v>Staff understand and are engaged with our purpose and strategic priorities                                                                           (%, Annual)</v>
      </c>
      <c r="D9" s="149" t="s">
        <v>10</v>
      </c>
      <c r="E9" s="149"/>
      <c r="F9" s="149" t="s">
        <v>10</v>
      </c>
      <c r="G9" s="149"/>
      <c r="H9" s="151"/>
      <c r="I9" s="152"/>
      <c r="J9" s="151"/>
      <c r="K9" s="152"/>
      <c r="L9" s="152"/>
      <c r="M9" s="766" t="s">
        <v>954</v>
      </c>
      <c r="N9" s="383"/>
      <c r="O9" s="766" t="s">
        <v>955</v>
      </c>
      <c r="P9" s="384"/>
      <c r="Q9" s="153" t="s">
        <v>48</v>
      </c>
      <c r="R9" s="384"/>
      <c r="S9" s="154" t="s">
        <v>45</v>
      </c>
      <c r="W9" s="142"/>
      <c r="X9" s="304"/>
      <c r="Y9"/>
      <c r="Z9"/>
    </row>
    <row r="10" spans="1:28" ht="154.5" customHeight="1">
      <c r="A10" s="12">
        <v>7</v>
      </c>
      <c r="C10" s="639" t="str">
        <f>'Master Input'!B33</f>
        <v>Volunteers feel engaged with our purpose and strategic priorities                                                            (%, Annual)</v>
      </c>
      <c r="D10" s="640" t="s">
        <v>10</v>
      </c>
      <c r="E10" s="158"/>
      <c r="F10" s="640" t="s">
        <v>10</v>
      </c>
      <c r="G10" s="641"/>
      <c r="H10" s="155"/>
      <c r="I10" s="642"/>
      <c r="J10" s="155"/>
      <c r="K10" s="642"/>
      <c r="L10" s="642"/>
      <c r="M10" s="157" t="s">
        <v>956</v>
      </c>
      <c r="N10" s="157"/>
      <c r="O10" s="157" t="s">
        <v>949</v>
      </c>
      <c r="P10" s="643"/>
      <c r="Q10" s="158" t="s">
        <v>48</v>
      </c>
      <c r="R10" s="642"/>
      <c r="S10" s="159" t="s">
        <v>45</v>
      </c>
      <c r="W10" s="142"/>
      <c r="X10" s="304"/>
      <c r="Y10"/>
      <c r="Z10"/>
      <c r="AA10"/>
      <c r="AB10"/>
    </row>
    <row r="11" spans="1:28" ht="18">
      <c r="A11" s="1" t="s">
        <v>20</v>
      </c>
      <c r="C11" s="147" t="s">
        <v>15</v>
      </c>
      <c r="D11" s="147"/>
      <c r="E11" s="147"/>
      <c r="F11" s="160"/>
      <c r="G11" s="147"/>
      <c r="H11" s="147"/>
      <c r="I11" s="147"/>
      <c r="J11" s="147"/>
      <c r="K11" s="147"/>
      <c r="L11" s="147"/>
      <c r="M11" s="147"/>
      <c r="N11" s="147"/>
      <c r="O11" s="147"/>
      <c r="P11" s="147"/>
      <c r="Q11" s="147"/>
      <c r="R11" s="147"/>
      <c r="S11" s="147"/>
      <c r="W11" s="142"/>
      <c r="X11" s="142"/>
      <c r="Y11"/>
      <c r="Z11"/>
      <c r="AA11"/>
      <c r="AB11"/>
    </row>
    <row r="12" spans="1:28" ht="154.5" customHeight="1">
      <c r="A12" s="12">
        <v>8</v>
      </c>
      <c r="C12" s="148" t="str">
        <f>'Master Input'!B35</f>
        <v>APA ratings for leadership and management against L&amp;M behaviours framework                                                                      (%, Annual)</v>
      </c>
      <c r="D12" s="149" t="s">
        <v>10</v>
      </c>
      <c r="E12" s="149"/>
      <c r="F12" s="149" t="s">
        <v>10</v>
      </c>
      <c r="G12" s="149"/>
      <c r="H12" s="155"/>
      <c r="I12" s="156"/>
      <c r="J12" s="155"/>
      <c r="K12" s="156"/>
      <c r="L12" s="156"/>
      <c r="M12" s="157" t="s">
        <v>964</v>
      </c>
      <c r="N12" s="383"/>
      <c r="O12" s="157" t="s">
        <v>957</v>
      </c>
      <c r="P12" s="385"/>
      <c r="Q12" s="158" t="s">
        <v>48</v>
      </c>
      <c r="R12" s="385"/>
      <c r="S12" s="159" t="s">
        <v>45</v>
      </c>
      <c r="W12" s="142"/>
      <c r="X12" s="304"/>
    </row>
    <row r="13" spans="1:28" ht="154.5" customHeight="1">
      <c r="A13" s="12"/>
      <c r="C13" s="645" t="str">
        <f>'Master Input'!B36</f>
        <v>Staff would recommend to friends and family that Barnardo’s is a good place to work                                                                              (%, Annual)</v>
      </c>
      <c r="D13" s="646" t="s">
        <v>10</v>
      </c>
      <c r="E13" s="646"/>
      <c r="F13" s="646" t="s">
        <v>10</v>
      </c>
      <c r="G13" s="647"/>
      <c r="H13" s="648"/>
      <c r="I13" s="649"/>
      <c r="J13" s="648"/>
      <c r="K13" s="649"/>
      <c r="L13" s="649"/>
      <c r="M13" s="767" t="s">
        <v>958</v>
      </c>
      <c r="N13" s="144"/>
      <c r="O13" s="767" t="s">
        <v>959</v>
      </c>
      <c r="P13" s="10"/>
      <c r="Q13" s="646" t="s">
        <v>48</v>
      </c>
      <c r="R13" s="10"/>
      <c r="S13" s="650" t="s">
        <v>45</v>
      </c>
      <c r="W13" s="142"/>
      <c r="X13" s="304"/>
    </row>
    <row r="14" spans="1:28" ht="154.5" customHeight="1">
      <c r="A14" s="12"/>
      <c r="C14" s="38" t="str">
        <f>'Master Input'!B37</f>
        <v>Volunteers would recommend us                                                                       (%, Annual)</v>
      </c>
      <c r="D14" s="651" t="s">
        <v>10</v>
      </c>
      <c r="E14" s="651"/>
      <c r="F14" s="651" t="s">
        <v>10</v>
      </c>
      <c r="G14" s="652"/>
      <c r="H14" s="23"/>
      <c r="I14" s="10"/>
      <c r="J14" s="23"/>
      <c r="K14" s="10"/>
      <c r="L14" s="10"/>
      <c r="M14" s="144" t="s">
        <v>879</v>
      </c>
      <c r="N14" s="144"/>
      <c r="O14" s="144" t="s">
        <v>880</v>
      </c>
      <c r="P14" s="10"/>
      <c r="Q14" s="48" t="s">
        <v>48</v>
      </c>
      <c r="R14" s="10"/>
      <c r="S14" s="91" t="s">
        <v>45</v>
      </c>
      <c r="W14" s="142"/>
      <c r="X14" s="304"/>
    </row>
    <row r="15" spans="1:28" s="23" customFormat="1" ht="18">
      <c r="A15" s="1" t="s">
        <v>21</v>
      </c>
      <c r="B15" s="103"/>
      <c r="C15" s="147" t="s">
        <v>47</v>
      </c>
      <c r="D15" s="147"/>
      <c r="E15" s="147"/>
      <c r="F15" s="147"/>
      <c r="G15" s="147"/>
      <c r="H15" s="147"/>
      <c r="I15" s="147"/>
      <c r="J15" s="147"/>
      <c r="K15" s="147"/>
      <c r="L15" s="147"/>
      <c r="M15" s="147"/>
      <c r="N15" s="147"/>
      <c r="O15" s="147"/>
      <c r="P15" s="147"/>
      <c r="Q15" s="147"/>
      <c r="R15" s="147"/>
      <c r="S15" s="147"/>
      <c r="W15" s="142"/>
      <c r="X15" s="142"/>
    </row>
    <row r="16" spans="1:28" ht="154.5" customHeight="1">
      <c r="A16" s="12">
        <v>11</v>
      </c>
      <c r="C16" s="148" t="str">
        <f>'Master Input'!B39</f>
        <v>Staff perceive our Senior Leaders as effective                                  (%, Annual)</v>
      </c>
      <c r="D16" s="149" t="s">
        <v>10</v>
      </c>
      <c r="E16" s="149"/>
      <c r="F16" s="149" t="s">
        <v>10</v>
      </c>
      <c r="G16" s="692"/>
      <c r="H16" s="151"/>
      <c r="I16" s="151"/>
      <c r="J16" s="161"/>
      <c r="K16" s="161"/>
      <c r="L16" s="161"/>
      <c r="M16" s="766" t="s">
        <v>960</v>
      </c>
      <c r="N16" s="383"/>
      <c r="O16" s="767" t="s">
        <v>959</v>
      </c>
      <c r="P16" s="385"/>
      <c r="Q16" s="149" t="s">
        <v>48</v>
      </c>
      <c r="R16" s="385"/>
      <c r="S16" s="154" t="s">
        <v>45</v>
      </c>
      <c r="W16" s="142"/>
      <c r="X16" s="304"/>
    </row>
    <row r="17" spans="1:24" ht="154.5" customHeight="1">
      <c r="A17" s="12"/>
      <c r="C17" s="148" t="str">
        <f>'Master Input'!B40</f>
        <v>Staff consider our managers to be effective                                      (%, Annual)</v>
      </c>
      <c r="D17" s="149" t="s">
        <v>10</v>
      </c>
      <c r="E17" s="149"/>
      <c r="F17" s="149" t="s">
        <v>10</v>
      </c>
      <c r="G17" s="692"/>
      <c r="H17" s="151"/>
      <c r="I17" s="151"/>
      <c r="J17" s="161"/>
      <c r="K17" s="161"/>
      <c r="L17" s="161"/>
      <c r="M17" s="766" t="s">
        <v>961</v>
      </c>
      <c r="N17" s="383"/>
      <c r="O17" s="766" t="s">
        <v>962</v>
      </c>
      <c r="P17" s="385"/>
      <c r="Q17" s="149" t="s">
        <v>48</v>
      </c>
      <c r="R17" s="385"/>
      <c r="S17" s="154" t="s">
        <v>45</v>
      </c>
      <c r="W17" s="142"/>
      <c r="X17" s="304"/>
    </row>
    <row r="18" spans="1:24" ht="154.5" customHeight="1">
      <c r="A18" s="12">
        <v>12</v>
      </c>
      <c r="C18" s="148" t="str">
        <f>'Master Input'!B41</f>
        <v>Staff are achieving their objectives                                (%, Annual)</v>
      </c>
      <c r="D18" s="149" t="s">
        <v>10</v>
      </c>
      <c r="E18" s="149"/>
      <c r="F18" s="149" t="s">
        <v>10</v>
      </c>
      <c r="G18" s="150"/>
      <c r="H18" s="151"/>
      <c r="I18" s="163"/>
      <c r="J18" s="162"/>
      <c r="K18" s="162"/>
      <c r="L18" s="162"/>
      <c r="M18" s="766" t="s">
        <v>881</v>
      </c>
      <c r="N18" s="144"/>
      <c r="O18" s="766" t="s">
        <v>963</v>
      </c>
      <c r="P18" s="3"/>
      <c r="Q18" s="149" t="s">
        <v>48</v>
      </c>
      <c r="R18" s="3"/>
      <c r="S18" s="154" t="s">
        <v>45</v>
      </c>
      <c r="W18" s="142"/>
      <c r="X18" s="304"/>
    </row>
    <row r="19" spans="1:24">
      <c r="C19" s="23"/>
      <c r="D19" s="58"/>
      <c r="E19" s="58"/>
      <c r="F19" s="66"/>
      <c r="G19" s="66"/>
      <c r="H19" s="23"/>
      <c r="I19" s="23"/>
      <c r="J19" s="23"/>
      <c r="K19" s="23"/>
    </row>
    <row r="20" spans="1:24">
      <c r="C20" s="23"/>
      <c r="D20" s="58"/>
      <c r="E20" s="58"/>
      <c r="F20" s="66"/>
      <c r="G20" s="66"/>
      <c r="H20" s="23"/>
      <c r="I20" s="23"/>
      <c r="J20" s="23"/>
      <c r="K20" s="23"/>
    </row>
    <row r="21" spans="1:24">
      <c r="C21" s="23"/>
      <c r="D21" s="58"/>
      <c r="E21" s="58"/>
      <c r="F21" s="66"/>
      <c r="G21" s="66"/>
      <c r="H21" s="23"/>
      <c r="I21" s="23"/>
      <c r="J21" s="23"/>
      <c r="K21" s="23"/>
    </row>
    <row r="22" spans="1:24">
      <c r="C22" s="23"/>
      <c r="D22" s="58"/>
      <c r="E22" s="58"/>
      <c r="F22" s="66"/>
      <c r="G22" s="66"/>
      <c r="H22" s="23"/>
      <c r="I22" s="23"/>
      <c r="J22" s="23"/>
      <c r="K22" s="23"/>
    </row>
    <row r="23" spans="1:24">
      <c r="C23" s="23"/>
      <c r="D23" s="58"/>
      <c r="E23" s="58"/>
      <c r="F23" s="66"/>
      <c r="G23" s="66"/>
      <c r="H23" s="23"/>
      <c r="I23" s="23"/>
      <c r="J23" s="23"/>
      <c r="K23" s="23"/>
    </row>
    <row r="24" spans="1:24">
      <c r="C24" s="23"/>
      <c r="D24" s="58"/>
      <c r="E24" s="58"/>
      <c r="F24" s="66"/>
      <c r="G24" s="66"/>
      <c r="H24" s="23"/>
      <c r="I24" s="23"/>
      <c r="J24" s="23"/>
      <c r="K24" s="23"/>
    </row>
    <row r="25" spans="1:24">
      <c r="C25" s="23"/>
      <c r="D25" s="58"/>
      <c r="E25" s="58"/>
      <c r="F25" s="66"/>
      <c r="G25" s="66"/>
      <c r="H25" s="23"/>
      <c r="I25" s="23"/>
      <c r="J25" s="23"/>
      <c r="K25" s="23"/>
    </row>
    <row r="26" spans="1:24">
      <c r="C26" s="23"/>
      <c r="D26" s="58"/>
      <c r="E26" s="58"/>
      <c r="F26" s="66"/>
      <c r="G26" s="66"/>
      <c r="H26" s="23"/>
      <c r="I26" s="23"/>
      <c r="J26" s="23"/>
      <c r="K26" s="23"/>
    </row>
    <row r="27" spans="1:24">
      <c r="C27"/>
      <c r="D27"/>
      <c r="E27"/>
      <c r="F27"/>
      <c r="G27"/>
      <c r="H27"/>
      <c r="I27"/>
      <c r="J27"/>
      <c r="K27"/>
      <c r="L27"/>
      <c r="M27"/>
    </row>
    <row r="28" spans="1:24">
      <c r="C28"/>
      <c r="D28"/>
      <c r="E28"/>
      <c r="F28"/>
      <c r="G28"/>
      <c r="H28"/>
      <c r="I28"/>
      <c r="J28"/>
      <c r="K28"/>
      <c r="L28"/>
      <c r="M28"/>
    </row>
    <row r="29" spans="1:24">
      <c r="C29"/>
      <c r="D29"/>
      <c r="E29"/>
      <c r="F29"/>
      <c r="G29"/>
      <c r="H29"/>
      <c r="I29"/>
      <c r="J29"/>
      <c r="K29"/>
      <c r="L29"/>
      <c r="M29"/>
    </row>
    <row r="30" spans="1:24">
      <c r="C30"/>
      <c r="D30"/>
      <c r="E30"/>
      <c r="F30"/>
      <c r="G30"/>
      <c r="H30"/>
      <c r="I30"/>
      <c r="J30"/>
      <c r="K30"/>
      <c r="L30"/>
      <c r="M30"/>
    </row>
    <row r="31" spans="1:24">
      <c r="C31"/>
      <c r="D31"/>
      <c r="E31"/>
      <c r="F31"/>
      <c r="G31"/>
      <c r="H31"/>
      <c r="I31"/>
      <c r="J31"/>
      <c r="K31"/>
      <c r="L31"/>
      <c r="M31"/>
    </row>
    <row r="32" spans="1:24">
      <c r="C32"/>
      <c r="D32"/>
      <c r="E32"/>
      <c r="F32"/>
      <c r="G32"/>
      <c r="H32"/>
      <c r="I32"/>
      <c r="J32"/>
      <c r="K32"/>
      <c r="L32"/>
      <c r="M32"/>
    </row>
    <row r="33" spans="3:13">
      <c r="C33"/>
      <c r="D33"/>
      <c r="E33"/>
      <c r="F33"/>
      <c r="G33"/>
      <c r="H33"/>
      <c r="I33"/>
      <c r="J33"/>
      <c r="K33"/>
      <c r="L33"/>
      <c r="M33"/>
    </row>
    <row r="34" spans="3:13">
      <c r="C34"/>
      <c r="D34"/>
      <c r="E34"/>
      <c r="F34"/>
      <c r="G34"/>
      <c r="H34"/>
      <c r="I34"/>
      <c r="J34"/>
      <c r="K34"/>
      <c r="L34"/>
      <c r="M34"/>
    </row>
    <row r="35" spans="3:13">
      <c r="C35"/>
      <c r="D35"/>
      <c r="E35"/>
      <c r="F35"/>
      <c r="G35"/>
      <c r="H35"/>
      <c r="I35"/>
      <c r="J35"/>
      <c r="K35"/>
      <c r="L35"/>
      <c r="M35"/>
    </row>
    <row r="36" spans="3:13" ht="15" customHeight="1">
      <c r="C36"/>
      <c r="D36"/>
      <c r="E36"/>
      <c r="F36"/>
      <c r="G36"/>
      <c r="H36"/>
      <c r="I36"/>
      <c r="J36"/>
      <c r="K36"/>
      <c r="L36"/>
      <c r="M36"/>
    </row>
    <row r="37" spans="3:13" ht="15" customHeight="1">
      <c r="C37"/>
      <c r="D37"/>
      <c r="E37"/>
      <c r="F37"/>
      <c r="G37"/>
      <c r="H37"/>
      <c r="I37"/>
      <c r="J37"/>
      <c r="K37"/>
      <c r="L37"/>
      <c r="M37"/>
    </row>
    <row r="38" spans="3:13" ht="15" customHeight="1">
      <c r="C38"/>
      <c r="D38"/>
      <c r="E38"/>
      <c r="F38"/>
      <c r="G38"/>
      <c r="H38"/>
      <c r="I38"/>
      <c r="J38"/>
      <c r="K38"/>
      <c r="L38"/>
      <c r="M38"/>
    </row>
    <row r="39" spans="3:13">
      <c r="C39"/>
      <c r="D39"/>
      <c r="E39"/>
      <c r="F39"/>
      <c r="G39"/>
      <c r="H39"/>
      <c r="I39"/>
      <c r="J39"/>
      <c r="K39"/>
      <c r="L39"/>
      <c r="M39"/>
    </row>
    <row r="40" spans="3:13">
      <c r="C40"/>
      <c r="D40"/>
      <c r="E40"/>
      <c r="F40"/>
      <c r="G40"/>
      <c r="H40"/>
      <c r="I40"/>
      <c r="J40"/>
      <c r="K40"/>
      <c r="L40"/>
      <c r="M40"/>
    </row>
    <row r="41" spans="3:13">
      <c r="C41"/>
      <c r="D41"/>
      <c r="E41"/>
      <c r="F41"/>
      <c r="G41"/>
      <c r="H41"/>
      <c r="I41"/>
      <c r="J41"/>
      <c r="K41"/>
      <c r="L41"/>
      <c r="M41"/>
    </row>
    <row r="42" spans="3:13">
      <c r="C42"/>
      <c r="D42"/>
      <c r="E42"/>
      <c r="F42"/>
      <c r="G42"/>
      <c r="H42"/>
      <c r="I42"/>
      <c r="J42"/>
      <c r="K42"/>
      <c r="L42"/>
      <c r="M42"/>
    </row>
    <row r="43" spans="3:13">
      <c r="C43"/>
      <c r="D43"/>
      <c r="E43"/>
      <c r="F43"/>
      <c r="G43"/>
      <c r="H43"/>
      <c r="I43"/>
      <c r="J43"/>
      <c r="K43"/>
      <c r="L43"/>
      <c r="M43"/>
    </row>
    <row r="44" spans="3:13">
      <c r="C44"/>
      <c r="D44"/>
      <c r="E44"/>
      <c r="F44"/>
      <c r="G44"/>
      <c r="H44"/>
      <c r="I44"/>
      <c r="J44"/>
      <c r="K44"/>
      <c r="L44"/>
      <c r="M44"/>
    </row>
    <row r="45" spans="3:13">
      <c r="C45"/>
      <c r="D45"/>
      <c r="E45"/>
      <c r="F45"/>
      <c r="G45"/>
      <c r="H45"/>
      <c r="I45"/>
      <c r="J45"/>
      <c r="K45"/>
      <c r="L45"/>
      <c r="M45"/>
    </row>
    <row r="46" spans="3:13">
      <c r="C46"/>
      <c r="D46"/>
      <c r="E46"/>
      <c r="F46"/>
      <c r="G46"/>
      <c r="H46"/>
      <c r="I46"/>
      <c r="J46"/>
      <c r="K46"/>
      <c r="L46"/>
      <c r="M46"/>
    </row>
    <row r="47" spans="3:13">
      <c r="C47"/>
      <c r="D47"/>
      <c r="E47"/>
      <c r="F47"/>
      <c r="G47"/>
      <c r="H47"/>
      <c r="I47"/>
      <c r="J47"/>
      <c r="K47"/>
      <c r="L47"/>
      <c r="M47"/>
    </row>
    <row r="48" spans="3:13">
      <c r="C48"/>
      <c r="D48"/>
      <c r="E48"/>
      <c r="F48"/>
      <c r="G48"/>
      <c r="H48"/>
      <c r="I48"/>
      <c r="J48"/>
      <c r="K48"/>
      <c r="L48"/>
      <c r="M48"/>
    </row>
    <row r="49" spans="3:13">
      <c r="C49"/>
      <c r="D49"/>
      <c r="E49"/>
      <c r="F49"/>
      <c r="G49"/>
      <c r="H49"/>
      <c r="I49"/>
      <c r="J49"/>
      <c r="K49"/>
      <c r="L49"/>
      <c r="M49"/>
    </row>
    <row r="50" spans="3:13">
      <c r="C50"/>
      <c r="D50"/>
      <c r="E50"/>
      <c r="F50"/>
      <c r="G50"/>
      <c r="H50"/>
      <c r="I50"/>
      <c r="J50"/>
      <c r="K50"/>
      <c r="L50"/>
      <c r="M50"/>
    </row>
    <row r="51" spans="3:13">
      <c r="C51"/>
      <c r="D51"/>
      <c r="E51"/>
      <c r="F51"/>
      <c r="G51"/>
      <c r="H51"/>
      <c r="I51"/>
      <c r="J51"/>
      <c r="K51"/>
      <c r="L51"/>
      <c r="M51"/>
    </row>
    <row r="52" spans="3:13">
      <c r="C52"/>
      <c r="D52"/>
      <c r="E52"/>
      <c r="F52"/>
      <c r="G52"/>
      <c r="H52"/>
      <c r="I52"/>
      <c r="J52"/>
      <c r="K52"/>
      <c r="L52"/>
      <c r="M52"/>
    </row>
    <row r="53" spans="3:13">
      <c r="C53"/>
      <c r="D53"/>
      <c r="E53"/>
      <c r="F53"/>
      <c r="G53"/>
      <c r="H53"/>
      <c r="I53"/>
      <c r="J53"/>
      <c r="K53"/>
      <c r="L53"/>
      <c r="M53"/>
    </row>
    <row r="54" spans="3:13">
      <c r="C54"/>
      <c r="D54"/>
      <c r="E54"/>
      <c r="F54"/>
      <c r="G54"/>
      <c r="H54"/>
      <c r="I54"/>
      <c r="J54"/>
      <c r="K54"/>
      <c r="L54"/>
      <c r="M54"/>
    </row>
    <row r="55" spans="3:13">
      <c r="C55"/>
      <c r="D55"/>
      <c r="E55"/>
      <c r="F55"/>
      <c r="G55"/>
      <c r="H55"/>
      <c r="I55"/>
      <c r="J55"/>
      <c r="K55"/>
      <c r="L55"/>
      <c r="M55"/>
    </row>
    <row r="56" spans="3:13">
      <c r="C56"/>
      <c r="D56"/>
      <c r="E56"/>
      <c r="F56"/>
      <c r="G56"/>
      <c r="H56"/>
      <c r="I56"/>
      <c r="J56"/>
      <c r="K56"/>
      <c r="L56"/>
      <c r="M56"/>
    </row>
    <row r="57" spans="3:13">
      <c r="C57"/>
      <c r="D57"/>
      <c r="E57"/>
      <c r="F57"/>
      <c r="G57"/>
      <c r="H57"/>
      <c r="I57"/>
      <c r="J57"/>
      <c r="K57"/>
      <c r="L57"/>
      <c r="M57"/>
    </row>
    <row r="58" spans="3:13">
      <c r="C58"/>
      <c r="D58"/>
      <c r="E58"/>
      <c r="F58"/>
      <c r="G58"/>
      <c r="H58"/>
      <c r="I58"/>
      <c r="J58"/>
      <c r="K58"/>
      <c r="L58"/>
      <c r="M58"/>
    </row>
    <row r="59" spans="3:13">
      <c r="C59"/>
      <c r="D59"/>
      <c r="E59"/>
      <c r="F59"/>
      <c r="G59"/>
      <c r="H59"/>
      <c r="I59"/>
      <c r="J59"/>
      <c r="K59"/>
      <c r="L59"/>
      <c r="M59"/>
    </row>
    <row r="60" spans="3:13">
      <c r="C60"/>
      <c r="D60"/>
      <c r="E60"/>
      <c r="F60"/>
      <c r="G60"/>
      <c r="H60"/>
      <c r="I60"/>
      <c r="J60"/>
      <c r="K60"/>
      <c r="L60"/>
      <c r="M60"/>
    </row>
    <row r="61" spans="3:13">
      <c r="C61"/>
      <c r="D61"/>
      <c r="E61"/>
      <c r="F61"/>
      <c r="G61"/>
      <c r="H61"/>
      <c r="I61"/>
      <c r="J61"/>
      <c r="K61"/>
      <c r="L61"/>
      <c r="M61"/>
    </row>
    <row r="62" spans="3:13">
      <c r="C62"/>
      <c r="D62"/>
      <c r="E62"/>
      <c r="F62"/>
      <c r="G62"/>
      <c r="H62"/>
      <c r="I62"/>
      <c r="J62"/>
      <c r="K62"/>
      <c r="L62"/>
      <c r="M62"/>
    </row>
    <row r="63" spans="3:13">
      <c r="C63"/>
      <c r="D63"/>
      <c r="E63"/>
      <c r="F63"/>
      <c r="G63"/>
      <c r="H63"/>
      <c r="I63"/>
      <c r="J63"/>
      <c r="K63"/>
      <c r="L63"/>
      <c r="M63"/>
    </row>
    <row r="64" spans="3:13">
      <c r="C64"/>
      <c r="D64"/>
      <c r="E64"/>
      <c r="F64"/>
      <c r="G64"/>
      <c r="H64"/>
      <c r="I64"/>
      <c r="J64"/>
      <c r="K64"/>
      <c r="L64"/>
      <c r="M64"/>
    </row>
    <row r="65" spans="3:13">
      <c r="C65"/>
      <c r="D65"/>
      <c r="E65"/>
      <c r="F65"/>
      <c r="G65"/>
      <c r="H65"/>
      <c r="I65"/>
      <c r="J65"/>
      <c r="K65"/>
      <c r="L65"/>
      <c r="M65"/>
    </row>
    <row r="66" spans="3:13">
      <c r="C66"/>
      <c r="D66"/>
      <c r="E66"/>
      <c r="F66"/>
      <c r="G66"/>
      <c r="H66"/>
      <c r="I66"/>
      <c r="J66"/>
      <c r="K66"/>
      <c r="L66"/>
      <c r="M66"/>
    </row>
    <row r="67" spans="3:13">
      <c r="C67"/>
      <c r="D67"/>
      <c r="E67"/>
      <c r="F67"/>
      <c r="G67"/>
      <c r="H67"/>
      <c r="I67"/>
      <c r="J67"/>
      <c r="K67"/>
      <c r="L67"/>
      <c r="M67"/>
    </row>
    <row r="68" spans="3:13">
      <c r="C68"/>
      <c r="D68"/>
      <c r="E68"/>
      <c r="F68"/>
      <c r="G68"/>
      <c r="H68"/>
      <c r="I68"/>
      <c r="J68"/>
      <c r="K68"/>
      <c r="L68"/>
      <c r="M68"/>
    </row>
    <row r="69" spans="3:13">
      <c r="C69"/>
      <c r="D69"/>
      <c r="E69"/>
      <c r="F69"/>
      <c r="G69"/>
      <c r="H69"/>
      <c r="I69"/>
      <c r="J69"/>
      <c r="K69"/>
      <c r="L69"/>
      <c r="M69"/>
    </row>
    <row r="70" spans="3:13">
      <c r="C70"/>
      <c r="D70"/>
      <c r="E70"/>
      <c r="F70"/>
      <c r="G70"/>
      <c r="H70"/>
      <c r="I70"/>
      <c r="J70"/>
      <c r="K70"/>
      <c r="L70"/>
      <c r="M70"/>
    </row>
    <row r="71" spans="3:13">
      <c r="C71"/>
      <c r="D71"/>
      <c r="E71"/>
      <c r="F71"/>
      <c r="G71"/>
      <c r="H71"/>
      <c r="I71"/>
      <c r="J71"/>
      <c r="K71"/>
      <c r="L71"/>
      <c r="M71"/>
    </row>
    <row r="72" spans="3:13">
      <c r="C72"/>
      <c r="D72"/>
      <c r="E72"/>
      <c r="F72"/>
      <c r="G72"/>
      <c r="H72"/>
      <c r="I72"/>
      <c r="J72"/>
      <c r="K72"/>
      <c r="L72"/>
      <c r="M72"/>
    </row>
    <row r="73" spans="3:13">
      <c r="C73"/>
      <c r="D73"/>
      <c r="E73"/>
      <c r="F73"/>
      <c r="G73"/>
      <c r="H73"/>
      <c r="I73"/>
      <c r="J73"/>
      <c r="K73"/>
      <c r="L73"/>
      <c r="M73"/>
    </row>
    <row r="74" spans="3:13">
      <c r="C74"/>
      <c r="D74"/>
      <c r="E74"/>
      <c r="F74"/>
      <c r="G74"/>
      <c r="H74"/>
      <c r="I74"/>
      <c r="J74"/>
      <c r="K74"/>
      <c r="L74"/>
      <c r="M74"/>
    </row>
    <row r="75" spans="3:13">
      <c r="C75"/>
      <c r="D75"/>
      <c r="E75"/>
      <c r="F75"/>
      <c r="G75"/>
      <c r="H75"/>
      <c r="I75"/>
      <c r="J75"/>
      <c r="K75"/>
      <c r="L75"/>
      <c r="M75"/>
    </row>
    <row r="76" spans="3:13">
      <c r="C76"/>
      <c r="D76"/>
      <c r="E76"/>
      <c r="F76"/>
      <c r="G76"/>
      <c r="H76"/>
      <c r="I76"/>
      <c r="J76"/>
      <c r="K76"/>
      <c r="L76"/>
      <c r="M76"/>
    </row>
    <row r="77" spans="3:13">
      <c r="C77"/>
      <c r="D77"/>
      <c r="E77"/>
      <c r="F77"/>
      <c r="G77"/>
      <c r="H77"/>
      <c r="I77"/>
      <c r="J77"/>
      <c r="K77"/>
      <c r="L77"/>
      <c r="M77"/>
    </row>
    <row r="78" spans="3:13">
      <c r="C78"/>
      <c r="D78"/>
      <c r="E78"/>
      <c r="F78"/>
      <c r="G78"/>
      <c r="H78"/>
      <c r="I78"/>
      <c r="J78"/>
      <c r="K78"/>
      <c r="L78"/>
      <c r="M78"/>
    </row>
    <row r="79" spans="3:13">
      <c r="C79"/>
      <c r="D79"/>
      <c r="E79"/>
      <c r="F79"/>
      <c r="G79"/>
      <c r="H79"/>
      <c r="I79"/>
      <c r="J79"/>
      <c r="K79"/>
      <c r="L79"/>
      <c r="M79"/>
    </row>
    <row r="80" spans="3:13">
      <c r="C80"/>
      <c r="D80"/>
      <c r="E80"/>
      <c r="F80"/>
      <c r="G80"/>
      <c r="H80"/>
      <c r="I80"/>
      <c r="J80"/>
      <c r="K80"/>
      <c r="L80"/>
      <c r="M80"/>
    </row>
    <row r="81" spans="3:13">
      <c r="C81"/>
      <c r="D81"/>
      <c r="E81"/>
      <c r="F81"/>
      <c r="G81"/>
      <c r="H81"/>
      <c r="I81"/>
      <c r="J81"/>
      <c r="K81"/>
      <c r="L81"/>
      <c r="M81"/>
    </row>
    <row r="82" spans="3:13">
      <c r="C82"/>
      <c r="D82"/>
      <c r="E82"/>
      <c r="F82"/>
      <c r="G82"/>
      <c r="H82"/>
      <c r="I82"/>
      <c r="J82"/>
      <c r="K82"/>
      <c r="L82"/>
      <c r="M82"/>
    </row>
    <row r="83" spans="3:13">
      <c r="C83"/>
      <c r="D83"/>
      <c r="E83"/>
      <c r="F83"/>
      <c r="G83"/>
      <c r="H83"/>
      <c r="I83"/>
      <c r="J83"/>
      <c r="K83"/>
      <c r="L83"/>
      <c r="M83"/>
    </row>
    <row r="84" spans="3:13">
      <c r="C84"/>
      <c r="D84"/>
      <c r="E84"/>
      <c r="F84"/>
      <c r="G84"/>
      <c r="H84"/>
      <c r="I84"/>
      <c r="J84"/>
      <c r="K84"/>
      <c r="L84"/>
      <c r="M84"/>
    </row>
    <row r="85" spans="3:13">
      <c r="C85"/>
      <c r="D85"/>
      <c r="E85"/>
      <c r="F85"/>
      <c r="G85"/>
      <c r="H85"/>
      <c r="I85"/>
      <c r="J85"/>
      <c r="K85"/>
      <c r="L85"/>
      <c r="M85"/>
    </row>
    <row r="86" spans="3:13">
      <c r="C86"/>
      <c r="D86"/>
      <c r="E86"/>
      <c r="F86"/>
      <c r="G86"/>
      <c r="H86"/>
      <c r="I86"/>
      <c r="J86"/>
      <c r="K86"/>
      <c r="L86"/>
      <c r="M86"/>
    </row>
    <row r="87" spans="3:13">
      <c r="C87"/>
      <c r="D87"/>
      <c r="E87"/>
      <c r="F87"/>
      <c r="G87"/>
      <c r="H87"/>
      <c r="I87"/>
      <c r="J87"/>
      <c r="K87"/>
      <c r="L87"/>
      <c r="M87"/>
    </row>
    <row r="88" spans="3:13">
      <c r="C88"/>
      <c r="D88"/>
      <c r="E88"/>
      <c r="F88"/>
      <c r="G88"/>
      <c r="H88"/>
      <c r="I88"/>
      <c r="J88"/>
      <c r="K88"/>
      <c r="L88"/>
      <c r="M88"/>
    </row>
    <row r="89" spans="3:13">
      <c r="C89"/>
      <c r="D89"/>
      <c r="E89"/>
      <c r="F89"/>
      <c r="G89"/>
      <c r="H89"/>
      <c r="I89"/>
      <c r="J89"/>
      <c r="K89"/>
      <c r="L89"/>
      <c r="M89"/>
    </row>
    <row r="90" spans="3:13">
      <c r="C90"/>
      <c r="D90"/>
      <c r="E90"/>
      <c r="F90"/>
      <c r="G90"/>
      <c r="H90"/>
      <c r="I90"/>
      <c r="J90"/>
      <c r="K90"/>
      <c r="L90"/>
      <c r="M90"/>
    </row>
    <row r="91" spans="3:13">
      <c r="C91"/>
      <c r="D91"/>
      <c r="E91"/>
      <c r="F91"/>
      <c r="G91"/>
      <c r="H91"/>
      <c r="I91"/>
      <c r="J91"/>
      <c r="K91"/>
      <c r="L91"/>
      <c r="M91"/>
    </row>
    <row r="92" spans="3:13">
      <c r="C92"/>
      <c r="D92"/>
      <c r="E92"/>
      <c r="F92"/>
      <c r="G92"/>
      <c r="H92"/>
      <c r="I92"/>
      <c r="J92"/>
      <c r="K92"/>
      <c r="L92"/>
      <c r="M92"/>
    </row>
    <row r="93" spans="3:13">
      <c r="C93"/>
      <c r="D93"/>
      <c r="E93"/>
      <c r="F93"/>
      <c r="G93"/>
      <c r="H93"/>
      <c r="I93"/>
      <c r="J93"/>
      <c r="K93"/>
      <c r="L93"/>
      <c r="M93"/>
    </row>
    <row r="94" spans="3:13">
      <c r="C94"/>
      <c r="D94"/>
      <c r="E94"/>
      <c r="F94"/>
      <c r="G94"/>
      <c r="H94"/>
      <c r="I94"/>
      <c r="J94"/>
      <c r="K94"/>
      <c r="L94"/>
      <c r="M94"/>
    </row>
    <row r="95" spans="3:13">
      <c r="C95"/>
      <c r="D95"/>
      <c r="E95"/>
      <c r="F95"/>
      <c r="G95"/>
      <c r="H95"/>
      <c r="I95"/>
      <c r="J95"/>
      <c r="K95"/>
      <c r="L95"/>
      <c r="M95"/>
    </row>
    <row r="96" spans="3:13">
      <c r="C96"/>
      <c r="D96"/>
      <c r="E96"/>
      <c r="F96"/>
      <c r="G96"/>
      <c r="H96"/>
      <c r="I96"/>
      <c r="J96"/>
      <c r="K96"/>
      <c r="L96"/>
      <c r="M96"/>
    </row>
    <row r="97" spans="3:13">
      <c r="C97"/>
      <c r="D97"/>
      <c r="E97"/>
      <c r="F97"/>
      <c r="G97"/>
      <c r="H97"/>
      <c r="I97"/>
      <c r="J97"/>
      <c r="K97"/>
      <c r="L97"/>
      <c r="M97"/>
    </row>
    <row r="98" spans="3:13">
      <c r="C98"/>
      <c r="D98"/>
      <c r="E98"/>
      <c r="F98"/>
      <c r="G98"/>
      <c r="H98"/>
      <c r="I98"/>
      <c r="J98"/>
      <c r="K98"/>
      <c r="L98"/>
      <c r="M98"/>
    </row>
    <row r="99" spans="3:13">
      <c r="C99"/>
      <c r="D99"/>
      <c r="E99"/>
      <c r="F99"/>
      <c r="G99"/>
      <c r="H99"/>
      <c r="I99"/>
      <c r="J99"/>
      <c r="K99"/>
      <c r="L99"/>
      <c r="M99"/>
    </row>
    <row r="100" spans="3:13">
      <c r="C100"/>
      <c r="D100"/>
      <c r="E100"/>
      <c r="F100"/>
      <c r="G100"/>
      <c r="H100"/>
      <c r="I100"/>
      <c r="J100"/>
      <c r="K100"/>
      <c r="L100"/>
      <c r="M100"/>
    </row>
    <row r="101" spans="3:13">
      <c r="C101"/>
      <c r="D101"/>
      <c r="E101"/>
      <c r="F101"/>
      <c r="G101"/>
      <c r="H101"/>
      <c r="I101"/>
      <c r="J101"/>
      <c r="K101"/>
      <c r="L101"/>
      <c r="M101"/>
    </row>
    <row r="102" spans="3:13">
      <c r="C102"/>
      <c r="D102"/>
      <c r="E102"/>
      <c r="F102"/>
      <c r="G102"/>
      <c r="H102"/>
      <c r="I102"/>
      <c r="J102"/>
      <c r="K102"/>
      <c r="L102"/>
      <c r="M102"/>
    </row>
    <row r="103" spans="3:13">
      <c r="C103"/>
      <c r="D103"/>
      <c r="E103"/>
      <c r="F103"/>
      <c r="G103"/>
      <c r="H103"/>
      <c r="I103"/>
      <c r="J103"/>
      <c r="K103"/>
      <c r="L103"/>
      <c r="M103"/>
    </row>
    <row r="104" spans="3:13">
      <c r="C104"/>
      <c r="D104"/>
      <c r="E104"/>
      <c r="F104"/>
      <c r="G104"/>
      <c r="H104"/>
      <c r="I104"/>
      <c r="J104"/>
      <c r="K104"/>
      <c r="L104"/>
      <c r="M104"/>
    </row>
    <row r="105" spans="3:13">
      <c r="C105"/>
      <c r="D105"/>
      <c r="E105"/>
      <c r="F105"/>
      <c r="G105"/>
      <c r="H105"/>
      <c r="I105"/>
      <c r="J105"/>
      <c r="K105"/>
      <c r="L105"/>
      <c r="M105"/>
    </row>
    <row r="106" spans="3:13">
      <c r="C106"/>
      <c r="D106"/>
      <c r="E106"/>
      <c r="F106"/>
      <c r="G106"/>
      <c r="H106"/>
      <c r="I106"/>
      <c r="J106"/>
      <c r="K106"/>
      <c r="L106"/>
      <c r="M106"/>
    </row>
    <row r="107" spans="3:13">
      <c r="C107"/>
      <c r="D107"/>
      <c r="E107"/>
      <c r="F107"/>
      <c r="G107"/>
      <c r="H107"/>
      <c r="I107"/>
      <c r="J107"/>
      <c r="K107"/>
      <c r="L107"/>
      <c r="M107"/>
    </row>
    <row r="108" spans="3:13">
      <c r="C108"/>
      <c r="D108"/>
      <c r="E108"/>
      <c r="F108"/>
      <c r="G108"/>
      <c r="H108"/>
      <c r="I108"/>
      <c r="J108"/>
      <c r="K108"/>
      <c r="L108"/>
      <c r="M108"/>
    </row>
    <row r="109" spans="3:13">
      <c r="C109"/>
      <c r="D109"/>
      <c r="E109"/>
      <c r="F109"/>
      <c r="G109"/>
      <c r="H109"/>
      <c r="I109"/>
      <c r="J109"/>
      <c r="K109"/>
      <c r="L109"/>
      <c r="M109"/>
    </row>
    <row r="110" spans="3:13">
      <c r="C110"/>
      <c r="D110"/>
      <c r="E110"/>
      <c r="F110"/>
      <c r="G110"/>
      <c r="H110"/>
      <c r="I110"/>
      <c r="J110"/>
      <c r="K110"/>
      <c r="L110"/>
      <c r="M110"/>
    </row>
    <row r="111" spans="3:13">
      <c r="C111"/>
      <c r="D111"/>
      <c r="E111"/>
      <c r="F111"/>
      <c r="G111"/>
      <c r="H111"/>
      <c r="I111"/>
      <c r="J111"/>
      <c r="K111"/>
      <c r="L111"/>
      <c r="M111"/>
    </row>
    <row r="112" spans="3:13">
      <c r="C112"/>
      <c r="D112"/>
      <c r="E112"/>
      <c r="F112"/>
      <c r="G112"/>
      <c r="H112"/>
      <c r="I112"/>
      <c r="J112"/>
      <c r="K112"/>
      <c r="L112"/>
      <c r="M112"/>
    </row>
    <row r="113" spans="3:13">
      <c r="C113"/>
      <c r="D113"/>
      <c r="E113"/>
      <c r="F113"/>
      <c r="G113"/>
      <c r="H113"/>
      <c r="I113"/>
      <c r="J113"/>
      <c r="K113"/>
      <c r="L113"/>
      <c r="M113"/>
    </row>
    <row r="114" spans="3:13">
      <c r="C114"/>
      <c r="D114"/>
      <c r="E114"/>
      <c r="F114"/>
      <c r="G114"/>
      <c r="H114"/>
      <c r="I114"/>
      <c r="J114"/>
      <c r="K114"/>
      <c r="L114"/>
      <c r="M114"/>
    </row>
    <row r="115" spans="3:13">
      <c r="C115"/>
      <c r="D115"/>
      <c r="E115"/>
      <c r="F115"/>
      <c r="G115"/>
      <c r="H115"/>
      <c r="I115"/>
      <c r="J115"/>
      <c r="K115"/>
      <c r="L115"/>
      <c r="M115"/>
    </row>
    <row r="116" spans="3:13">
      <c r="C116"/>
      <c r="D116"/>
      <c r="E116"/>
      <c r="F116"/>
      <c r="G116"/>
      <c r="H116"/>
      <c r="I116"/>
      <c r="J116"/>
      <c r="K116"/>
      <c r="L116"/>
      <c r="M116"/>
    </row>
    <row r="117" spans="3:13">
      <c r="C117"/>
      <c r="D117"/>
      <c r="E117"/>
      <c r="F117"/>
      <c r="G117"/>
      <c r="H117"/>
      <c r="I117"/>
      <c r="J117"/>
      <c r="K117"/>
      <c r="L117"/>
      <c r="M117"/>
    </row>
    <row r="118" spans="3:13">
      <c r="C118"/>
      <c r="D118"/>
      <c r="E118"/>
      <c r="F118"/>
      <c r="G118"/>
      <c r="H118"/>
      <c r="I118"/>
      <c r="J118"/>
      <c r="K118"/>
      <c r="L118"/>
      <c r="M118"/>
    </row>
    <row r="119" spans="3:13">
      <c r="C119"/>
      <c r="D119"/>
      <c r="E119"/>
      <c r="F119"/>
      <c r="G119"/>
      <c r="H119"/>
      <c r="I119"/>
      <c r="J119"/>
      <c r="K119"/>
      <c r="L119"/>
      <c r="M119"/>
    </row>
    <row r="120" spans="3:13">
      <c r="C120"/>
      <c r="D120"/>
      <c r="E120"/>
      <c r="F120"/>
      <c r="G120"/>
      <c r="H120"/>
      <c r="I120"/>
      <c r="J120"/>
      <c r="K120"/>
      <c r="L120"/>
      <c r="M120"/>
    </row>
    <row r="121" spans="3:13">
      <c r="C121"/>
      <c r="D121"/>
      <c r="E121"/>
      <c r="F121"/>
      <c r="G121"/>
      <c r="H121"/>
      <c r="I121"/>
      <c r="J121"/>
      <c r="K121"/>
      <c r="L121"/>
      <c r="M121"/>
    </row>
    <row r="122" spans="3:13">
      <c r="C122"/>
      <c r="D122"/>
      <c r="E122"/>
      <c r="F122"/>
      <c r="G122"/>
      <c r="H122"/>
      <c r="I122"/>
      <c r="J122"/>
      <c r="K122"/>
      <c r="L122"/>
      <c r="M122"/>
    </row>
    <row r="123" spans="3:13">
      <c r="C123"/>
      <c r="D123"/>
      <c r="E123"/>
      <c r="F123"/>
      <c r="G123"/>
      <c r="H123"/>
      <c r="I123"/>
      <c r="J123"/>
      <c r="K123"/>
      <c r="L123"/>
      <c r="M123"/>
    </row>
    <row r="124" spans="3:13">
      <c r="C124"/>
      <c r="D124"/>
      <c r="E124"/>
      <c r="F124"/>
      <c r="G124"/>
      <c r="H124"/>
      <c r="I124"/>
      <c r="J124"/>
      <c r="K124"/>
      <c r="L124"/>
      <c r="M124"/>
    </row>
    <row r="125" spans="3:13">
      <c r="C125"/>
      <c r="D125"/>
      <c r="E125"/>
      <c r="F125"/>
      <c r="G125"/>
      <c r="H125"/>
      <c r="I125"/>
      <c r="J125"/>
      <c r="K125"/>
      <c r="L125"/>
      <c r="M125"/>
    </row>
    <row r="126" spans="3:13">
      <c r="C126"/>
      <c r="D126"/>
      <c r="E126"/>
      <c r="F126"/>
      <c r="G126"/>
      <c r="H126"/>
      <c r="I126"/>
      <c r="J126"/>
      <c r="K126"/>
      <c r="L126"/>
      <c r="M126"/>
    </row>
    <row r="127" spans="3:13">
      <c r="C127"/>
      <c r="D127"/>
      <c r="E127"/>
      <c r="F127"/>
      <c r="G127"/>
      <c r="H127"/>
      <c r="I127"/>
      <c r="J127"/>
      <c r="K127"/>
      <c r="L127"/>
      <c r="M127"/>
    </row>
    <row r="128" spans="3:13">
      <c r="C128"/>
      <c r="D128"/>
      <c r="E128"/>
      <c r="F128"/>
      <c r="G128"/>
      <c r="H128"/>
      <c r="I128"/>
      <c r="J128"/>
      <c r="K128"/>
      <c r="L128"/>
      <c r="M128"/>
    </row>
  </sheetData>
  <mergeCells count="3">
    <mergeCell ref="D4:E4"/>
    <mergeCell ref="H4:L4"/>
    <mergeCell ref="F4:G4"/>
  </mergeCells>
  <pageMargins left="0.23622047244094491" right="0.23622047244094491" top="0.74803149606299213" bottom="0.74803149606299213" header="0.31496062992125984" footer="0.31496062992125984"/>
  <pageSetup paperSize="8" scale="73" fitToHeight="0" orientation="landscape" r:id="rId1"/>
  <headerFooter>
    <oddFooter>&amp;L&amp;D - &amp;T&amp;CPage &amp;P of &amp;N&amp;R&amp;F</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5"/>
    <pageSetUpPr fitToPage="1"/>
  </sheetPr>
  <dimension ref="A1:X36"/>
  <sheetViews>
    <sheetView showGridLines="0" topLeftCell="B1" zoomScale="60" zoomScaleNormal="60" workbookViewId="0">
      <selection activeCell="D9" sqref="D9"/>
    </sheetView>
  </sheetViews>
  <sheetFormatPr defaultRowHeight="15"/>
  <cols>
    <col min="1" max="1" width="6" style="14" hidden="1" customWidth="1"/>
    <col min="2" max="2" width="2.28515625" style="14" customWidth="1"/>
    <col min="3" max="3" width="42.7109375" style="5" customWidth="1"/>
    <col min="4" max="5" width="11.7109375" style="44" customWidth="1"/>
    <col min="6" max="6" width="11.7109375" style="45" customWidth="1"/>
    <col min="7" max="7" width="13.140625" style="45" customWidth="1"/>
    <col min="8" max="12" width="11.7109375" style="5" customWidth="1"/>
    <col min="13" max="13" width="50.7109375" style="5" customWidth="1"/>
    <col min="14" max="14" width="1.28515625" style="5" customWidth="1"/>
    <col min="15" max="15" width="50.7109375" style="5" customWidth="1"/>
    <col min="16" max="16" width="1.42578125" style="5" customWidth="1"/>
    <col min="17" max="17" width="12.7109375" style="45" customWidth="1"/>
    <col min="18" max="18" width="1.42578125" style="5" customWidth="1"/>
    <col min="19" max="19" width="12.5703125" style="5" customWidth="1"/>
    <col min="20" max="22" width="9.140625" style="5"/>
    <col min="23" max="25" width="11.7109375" style="5" customWidth="1"/>
    <col min="26" max="16384" width="9.140625" style="5"/>
  </cols>
  <sheetData>
    <row r="1" spans="1:24">
      <c r="A1" s="12"/>
      <c r="M1" s="77"/>
      <c r="N1" s="77"/>
      <c r="O1" s="77"/>
    </row>
    <row r="2" spans="1:24" ht="24.75">
      <c r="A2" s="12"/>
      <c r="C2" s="85" t="s">
        <v>40</v>
      </c>
      <c r="D2" s="61"/>
      <c r="E2" s="61"/>
      <c r="F2" s="62"/>
      <c r="G2" s="62"/>
      <c r="H2" s="61"/>
      <c r="I2" s="61"/>
      <c r="J2" s="61"/>
      <c r="K2" s="61"/>
      <c r="L2" s="61"/>
      <c r="S2" s="84" t="str">
        <f>CONCATENATE('Home Page'!W2," ",'Home Page'!Y2)</f>
        <v>Q4 2014/15</v>
      </c>
    </row>
    <row r="3" spans="1:24" ht="18">
      <c r="A3" s="12"/>
      <c r="C3" s="15"/>
      <c r="D3" s="78"/>
      <c r="E3" s="78"/>
      <c r="F3" s="63"/>
      <c r="G3" s="234"/>
      <c r="H3" s="16"/>
      <c r="I3" s="16"/>
      <c r="J3" s="16"/>
      <c r="K3" s="16"/>
      <c r="L3" s="16"/>
      <c r="M3" s="16"/>
      <c r="N3" s="16"/>
      <c r="O3" s="16"/>
    </row>
    <row r="4" spans="1:24" ht="18">
      <c r="A4" s="12"/>
      <c r="C4" s="70" t="s">
        <v>34</v>
      </c>
      <c r="D4" s="1487" t="s">
        <v>35</v>
      </c>
      <c r="E4" s="1487"/>
      <c r="F4" s="1488" t="s">
        <v>36</v>
      </c>
      <c r="G4" s="1488"/>
      <c r="H4" s="1487" t="s">
        <v>43</v>
      </c>
      <c r="I4" s="1487"/>
      <c r="J4" s="1487"/>
      <c r="K4" s="1487"/>
      <c r="L4" s="1487"/>
      <c r="M4" s="119" t="s">
        <v>198</v>
      </c>
      <c r="N4" s="119"/>
      <c r="O4" s="119" t="s">
        <v>197</v>
      </c>
      <c r="Q4" s="60" t="s">
        <v>3</v>
      </c>
      <c r="S4" s="60" t="s">
        <v>46</v>
      </c>
    </row>
    <row r="5" spans="1:24" s="72" customFormat="1" ht="15.75">
      <c r="A5" s="71"/>
      <c r="C5" s="73"/>
      <c r="D5" s="74" t="s">
        <v>547</v>
      </c>
      <c r="E5" s="74" t="s">
        <v>548</v>
      </c>
      <c r="F5" s="75" t="s">
        <v>547</v>
      </c>
      <c r="G5" s="75" t="s">
        <v>548</v>
      </c>
      <c r="H5" s="74"/>
      <c r="I5" s="74"/>
      <c r="J5" s="74"/>
      <c r="K5" s="74"/>
      <c r="L5" s="74"/>
      <c r="M5" s="74"/>
      <c r="N5" s="74"/>
      <c r="O5" s="74"/>
      <c r="Q5" s="76"/>
    </row>
    <row r="6" spans="1:24" ht="19.5">
      <c r="A6" s="12"/>
      <c r="C6" s="24" t="s">
        <v>13</v>
      </c>
      <c r="D6" s="50"/>
      <c r="E6" s="50"/>
      <c r="F6" s="69"/>
      <c r="G6" s="69"/>
      <c r="H6" s="25"/>
      <c r="I6" s="25"/>
      <c r="J6" s="21"/>
      <c r="K6" s="21"/>
      <c r="L6" s="21"/>
      <c r="M6" s="21"/>
      <c r="N6" s="21"/>
      <c r="O6" s="21"/>
      <c r="P6" s="21"/>
      <c r="Q6" s="21"/>
      <c r="R6" s="21"/>
      <c r="S6" s="21"/>
    </row>
    <row r="7" spans="1:24" ht="19.5">
      <c r="A7" s="12"/>
      <c r="C7" s="20"/>
      <c r="D7" s="51"/>
      <c r="E7" s="51"/>
      <c r="F7" s="67"/>
      <c r="G7" s="67"/>
      <c r="H7" s="3"/>
      <c r="I7" s="3"/>
      <c r="J7" s="3"/>
      <c r="K7" s="3"/>
      <c r="L7" s="3"/>
      <c r="M7" s="3"/>
      <c r="N7" s="3"/>
      <c r="O7" s="3"/>
    </row>
    <row r="8" spans="1:24" ht="18">
      <c r="A8" s="2" t="s">
        <v>23</v>
      </c>
      <c r="C8" s="108" t="s">
        <v>31</v>
      </c>
      <c r="D8" s="109"/>
      <c r="E8" s="109"/>
      <c r="F8" s="110"/>
      <c r="G8" s="110"/>
      <c r="H8" s="111"/>
      <c r="I8" s="111"/>
      <c r="J8" s="111"/>
      <c r="K8" s="111"/>
      <c r="L8" s="111"/>
      <c r="M8" s="111"/>
      <c r="N8" s="111"/>
      <c r="O8" s="111"/>
      <c r="P8" s="111"/>
      <c r="Q8" s="111"/>
      <c r="R8" s="111"/>
      <c r="S8" s="111"/>
    </row>
    <row r="9" spans="1:24" ht="154.5" customHeight="1">
      <c r="A9" s="12">
        <v>13</v>
      </c>
      <c r="C9" s="40" t="str">
        <f>'Master Input'!B44</f>
        <v>Children's Services deliver services on budget                                                                  (£m, Cumulative)</v>
      </c>
      <c r="D9" s="305"/>
      <c r="E9" s="305"/>
      <c r="F9" s="569">
        <f>'Shape and Table Library'!AK5</f>
        <v>29.73</v>
      </c>
      <c r="G9" s="569">
        <f>'Shape and Table Library'!AL5</f>
        <v>0</v>
      </c>
      <c r="H9" s="33"/>
      <c r="I9" s="32"/>
      <c r="J9" s="32"/>
      <c r="K9" s="32"/>
      <c r="L9" s="32"/>
      <c r="M9" s="768" t="s">
        <v>965</v>
      </c>
      <c r="N9" s="123"/>
      <c r="O9" s="768" t="s">
        <v>882</v>
      </c>
      <c r="Q9" s="112" t="s">
        <v>39</v>
      </c>
      <c r="S9" s="113" t="s">
        <v>45</v>
      </c>
    </row>
    <row r="10" spans="1:24" ht="154.5" customHeight="1">
      <c r="A10" s="12">
        <v>14</v>
      </c>
      <c r="C10" s="40" t="str">
        <f>'Master Input'!B45</f>
        <v>Turnover forecast for the year                                         (£m, Cumulative)</v>
      </c>
      <c r="D10" s="52"/>
      <c r="E10" s="52"/>
      <c r="F10" s="569">
        <f>'Shape and Table Library'!AK14</f>
        <v>274.7</v>
      </c>
      <c r="G10" s="569">
        <f>'Shape and Table Library'!AL14</f>
        <v>0</v>
      </c>
      <c r="H10" s="35"/>
      <c r="I10" s="36"/>
      <c r="J10" s="36"/>
      <c r="K10" s="36"/>
      <c r="L10" s="36"/>
      <c r="M10" s="769" t="s">
        <v>748</v>
      </c>
      <c r="N10" s="123"/>
      <c r="O10" s="769" t="s">
        <v>966</v>
      </c>
      <c r="Q10" s="112" t="s">
        <v>48</v>
      </c>
      <c r="S10" s="113" t="s">
        <v>45</v>
      </c>
    </row>
    <row r="11" spans="1:24" ht="154.5" customHeight="1">
      <c r="A11" s="12">
        <v>15</v>
      </c>
      <c r="C11" s="40" t="str">
        <f>'Master Input'!B46</f>
        <v>Marketing net income is increasing                                          (£m, Cumulative)</v>
      </c>
      <c r="D11" s="306"/>
      <c r="E11" s="306"/>
      <c r="F11" s="569">
        <f>'Shape and Table Library'!AK23</f>
        <v>32.5</v>
      </c>
      <c r="G11" s="569">
        <f>'Shape and Table Library'!AL23</f>
        <v>0</v>
      </c>
      <c r="H11" s="35"/>
      <c r="I11" s="34"/>
      <c r="J11" s="34"/>
      <c r="K11" s="34"/>
      <c r="L11" s="34"/>
      <c r="M11" s="770" t="s">
        <v>968</v>
      </c>
      <c r="N11" s="144"/>
      <c r="O11" s="770" t="s">
        <v>967</v>
      </c>
      <c r="Q11" s="114" t="s">
        <v>49</v>
      </c>
      <c r="S11" s="115" t="s">
        <v>45</v>
      </c>
    </row>
    <row r="12" spans="1:24" ht="154.5" customHeight="1">
      <c r="A12" s="12">
        <v>16</v>
      </c>
      <c r="C12" s="489" t="str">
        <f>'Master Input'!B47</f>
        <v>Corporate Functions spend is on budget                                                                            (£m, Cumulative)</v>
      </c>
      <c r="D12" s="48"/>
      <c r="E12" s="48"/>
      <c r="F12" s="570">
        <f>'Shape and Table Library'!AK32</f>
        <v>20.100000000000001</v>
      </c>
      <c r="G12" s="570">
        <f>'Shape and Table Library'!AL32</f>
        <v>0</v>
      </c>
      <c r="I12" s="7"/>
      <c r="J12" s="7"/>
      <c r="K12" s="7"/>
      <c r="L12" s="7"/>
      <c r="M12" s="123" t="s">
        <v>969</v>
      </c>
      <c r="N12" s="123"/>
      <c r="O12" s="123" t="s">
        <v>970</v>
      </c>
      <c r="Q12" s="45" t="s">
        <v>54</v>
      </c>
      <c r="S12" s="91" t="s">
        <v>45</v>
      </c>
    </row>
    <row r="13" spans="1:24" ht="18">
      <c r="A13" s="2" t="s">
        <v>16</v>
      </c>
      <c r="C13" s="108" t="s">
        <v>32</v>
      </c>
      <c r="D13" s="109"/>
      <c r="E13" s="109"/>
      <c r="F13" s="111"/>
      <c r="G13" s="111"/>
      <c r="H13" s="111"/>
      <c r="I13" s="111"/>
      <c r="J13" s="111"/>
      <c r="K13" s="111"/>
      <c r="L13" s="111"/>
      <c r="M13" s="111"/>
      <c r="N13" s="111"/>
      <c r="O13" s="111"/>
      <c r="P13" s="111"/>
      <c r="Q13" s="111"/>
      <c r="R13" s="111"/>
      <c r="S13" s="111"/>
      <c r="W13" s="142"/>
      <c r="X13" s="142"/>
    </row>
    <row r="14" spans="1:24" ht="154.5" customHeight="1">
      <c r="A14" s="12">
        <v>16</v>
      </c>
      <c r="C14" s="489" t="str">
        <f>'Master Input'!B49</f>
        <v>Total levels of reserves                                      (£m, Non-Cumulative)</v>
      </c>
      <c r="D14" s="48"/>
      <c r="E14" s="48"/>
      <c r="F14" s="570">
        <f>'Shape and Table Library'!AK41</f>
        <v>47.8</v>
      </c>
      <c r="G14" s="570">
        <f>'Shape and Table Library'!AL41</f>
        <v>0</v>
      </c>
      <c r="I14" s="7"/>
      <c r="J14" s="7"/>
      <c r="K14" s="7"/>
      <c r="L14" s="7"/>
      <c r="M14" s="123" t="s">
        <v>749</v>
      </c>
      <c r="N14" s="123"/>
      <c r="O14" s="123" t="s">
        <v>970</v>
      </c>
      <c r="Q14" s="45" t="s">
        <v>50</v>
      </c>
      <c r="S14" s="91" t="s">
        <v>45</v>
      </c>
    </row>
    <row r="15" spans="1:24" ht="18">
      <c r="A15" s="2" t="s">
        <v>17</v>
      </c>
      <c r="C15" s="108" t="s">
        <v>33</v>
      </c>
      <c r="D15" s="109"/>
      <c r="E15" s="109"/>
      <c r="F15" s="111"/>
      <c r="G15" s="111"/>
      <c r="H15" s="111"/>
      <c r="I15" s="111"/>
      <c r="J15" s="111"/>
      <c r="K15" s="111"/>
      <c r="L15" s="111"/>
      <c r="M15" s="111"/>
      <c r="N15" s="111"/>
      <c r="O15" s="111"/>
      <c r="P15" s="111"/>
      <c r="Q15" s="111"/>
      <c r="R15" s="111"/>
      <c r="S15" s="111"/>
      <c r="W15" s="142"/>
      <c r="X15" s="142"/>
    </row>
    <row r="16" spans="1:24" ht="154.5" customHeight="1">
      <c r="A16" s="12">
        <v>16</v>
      </c>
      <c r="C16" s="40" t="str">
        <f>'Master Input'!B51</f>
        <v>Pension deficit                                                                                 (£m, Cumulative)</v>
      </c>
      <c r="D16" s="52"/>
      <c r="E16" s="52"/>
      <c r="F16" s="569">
        <f>'Shape and Table Library'!AK50</f>
        <v>152.19999999999999</v>
      </c>
      <c r="G16" s="569">
        <f>'Shape and Table Library'!AL50</f>
        <v>0</v>
      </c>
      <c r="H16" s="35"/>
      <c r="I16" s="36"/>
      <c r="J16" s="36"/>
      <c r="K16" s="36"/>
      <c r="L16" s="36"/>
      <c r="M16" s="769" t="s">
        <v>971</v>
      </c>
      <c r="N16" s="123"/>
      <c r="O16" s="769" t="s">
        <v>750</v>
      </c>
      <c r="Q16" s="114" t="s">
        <v>50</v>
      </c>
      <c r="S16" s="113" t="s">
        <v>45</v>
      </c>
    </row>
    <row r="17" spans="3:19">
      <c r="S17" s="23"/>
    </row>
    <row r="18" spans="3:19">
      <c r="S18" s="23"/>
    </row>
    <row r="19" spans="3:19">
      <c r="S19" s="23"/>
    </row>
    <row r="20" spans="3:19">
      <c r="S20" s="23"/>
    </row>
    <row r="21" spans="3:19">
      <c r="S21" s="23"/>
    </row>
    <row r="22" spans="3:19">
      <c r="S22" s="23"/>
    </row>
    <row r="23" spans="3:19">
      <c r="S23" s="23"/>
    </row>
    <row r="24" spans="3:19">
      <c r="S24" s="23"/>
    </row>
    <row r="25" spans="3:19">
      <c r="C25" s="38"/>
      <c r="D25" s="58"/>
      <c r="E25" s="58"/>
      <c r="F25" s="66"/>
      <c r="G25" s="66"/>
      <c r="H25" s="23"/>
    </row>
    <row r="26" spans="3:19">
      <c r="C26" s="38"/>
      <c r="D26" s="58"/>
      <c r="E26" s="58"/>
      <c r="F26" s="66"/>
      <c r="G26" s="66"/>
      <c r="H26" s="23"/>
    </row>
    <row r="27" spans="3:19">
      <c r="C27" s="38"/>
      <c r="D27" s="58"/>
      <c r="E27" s="58"/>
      <c r="F27" s="66"/>
      <c r="G27" s="66"/>
      <c r="H27" s="23"/>
    </row>
    <row r="34" ht="15" customHeight="1"/>
    <row r="35" ht="15" customHeight="1"/>
    <row r="36" ht="15" customHeight="1"/>
  </sheetData>
  <mergeCells count="3">
    <mergeCell ref="D4:E4"/>
    <mergeCell ref="H4:L4"/>
    <mergeCell ref="F4:G4"/>
  </mergeCells>
  <pageMargins left="0.23622047244094491" right="0.23622047244094491" top="0.74803149606299213" bottom="0.74803149606299213" header="0.31496062992125984" footer="0.31496062992125984"/>
  <pageSetup paperSize="9" scale="51" fitToHeight="0" orientation="landscape" r:id="rId1"/>
  <headerFooter>
    <oddFooter>&amp;L&amp;D - &amp;T&amp;CPage &amp;P of &amp;N&amp;R&amp;F</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8"/>
    <pageSetUpPr fitToPage="1"/>
  </sheetPr>
  <dimension ref="A1:X155"/>
  <sheetViews>
    <sheetView showGridLines="0" topLeftCell="B3" zoomScale="70" zoomScaleNormal="70" workbookViewId="0">
      <selection activeCell="O11" sqref="O11"/>
    </sheetView>
  </sheetViews>
  <sheetFormatPr defaultRowHeight="15"/>
  <cols>
    <col min="1" max="1" width="6" style="14" hidden="1" customWidth="1"/>
    <col min="2" max="2" width="2.28515625" style="14" customWidth="1"/>
    <col min="3" max="3" width="42.7109375" style="5" customWidth="1"/>
    <col min="4" max="5" width="11.7109375" style="44" customWidth="1"/>
    <col min="6" max="6" width="11.7109375" style="45" customWidth="1"/>
    <col min="7" max="7" width="13.140625" style="45" customWidth="1"/>
    <col min="8" max="12" width="11.7109375" style="5" customWidth="1"/>
    <col min="13" max="13" width="50.7109375" style="5" customWidth="1"/>
    <col min="14" max="14" width="1.28515625" style="5" customWidth="1"/>
    <col min="15" max="15" width="50.7109375" style="5" customWidth="1"/>
    <col min="16" max="16" width="1.42578125" style="5" customWidth="1"/>
    <col min="17" max="17" width="12.7109375" style="45" customWidth="1"/>
    <col min="18" max="18" width="1.42578125" style="5" customWidth="1"/>
    <col min="19" max="19" width="12.5703125" style="5" customWidth="1"/>
    <col min="20" max="21" width="9.140625" style="5"/>
    <col min="22" max="24" width="11.7109375" style="5" customWidth="1"/>
    <col min="25" max="16384" width="9.140625" style="5"/>
  </cols>
  <sheetData>
    <row r="1" spans="1:24">
      <c r="A1" s="12"/>
      <c r="M1" s="77"/>
      <c r="N1" s="77"/>
      <c r="O1" s="77"/>
    </row>
    <row r="2" spans="1:24" ht="24.75">
      <c r="A2" s="12"/>
      <c r="C2" s="85" t="s">
        <v>40</v>
      </c>
      <c r="D2" s="61"/>
      <c r="E2" s="61"/>
      <c r="F2" s="62"/>
      <c r="G2" s="62"/>
      <c r="H2" s="61"/>
      <c r="I2" s="61"/>
      <c r="J2" s="61"/>
      <c r="K2" s="61"/>
      <c r="L2" s="61"/>
      <c r="S2" s="84" t="str">
        <f>CONCATENATE('Home Page'!W2," ",'Home Page'!Y2)</f>
        <v>Q4 2014/15</v>
      </c>
    </row>
    <row r="3" spans="1:24" ht="18">
      <c r="A3" s="12"/>
      <c r="C3" s="15"/>
      <c r="D3" s="78"/>
      <c r="E3" s="78"/>
      <c r="F3" s="63"/>
      <c r="G3" s="234"/>
      <c r="H3" s="16"/>
      <c r="I3" s="16"/>
      <c r="J3" s="16"/>
      <c r="K3" s="16"/>
      <c r="L3" s="16"/>
      <c r="M3" s="16"/>
      <c r="N3" s="16"/>
      <c r="O3" s="16"/>
    </row>
    <row r="4" spans="1:24" ht="18">
      <c r="A4" s="12"/>
      <c r="C4" s="70" t="s">
        <v>34</v>
      </c>
      <c r="D4" s="1487" t="s">
        <v>35</v>
      </c>
      <c r="E4" s="1487"/>
      <c r="F4" s="1488" t="s">
        <v>36</v>
      </c>
      <c r="G4" s="1488"/>
      <c r="H4" s="1487" t="s">
        <v>43</v>
      </c>
      <c r="I4" s="1487"/>
      <c r="J4" s="1487"/>
      <c r="K4" s="1487"/>
      <c r="L4" s="1487"/>
      <c r="M4" s="119" t="s">
        <v>198</v>
      </c>
      <c r="N4" s="119"/>
      <c r="O4" s="119" t="s">
        <v>197</v>
      </c>
      <c r="Q4" s="60" t="s">
        <v>3</v>
      </c>
      <c r="S4" s="60" t="s">
        <v>46</v>
      </c>
    </row>
    <row r="5" spans="1:24" s="72" customFormat="1" ht="15.75">
      <c r="A5" s="71"/>
      <c r="C5" s="73"/>
      <c r="D5" s="74" t="s">
        <v>547</v>
      </c>
      <c r="E5" s="74" t="s">
        <v>548</v>
      </c>
      <c r="F5" s="75" t="s">
        <v>547</v>
      </c>
      <c r="G5" s="75" t="s">
        <v>548</v>
      </c>
      <c r="H5" s="74"/>
      <c r="I5" s="74"/>
      <c r="J5" s="74"/>
      <c r="K5" s="74"/>
      <c r="L5" s="74"/>
      <c r="M5" s="74"/>
      <c r="N5" s="74"/>
      <c r="O5" s="74"/>
      <c r="Q5" s="76"/>
    </row>
    <row r="6" spans="1:24" s="43" customFormat="1" ht="21">
      <c r="A6" s="41"/>
      <c r="B6" s="42"/>
      <c r="C6" s="22" t="s">
        <v>37</v>
      </c>
      <c r="D6" s="88"/>
      <c r="E6" s="88"/>
      <c r="F6" s="89"/>
      <c r="G6" s="89"/>
      <c r="H6" s="90"/>
      <c r="I6" s="90"/>
      <c r="J6" s="90"/>
      <c r="K6" s="90"/>
      <c r="L6" s="90"/>
      <c r="M6" s="90"/>
      <c r="N6" s="90"/>
      <c r="O6" s="90"/>
      <c r="P6" s="90"/>
      <c r="Q6" s="90"/>
      <c r="R6" s="90"/>
      <c r="S6" s="90"/>
    </row>
    <row r="7" spans="1:24" ht="18">
      <c r="A7" s="2"/>
      <c r="C7" s="11"/>
      <c r="D7" s="53"/>
      <c r="E7" s="53"/>
      <c r="H7" s="3"/>
      <c r="I7" s="3"/>
      <c r="J7" s="3"/>
      <c r="K7" s="3"/>
      <c r="L7" s="3"/>
      <c r="M7" s="3"/>
      <c r="N7" s="3"/>
      <c r="O7" s="3"/>
      <c r="P7" s="3"/>
      <c r="Q7" s="3"/>
      <c r="R7" s="3"/>
      <c r="S7" s="3"/>
    </row>
    <row r="8" spans="1:24" ht="18">
      <c r="A8" s="2" t="s">
        <v>18</v>
      </c>
      <c r="C8" s="99" t="s">
        <v>28</v>
      </c>
      <c r="D8" s="100"/>
      <c r="E8" s="100"/>
      <c r="F8" s="101"/>
      <c r="G8" s="101"/>
      <c r="H8" s="102"/>
      <c r="I8" s="102"/>
      <c r="J8" s="102"/>
      <c r="K8" s="102"/>
      <c r="L8" s="102"/>
      <c r="M8" s="102"/>
      <c r="N8" s="102"/>
      <c r="O8" s="102"/>
      <c r="P8" s="102"/>
      <c r="Q8" s="102"/>
      <c r="R8" s="102"/>
      <c r="S8" s="102"/>
    </row>
    <row r="9" spans="1:24" ht="154.5" customHeight="1">
      <c r="A9" s="12">
        <v>17</v>
      </c>
      <c r="C9" s="39" t="str">
        <f>'Master Input'!B16</f>
        <v>% Children's Services contracts capturing beneficiary feedback                                                   (%, Non-Cumulative)</v>
      </c>
      <c r="D9" s="107"/>
      <c r="E9" s="107"/>
      <c r="F9" s="571">
        <f>'Shape and Table Library'!BA5</f>
        <v>0</v>
      </c>
      <c r="G9" s="571">
        <f>'Shape and Table Library'!BB5</f>
        <v>0</v>
      </c>
      <c r="H9" s="31"/>
      <c r="I9" s="126"/>
      <c r="J9" s="126"/>
      <c r="K9" s="126"/>
      <c r="L9" s="31"/>
      <c r="M9" s="771" t="s">
        <v>717</v>
      </c>
      <c r="N9" s="144"/>
      <c r="O9" s="771" t="s">
        <v>973</v>
      </c>
      <c r="Q9" s="127" t="s">
        <v>39</v>
      </c>
      <c r="S9" s="106" t="s">
        <v>45</v>
      </c>
    </row>
    <row r="10" spans="1:24" ht="154.5" customHeight="1">
      <c r="A10" s="12">
        <v>18</v>
      </c>
      <c r="C10" s="39" t="str">
        <f>'Master Input'!B17</f>
        <v>Net Promoter score                                                (Score Range, Non-Cumulative)</v>
      </c>
      <c r="D10" s="107"/>
      <c r="E10" s="107"/>
      <c r="F10" s="572">
        <f>'Shape and Table Library'!BA14</f>
        <v>0</v>
      </c>
      <c r="G10" s="572">
        <f>'Shape and Table Library'!BB14</f>
        <v>0</v>
      </c>
      <c r="H10" s="31"/>
      <c r="I10" s="31"/>
      <c r="J10" s="126"/>
      <c r="K10" s="126"/>
      <c r="L10" s="126"/>
      <c r="M10" s="771" t="s">
        <v>975</v>
      </c>
      <c r="N10" s="144"/>
      <c r="O10" s="771" t="s">
        <v>974</v>
      </c>
      <c r="Q10" s="127" t="s">
        <v>39</v>
      </c>
      <c r="S10" s="106" t="s">
        <v>45</v>
      </c>
    </row>
    <row r="11" spans="1:24" ht="154.5" customHeight="1">
      <c r="A11" s="12">
        <v>19</v>
      </c>
      <c r="C11" s="39" t="str">
        <f>'Master Input'!B18</f>
        <v>Number of committed givers                                            (K, Non-Cumulative)</v>
      </c>
      <c r="D11" s="107"/>
      <c r="E11" s="107"/>
      <c r="F11" s="1371">
        <f>'Shape and Table Library'!BA23</f>
        <v>102.538</v>
      </c>
      <c r="G11" s="1371">
        <f>'Shape and Table Library'!BB23</f>
        <v>0</v>
      </c>
      <c r="H11" s="31"/>
      <c r="I11" s="31"/>
      <c r="J11" s="126"/>
      <c r="K11" s="126"/>
      <c r="L11" s="126"/>
      <c r="M11" s="771" t="s">
        <v>976</v>
      </c>
      <c r="N11" s="144"/>
      <c r="O11" s="771" t="s">
        <v>977</v>
      </c>
      <c r="Q11" s="127" t="s">
        <v>49</v>
      </c>
      <c r="S11" s="106" t="s">
        <v>45</v>
      </c>
    </row>
    <row r="12" spans="1:24" ht="18">
      <c r="A12" s="2" t="s">
        <v>22</v>
      </c>
      <c r="C12" s="99" t="s">
        <v>53</v>
      </c>
      <c r="D12" s="100"/>
      <c r="E12" s="100"/>
      <c r="F12" s="102"/>
      <c r="G12" s="102"/>
      <c r="H12" s="102"/>
      <c r="I12" s="102"/>
      <c r="J12" s="102"/>
      <c r="K12" s="102"/>
      <c r="L12" s="102"/>
      <c r="M12" s="164"/>
      <c r="N12" s="164"/>
      <c r="O12" s="164"/>
      <c r="P12" s="102"/>
      <c r="Q12" s="102"/>
      <c r="R12" s="102"/>
      <c r="S12" s="102"/>
      <c r="W12" s="142"/>
      <c r="X12" s="142"/>
    </row>
    <row r="13" spans="1:24" ht="154.5" customHeight="1">
      <c r="A13" s="12">
        <v>21</v>
      </c>
      <c r="C13" s="39" t="str">
        <f>'Master Input'!B20</f>
        <v>Tender Success rate for bids submitted                                                               (%, Non-Cumulative)</v>
      </c>
      <c r="D13" s="57" t="s">
        <v>8</v>
      </c>
      <c r="E13" s="57"/>
      <c r="F13" s="571">
        <f>'Shape and Table Library'!BA41</f>
        <v>0.63</v>
      </c>
      <c r="G13" s="571">
        <f>'Shape and Table Library'!BB41</f>
        <v>0</v>
      </c>
      <c r="H13" s="31"/>
      <c r="I13" s="126"/>
      <c r="J13" s="126"/>
      <c r="K13" s="126"/>
      <c r="L13" s="126"/>
      <c r="M13" s="771" t="s">
        <v>978</v>
      </c>
      <c r="N13" s="144"/>
      <c r="O13" s="771" t="s">
        <v>979</v>
      </c>
      <c r="Q13" s="127" t="s">
        <v>39</v>
      </c>
      <c r="S13" s="106" t="s">
        <v>45</v>
      </c>
    </row>
    <row r="14" spans="1:24" ht="154.5" customHeight="1">
      <c r="A14" s="12">
        <v>22</v>
      </c>
      <c r="C14" s="39" t="str">
        <f>'Master Input'!B21</f>
        <v>Working capital days (Children's Services)                                                        (Cumulative)</v>
      </c>
      <c r="D14" s="54" t="s">
        <v>8</v>
      </c>
      <c r="E14" s="248"/>
      <c r="F14" s="573">
        <f>'Shape and Table Library'!BA50</f>
        <v>0</v>
      </c>
      <c r="G14" s="573">
        <f>'Shape and Table Library'!BB50</f>
        <v>0</v>
      </c>
      <c r="H14" s="23"/>
      <c r="I14" s="4"/>
      <c r="J14" s="4"/>
      <c r="K14" s="4"/>
      <c r="L14" s="4"/>
      <c r="M14" s="144"/>
      <c r="N14" s="144"/>
      <c r="O14" s="144"/>
      <c r="Q14" s="127" t="s">
        <v>39</v>
      </c>
      <c r="S14" s="91" t="s">
        <v>45</v>
      </c>
    </row>
    <row r="15" spans="1:24" ht="154.5" customHeight="1">
      <c r="A15" s="12">
        <v>23</v>
      </c>
      <c r="C15" s="39" t="str">
        <f>'Master Input'!B22</f>
        <v>% Children's Services CAIU inspections rated Good or above             (%, Non-Cumulative)</v>
      </c>
      <c r="D15" s="104"/>
      <c r="E15" s="104"/>
      <c r="F15" s="571">
        <f>'Shape and Table Library'!BA59</f>
        <v>0.59</v>
      </c>
      <c r="G15" s="571">
        <f>'Shape and Table Library'!BB59</f>
        <v>0</v>
      </c>
      <c r="H15" s="31"/>
      <c r="I15" s="126"/>
      <c r="J15" s="126"/>
      <c r="K15" s="126"/>
      <c r="L15" s="126"/>
      <c r="M15" s="771" t="s">
        <v>866</v>
      </c>
      <c r="N15" s="144"/>
      <c r="O15" s="771" t="s">
        <v>980</v>
      </c>
      <c r="Q15" s="127" t="s">
        <v>39</v>
      </c>
      <c r="S15" s="106" t="s">
        <v>45</v>
      </c>
    </row>
    <row r="16" spans="1:24" ht="154.5" customHeight="1">
      <c r="A16" s="12">
        <v>24</v>
      </c>
      <c r="C16" s="39" t="str">
        <f>'Master Input'!B23</f>
        <v>Internal customer satisfaction rating on support received by Corp Services                                    (%, Non-Cumulative)</v>
      </c>
      <c r="D16" s="104"/>
      <c r="E16" s="104"/>
      <c r="F16" s="571">
        <f>'Shape and Table Library'!BA68</f>
        <v>0</v>
      </c>
      <c r="G16" s="571">
        <f>'Shape and Table Library'!BB68</f>
        <v>0</v>
      </c>
      <c r="H16" s="31"/>
      <c r="I16" s="250"/>
      <c r="J16" s="250"/>
      <c r="K16" s="250"/>
      <c r="L16" s="250"/>
      <c r="M16" s="771" t="s">
        <v>981</v>
      </c>
      <c r="N16" s="144"/>
      <c r="O16" s="771" t="s">
        <v>887</v>
      </c>
      <c r="Q16" s="127" t="s">
        <v>82</v>
      </c>
      <c r="S16" s="106" t="s">
        <v>45</v>
      </c>
    </row>
    <row r="17" spans="1:24" ht="154.5" customHeight="1">
      <c r="A17" s="12"/>
      <c r="C17" s="38" t="str">
        <f>'Master Input'!B24</f>
        <v>Increase the economic value of our volunteers’ contribution                                                                (£, Annual)</v>
      </c>
      <c r="D17" s="48" t="s">
        <v>557</v>
      </c>
      <c r="E17" s="48" t="s">
        <v>557</v>
      </c>
      <c r="F17" s="653"/>
      <c r="G17" s="653"/>
      <c r="H17" s="23"/>
      <c r="I17" s="10"/>
      <c r="J17" s="10"/>
      <c r="K17" s="10"/>
      <c r="L17" s="10"/>
      <c r="M17" s="144" t="s">
        <v>982</v>
      </c>
      <c r="N17" s="144"/>
      <c r="O17" s="144" t="s">
        <v>982</v>
      </c>
      <c r="P17" s="23"/>
      <c r="Q17" s="66" t="s">
        <v>48</v>
      </c>
      <c r="R17" s="23"/>
      <c r="S17" s="91" t="s">
        <v>45</v>
      </c>
    </row>
    <row r="18" spans="1:24" ht="18">
      <c r="A18" s="2"/>
      <c r="C18" s="99" t="s">
        <v>52</v>
      </c>
      <c r="D18" s="100"/>
      <c r="E18" s="100"/>
      <c r="F18" s="102"/>
      <c r="G18" s="102"/>
      <c r="H18" s="102"/>
      <c r="I18" s="102"/>
      <c r="J18" s="102"/>
      <c r="K18" s="102"/>
      <c r="L18" s="102"/>
      <c r="M18" s="164"/>
      <c r="N18" s="164"/>
      <c r="O18" s="164"/>
      <c r="P18" s="102"/>
      <c r="Q18" s="102"/>
      <c r="R18" s="102"/>
      <c r="S18" s="102"/>
      <c r="W18" s="142"/>
      <c r="X18" s="142"/>
    </row>
    <row r="19" spans="1:24" ht="154.5" customHeight="1">
      <c r="A19" s="12"/>
      <c r="C19" s="39" t="str">
        <f>'Master Input'!B26</f>
        <v>Children Services overhead costs as a % of expenditure                                                   (%, Non-Cumulative)</v>
      </c>
      <c r="D19" s="247"/>
      <c r="E19" s="247"/>
      <c r="F19" s="571">
        <f>'Shape and Table Library'!BA86</f>
        <v>0</v>
      </c>
      <c r="G19" s="571">
        <f>'Shape and Table Library'!BB86</f>
        <v>0</v>
      </c>
      <c r="H19" s="31"/>
      <c r="I19" s="126"/>
      <c r="J19" s="126"/>
      <c r="K19" s="126"/>
      <c r="L19" s="126"/>
      <c r="M19" s="771" t="s">
        <v>983</v>
      </c>
      <c r="N19" s="144"/>
      <c r="O19" s="771" t="s">
        <v>984</v>
      </c>
      <c r="Q19" s="127" t="s">
        <v>39</v>
      </c>
      <c r="S19" s="106" t="s">
        <v>45</v>
      </c>
    </row>
    <row r="20" spans="1:24" ht="154.5" customHeight="1">
      <c r="A20" s="12">
        <v>25</v>
      </c>
      <c r="C20" s="39" t="str">
        <f>'Master Input'!B27</f>
        <v>Fundraising Net Margin                                   (%, Non-Cumulative)</v>
      </c>
      <c r="D20" s="104"/>
      <c r="E20" s="249"/>
      <c r="F20" s="571">
        <f>'Shape and Table Library'!BA95</f>
        <v>0.48</v>
      </c>
      <c r="G20" s="571">
        <f>'Shape and Table Library'!BB95</f>
        <v>0</v>
      </c>
      <c r="H20" s="31"/>
      <c r="I20" s="126"/>
      <c r="J20" s="126"/>
      <c r="K20" s="126"/>
      <c r="L20" s="126"/>
      <c r="M20" s="771" t="s">
        <v>985</v>
      </c>
      <c r="N20" s="144"/>
      <c r="O20" s="771" t="s">
        <v>986</v>
      </c>
      <c r="Q20" s="127" t="s">
        <v>49</v>
      </c>
      <c r="S20" s="106" t="s">
        <v>45</v>
      </c>
    </row>
    <row r="21" spans="1:24" ht="154.5" customHeight="1">
      <c r="A21" s="12">
        <v>26</v>
      </c>
      <c r="C21" s="39" t="str">
        <f>'Master Input'!B28</f>
        <v>Retail Margin as a % of Gross Income                                  (%, Non-Cumulative)</v>
      </c>
      <c r="D21" s="104"/>
      <c r="E21" s="249"/>
      <c r="F21" s="571">
        <f>'Shape and Table Library'!BA104</f>
        <v>0.20100000000000001</v>
      </c>
      <c r="G21" s="571">
        <f>'Shape and Table Library'!BB104</f>
        <v>0</v>
      </c>
      <c r="H21" s="31"/>
      <c r="I21" s="128"/>
      <c r="J21" s="128"/>
      <c r="K21" s="128"/>
      <c r="L21" s="128"/>
      <c r="M21" s="771" t="s">
        <v>987</v>
      </c>
      <c r="N21" s="144"/>
      <c r="O21" s="771" t="s">
        <v>988</v>
      </c>
      <c r="Q21" s="127" t="s">
        <v>49</v>
      </c>
      <c r="S21" s="106" t="s">
        <v>45</v>
      </c>
    </row>
    <row r="22" spans="1:24" ht="154.5" customHeight="1">
      <c r="A22" s="12">
        <v>27</v>
      </c>
      <c r="C22" s="39" t="str">
        <f>'Master Input'!B29</f>
        <v>Corporate Services (incl. Finance) expenditure as a % of total expenditures                                                                            (%, Non-Cumulative)</v>
      </c>
      <c r="D22" s="249"/>
      <c r="E22" s="249"/>
      <c r="F22" s="571">
        <f>'Shape and Table Library'!BA113</f>
        <v>0.08</v>
      </c>
      <c r="G22" s="571">
        <f>'Shape and Table Library'!BB113</f>
        <v>0</v>
      </c>
      <c r="H22" s="31"/>
      <c r="I22" s="126"/>
      <c r="J22" s="126"/>
      <c r="K22" s="126"/>
      <c r="L22" s="126"/>
      <c r="M22" s="771" t="s">
        <v>883</v>
      </c>
      <c r="N22" s="144"/>
      <c r="O22" s="771" t="s">
        <v>989</v>
      </c>
      <c r="Q22" s="127" t="s">
        <v>54</v>
      </c>
      <c r="S22" s="106" t="s">
        <v>45</v>
      </c>
    </row>
    <row r="23" spans="1:24">
      <c r="A23" s="12">
        <v>28</v>
      </c>
      <c r="D23" s="5"/>
      <c r="E23" s="5"/>
      <c r="F23" s="5"/>
      <c r="G23" s="5"/>
      <c r="Q23" s="5"/>
    </row>
    <row r="24" spans="1:24">
      <c r="A24" s="12">
        <v>29</v>
      </c>
      <c r="C24" s="38"/>
      <c r="D24" s="58"/>
      <c r="E24" s="58"/>
      <c r="F24" s="66"/>
      <c r="G24" s="66"/>
      <c r="H24" s="23"/>
      <c r="Q24" s="5"/>
    </row>
    <row r="25" spans="1:24">
      <c r="A25" s="12"/>
      <c r="C25" s="38"/>
      <c r="D25" s="58"/>
      <c r="E25" s="58"/>
      <c r="F25" s="66"/>
      <c r="G25" s="66"/>
      <c r="H25" s="23"/>
      <c r="Q25" s="5"/>
    </row>
    <row r="26" spans="1:24">
      <c r="A26" s="12"/>
      <c r="C26" s="38"/>
      <c r="D26" s="58"/>
      <c r="E26" s="58"/>
      <c r="F26" s="66"/>
      <c r="G26" s="66"/>
      <c r="H26" s="23"/>
      <c r="Q26" s="5"/>
    </row>
    <row r="27" spans="1:24">
      <c r="A27" s="12"/>
      <c r="D27" s="5"/>
      <c r="E27" s="5"/>
      <c r="F27" s="5"/>
      <c r="G27" s="5"/>
      <c r="Q27" s="5"/>
    </row>
    <row r="28" spans="1:24">
      <c r="A28" s="12"/>
    </row>
    <row r="149" spans="4:13">
      <c r="D149" s="297"/>
      <c r="E149" s="297"/>
      <c r="F149" s="298"/>
      <c r="G149" s="298"/>
      <c r="H149" s="299"/>
    </row>
    <row r="150" spans="4:13">
      <c r="D150" s="297"/>
      <c r="E150" s="297"/>
      <c r="F150" s="298"/>
      <c r="G150" s="298"/>
      <c r="H150" s="299"/>
    </row>
    <row r="151" spans="4:13">
      <c r="D151" s="297"/>
      <c r="E151" s="297"/>
      <c r="F151" s="298"/>
      <c r="G151" s="298"/>
      <c r="H151" s="299"/>
    </row>
    <row r="153" spans="4:13">
      <c r="I153" s="295"/>
      <c r="J153" s="295"/>
      <c r="K153" s="295"/>
      <c r="L153" s="295"/>
      <c r="M153" s="295"/>
    </row>
    <row r="154" spans="4:13">
      <c r="I154" s="295"/>
      <c r="J154" s="295"/>
      <c r="K154" s="295"/>
      <c r="L154" s="295"/>
      <c r="M154" s="295"/>
    </row>
    <row r="155" spans="4:13">
      <c r="I155" s="296"/>
      <c r="J155" s="296"/>
      <c r="K155" s="296"/>
      <c r="L155" s="296"/>
      <c r="M155" s="296"/>
    </row>
  </sheetData>
  <mergeCells count="3">
    <mergeCell ref="D4:E4"/>
    <mergeCell ref="H4:L4"/>
    <mergeCell ref="F4:G4"/>
  </mergeCells>
  <pageMargins left="0.70866141732283472" right="0.70866141732283472" top="0.74803149606299213" bottom="0.74803149606299213" header="0.31496062992125984" footer="0.31496062992125984"/>
  <pageSetup paperSize="9" scale="46" fitToHeight="0" orientation="landscape" r:id="rId1"/>
  <headerFooter>
    <oddFooter>&amp;L&amp;D - &amp;T&amp;CPage &amp;P of &amp;N&amp;R&amp;F</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pageSetUpPr fitToPage="1"/>
  </sheetPr>
  <dimension ref="A1:X345"/>
  <sheetViews>
    <sheetView showGridLines="0" topLeftCell="B1" zoomScale="50" zoomScaleNormal="50" workbookViewId="0">
      <selection activeCell="U11" sqref="U11"/>
    </sheetView>
  </sheetViews>
  <sheetFormatPr defaultRowHeight="15"/>
  <cols>
    <col min="1" max="1" width="6" style="14" hidden="1" customWidth="1"/>
    <col min="2" max="2" width="2.28515625" style="14" customWidth="1"/>
    <col min="3" max="3" width="42.7109375" style="5" customWidth="1"/>
    <col min="4" max="5" width="11.7109375" style="44" customWidth="1"/>
    <col min="6" max="6" width="11.7109375" style="45" customWidth="1"/>
    <col min="7" max="7" width="13.140625" style="45" customWidth="1"/>
    <col min="8" max="12" width="11.7109375" style="5" customWidth="1"/>
    <col min="13" max="13" width="50.7109375" style="5" customWidth="1"/>
    <col min="14" max="14" width="1.28515625" style="5" customWidth="1"/>
    <col min="15" max="15" width="50.7109375" style="5" customWidth="1"/>
    <col min="16" max="16" width="1.42578125" style="5" customWidth="1"/>
    <col min="17" max="17" width="12.7109375" style="45" customWidth="1"/>
    <col min="18" max="18" width="1.42578125" style="5" customWidth="1"/>
    <col min="19" max="19" width="12.5703125" style="5" customWidth="1"/>
    <col min="20" max="21" width="9.140625" style="5"/>
    <col min="22" max="29" width="11.7109375" style="5" customWidth="1"/>
    <col min="30" max="16384" width="9.140625" style="5"/>
  </cols>
  <sheetData>
    <row r="1" spans="1:24">
      <c r="A1" s="12"/>
      <c r="M1" s="77"/>
      <c r="N1" s="77"/>
      <c r="O1" s="77"/>
    </row>
    <row r="2" spans="1:24" ht="24.75">
      <c r="A2" s="12"/>
      <c r="C2" s="85" t="s">
        <v>599</v>
      </c>
      <c r="D2" s="61"/>
      <c r="E2" s="61"/>
      <c r="F2" s="62"/>
      <c r="G2" s="62"/>
      <c r="H2" s="61"/>
      <c r="I2" s="61"/>
      <c r="J2" s="61"/>
      <c r="K2" s="61"/>
      <c r="L2" s="61"/>
      <c r="S2" s="84" t="str">
        <f>CONCATENATE('Home Page'!W2," ",'Home Page'!Y2)</f>
        <v>Q4 2014/15</v>
      </c>
    </row>
    <row r="3" spans="1:24" ht="18">
      <c r="A3" s="12"/>
      <c r="C3" s="15"/>
      <c r="D3" s="251"/>
      <c r="E3" s="251"/>
      <c r="F3" s="252"/>
      <c r="G3" s="252"/>
      <c r="H3" s="16"/>
      <c r="I3" s="16"/>
      <c r="J3" s="16"/>
      <c r="K3" s="16"/>
      <c r="L3" s="16"/>
      <c r="M3" s="16"/>
      <c r="N3" s="16"/>
      <c r="O3" s="16"/>
    </row>
    <row r="4" spans="1:24" ht="18">
      <c r="A4" s="12"/>
      <c r="C4" s="70" t="s">
        <v>34</v>
      </c>
      <c r="D4" s="1487" t="s">
        <v>35</v>
      </c>
      <c r="E4" s="1487"/>
      <c r="F4" s="1488" t="s">
        <v>36</v>
      </c>
      <c r="G4" s="1488"/>
      <c r="H4" s="1487" t="s">
        <v>43</v>
      </c>
      <c r="I4" s="1487"/>
      <c r="J4" s="1487"/>
      <c r="K4" s="1487"/>
      <c r="L4" s="1487"/>
      <c r="M4" s="119" t="s">
        <v>198</v>
      </c>
      <c r="N4" s="119"/>
      <c r="O4" s="119" t="s">
        <v>197</v>
      </c>
      <c r="Q4" s="60" t="s">
        <v>3</v>
      </c>
      <c r="S4" s="60" t="s">
        <v>46</v>
      </c>
    </row>
    <row r="5" spans="1:24" s="72" customFormat="1" ht="15.75">
      <c r="A5" s="71"/>
      <c r="C5" s="73"/>
      <c r="D5" s="74" t="s">
        <v>547</v>
      </c>
      <c r="E5" s="74" t="s">
        <v>548</v>
      </c>
      <c r="F5" s="75" t="s">
        <v>547</v>
      </c>
      <c r="G5" s="75" t="s">
        <v>548</v>
      </c>
      <c r="H5" s="74"/>
      <c r="I5" s="74"/>
      <c r="J5" s="74"/>
      <c r="K5" s="74"/>
      <c r="L5" s="74"/>
      <c r="M5" s="74"/>
      <c r="N5" s="74"/>
      <c r="O5" s="74"/>
      <c r="Q5" s="76"/>
    </row>
    <row r="6" spans="1:24" ht="19.5">
      <c r="A6" s="12"/>
      <c r="C6" s="268" t="s">
        <v>84</v>
      </c>
      <c r="D6" s="268"/>
      <c r="E6" s="268"/>
      <c r="F6" s="268"/>
      <c r="G6" s="268"/>
      <c r="H6" s="268"/>
      <c r="I6" s="268"/>
      <c r="J6" s="268"/>
      <c r="K6" s="268"/>
      <c r="L6" s="268"/>
      <c r="M6" s="268"/>
      <c r="N6" s="268"/>
      <c r="O6" s="268"/>
      <c r="P6" s="268"/>
      <c r="Q6" s="268"/>
      <c r="R6" s="268"/>
      <c r="S6" s="268"/>
    </row>
    <row r="7" spans="1:24" ht="19.5">
      <c r="A7" s="12"/>
      <c r="C7" s="270" t="s">
        <v>56</v>
      </c>
      <c r="D7" s="269"/>
      <c r="E7" s="269"/>
      <c r="F7" s="269"/>
      <c r="G7" s="269"/>
      <c r="H7" s="269"/>
      <c r="I7" s="269"/>
      <c r="J7" s="269"/>
      <c r="K7" s="269"/>
      <c r="L7" s="269"/>
      <c r="M7" s="269"/>
      <c r="N7" s="269"/>
      <c r="O7" s="269"/>
      <c r="P7" s="269"/>
      <c r="Q7" s="269"/>
      <c r="R7" s="269"/>
      <c r="S7" s="269"/>
    </row>
    <row r="8" spans="1:24" ht="18">
      <c r="A8" s="2" t="s">
        <v>23</v>
      </c>
      <c r="C8" s="279" t="s">
        <v>63</v>
      </c>
      <c r="D8" s="271"/>
      <c r="E8" s="271"/>
      <c r="F8" s="271"/>
      <c r="G8" s="271"/>
      <c r="H8" s="271"/>
      <c r="I8" s="271"/>
      <c r="J8" s="271"/>
      <c r="K8" s="271"/>
      <c r="L8" s="271"/>
      <c r="M8" s="279"/>
      <c r="N8" s="279"/>
      <c r="O8" s="279"/>
      <c r="P8" s="279"/>
      <c r="Q8" s="279"/>
      <c r="R8" s="279"/>
      <c r="S8" s="279"/>
    </row>
    <row r="9" spans="1:24" ht="146.25" customHeight="1">
      <c r="A9" s="12">
        <v>14</v>
      </c>
      <c r="C9" s="38" t="str">
        <f>'Master Input'!B55</f>
        <v>Percentage of VF in priorities                                                (%, Non-Cumulative)</v>
      </c>
      <c r="D9" s="273"/>
      <c r="E9" s="549"/>
      <c r="F9" s="755">
        <f>'Shape and Table Library'!BQ14</f>
        <v>0.64</v>
      </c>
      <c r="G9" s="755">
        <f>'Shape and Table Library'!BR14</f>
        <v>0</v>
      </c>
      <c r="H9" s="274"/>
      <c r="I9" s="275"/>
      <c r="J9" s="275"/>
      <c r="K9" s="275"/>
      <c r="L9" s="275"/>
      <c r="M9" s="276" t="s">
        <v>990</v>
      </c>
      <c r="N9" s="123"/>
      <c r="O9" s="276" t="s">
        <v>991</v>
      </c>
      <c r="Q9" s="277" t="s">
        <v>48</v>
      </c>
      <c r="S9" s="278" t="s">
        <v>45</v>
      </c>
    </row>
    <row r="10" spans="1:24" ht="18" customHeight="1">
      <c r="A10" s="12"/>
      <c r="C10" s="279" t="s">
        <v>64</v>
      </c>
      <c r="D10" s="281"/>
      <c r="E10" s="281"/>
      <c r="F10" s="282"/>
      <c r="G10" s="282"/>
      <c r="H10" s="283"/>
      <c r="I10" s="283"/>
      <c r="J10" s="283"/>
      <c r="K10" s="283"/>
      <c r="L10" s="283"/>
      <c r="M10" s="283"/>
      <c r="N10" s="283"/>
      <c r="O10" s="283"/>
      <c r="P10" s="283"/>
      <c r="Q10" s="283"/>
      <c r="R10" s="283"/>
      <c r="S10" s="283"/>
      <c r="W10" s="142"/>
      <c r="X10" s="142"/>
    </row>
    <row r="11" spans="1:24" ht="146.25" customHeight="1">
      <c r="A11" s="12">
        <v>15</v>
      </c>
      <c r="C11" s="272" t="str">
        <f>'Master Input'!B57</f>
        <v>Number of children reached                             (K, Cumulative)</v>
      </c>
      <c r="D11"/>
      <c r="E11" s="550"/>
      <c r="F11" s="577">
        <f>'Shape and Table Library'!BQ23</f>
        <v>3.1749999999999998</v>
      </c>
      <c r="G11" s="577">
        <f>'Shape and Table Library'!BR23</f>
        <v>0</v>
      </c>
      <c r="H11" s="23"/>
      <c r="I11" s="3"/>
      <c r="J11" s="3"/>
      <c r="K11" s="3"/>
      <c r="L11" s="3"/>
      <c r="M11" s="144" t="s">
        <v>997</v>
      </c>
      <c r="N11" s="144"/>
      <c r="O11" s="144" t="s">
        <v>998</v>
      </c>
      <c r="Q11" s="773" t="s">
        <v>526</v>
      </c>
      <c r="S11" s="91" t="s">
        <v>45</v>
      </c>
    </row>
    <row r="12" spans="1:24" ht="18" customHeight="1">
      <c r="A12" s="12"/>
      <c r="C12" s="279" t="s">
        <v>262</v>
      </c>
      <c r="D12" s="281"/>
      <c r="E12" s="281"/>
      <c r="F12" s="282"/>
      <c r="G12" s="282"/>
      <c r="H12" s="283"/>
      <c r="I12" s="283"/>
      <c r="J12" s="283"/>
      <c r="K12" s="283"/>
      <c r="L12" s="283"/>
      <c r="M12" s="283"/>
      <c r="N12" s="283"/>
      <c r="O12" s="283"/>
      <c r="P12" s="283"/>
      <c r="Q12" s="774"/>
      <c r="R12" s="283"/>
      <c r="S12" s="283"/>
      <c r="W12" s="142"/>
      <c r="X12" s="142"/>
    </row>
    <row r="13" spans="1:24" ht="146.25" customHeight="1">
      <c r="A13" s="12">
        <v>16</v>
      </c>
      <c r="C13" s="38" t="str">
        <f>'Master Input'!B59</f>
        <v>Number of supported lodgings services                                                                            (T, Cumulative)</v>
      </c>
      <c r="D13"/>
      <c r="E13" s="550"/>
      <c r="F13" s="578">
        <f>'Shape and Table Library'!BQ32</f>
        <v>18</v>
      </c>
      <c r="G13" s="578">
        <f>'Shape and Table Library'!BR32</f>
        <v>0</v>
      </c>
      <c r="I13" s="7"/>
      <c r="J13" s="7"/>
      <c r="K13" s="7"/>
      <c r="L13" s="7"/>
      <c r="M13" s="123" t="s">
        <v>999</v>
      </c>
      <c r="N13" s="123"/>
      <c r="O13" s="123" t="s">
        <v>1000</v>
      </c>
      <c r="Q13" s="775" t="s">
        <v>526</v>
      </c>
      <c r="S13" s="91" t="s">
        <v>45</v>
      </c>
    </row>
    <row r="14" spans="1:24" ht="18">
      <c r="A14" s="2" t="s">
        <v>16</v>
      </c>
      <c r="C14" s="271" t="s">
        <v>66</v>
      </c>
      <c r="D14" s="271"/>
      <c r="E14" s="271"/>
      <c r="F14" s="379"/>
      <c r="G14" s="379"/>
      <c r="H14" s="271"/>
      <c r="I14" s="271"/>
      <c r="J14" s="271"/>
      <c r="K14" s="271"/>
      <c r="L14" s="271"/>
      <c r="M14" s="279"/>
      <c r="N14" s="279"/>
      <c r="O14" s="279"/>
      <c r="P14" s="279"/>
      <c r="Q14" s="776"/>
      <c r="R14" s="279"/>
      <c r="S14" s="279"/>
      <c r="W14" s="142"/>
      <c r="X14" s="142"/>
    </row>
    <row r="15" spans="1:24" ht="146.25" customHeight="1">
      <c r="A15" s="2"/>
      <c r="C15" s="272" t="str">
        <f>'Master Input'!B61</f>
        <v>Number of staff 5 to thrive rolled out to                                                                     (K, Cumulative)</v>
      </c>
      <c r="D15" s="272"/>
      <c r="E15" s="549"/>
      <c r="F15" s="577">
        <f>'Shape and Table Library'!BQ41</f>
        <v>1.5549999999999999</v>
      </c>
      <c r="G15" s="577">
        <f>'Shape and Table Library'!BR41</f>
        <v>0</v>
      </c>
      <c r="H15" s="272"/>
      <c r="I15" s="272"/>
      <c r="J15" s="272"/>
      <c r="K15" s="272"/>
      <c r="L15" s="272"/>
      <c r="M15" s="123" t="s">
        <v>1001</v>
      </c>
      <c r="N15" s="123"/>
      <c r="O15" s="123" t="s">
        <v>1002</v>
      </c>
      <c r="Q15" s="775" t="s">
        <v>526</v>
      </c>
      <c r="S15" s="91" t="s">
        <v>45</v>
      </c>
    </row>
    <row r="16" spans="1:24" ht="18" customHeight="1">
      <c r="A16" s="2"/>
      <c r="C16" s="279" t="s">
        <v>67</v>
      </c>
      <c r="D16" s="279"/>
      <c r="E16" s="279"/>
      <c r="F16" s="380"/>
      <c r="G16" s="380"/>
      <c r="H16" s="279"/>
      <c r="I16" s="279"/>
      <c r="J16" s="279"/>
      <c r="K16" s="279"/>
      <c r="L16" s="279"/>
      <c r="M16" s="279"/>
      <c r="N16" s="279"/>
      <c r="O16" s="279"/>
      <c r="P16" s="279"/>
      <c r="Q16" s="776"/>
      <c r="R16" s="279"/>
      <c r="S16" s="279"/>
      <c r="W16" s="142"/>
      <c r="X16" s="142"/>
    </row>
    <row r="17" spans="1:24" ht="146.25" customHeight="1">
      <c r="A17" s="2"/>
      <c r="C17" s="38" t="str">
        <f>'Master Input'!B63</f>
        <v>Number of children and families worked with                                                                (K, Cumulative)</v>
      </c>
      <c r="D17" s="280"/>
      <c r="E17" s="549"/>
      <c r="F17" s="577">
        <f>'Shape and Table Library'!BQ50</f>
        <v>1.419</v>
      </c>
      <c r="G17" s="577">
        <f>'Shape and Table Library'!BR50</f>
        <v>0</v>
      </c>
      <c r="H17" s="280"/>
      <c r="I17" s="280"/>
      <c r="J17" s="280"/>
      <c r="K17" s="280"/>
      <c r="L17" s="280"/>
      <c r="M17" s="123" t="s">
        <v>996</v>
      </c>
      <c r="N17" s="123"/>
      <c r="O17" s="123" t="s">
        <v>1003</v>
      </c>
      <c r="Q17" s="775" t="s">
        <v>526</v>
      </c>
      <c r="S17" s="91" t="s">
        <v>45</v>
      </c>
    </row>
    <row r="18" spans="1:24" ht="18" customHeight="1">
      <c r="A18" s="2"/>
      <c r="C18" s="270" t="s">
        <v>263</v>
      </c>
      <c r="D18" s="269"/>
      <c r="E18" s="269"/>
      <c r="F18" s="381"/>
      <c r="G18" s="381"/>
      <c r="H18" s="269"/>
      <c r="I18" s="269"/>
      <c r="J18" s="269"/>
      <c r="K18" s="269"/>
      <c r="L18" s="269"/>
      <c r="M18" s="269"/>
      <c r="N18" s="269"/>
      <c r="O18" s="269"/>
      <c r="P18" s="269"/>
      <c r="Q18" s="777"/>
      <c r="R18" s="269"/>
      <c r="S18" s="269"/>
      <c r="W18" s="142"/>
      <c r="X18" s="142"/>
    </row>
    <row r="19" spans="1:24" ht="18" customHeight="1">
      <c r="A19" s="2"/>
      <c r="C19" s="751" t="s">
        <v>769</v>
      </c>
      <c r="D19" s="751"/>
      <c r="E19" s="751"/>
      <c r="F19" s="752"/>
      <c r="G19" s="752"/>
      <c r="H19" s="751"/>
      <c r="I19" s="751"/>
      <c r="J19" s="751"/>
      <c r="K19" s="751"/>
      <c r="L19" s="751"/>
      <c r="M19" s="751"/>
      <c r="N19" s="751"/>
      <c r="O19" s="751"/>
      <c r="P19" s="751"/>
      <c r="Q19" s="778"/>
      <c r="R19" s="751"/>
      <c r="S19" s="751"/>
      <c r="W19" s="142"/>
      <c r="X19" s="142"/>
    </row>
    <row r="20" spans="1:24" ht="146.25" customHeight="1">
      <c r="A20" s="2"/>
      <c r="C20" s="272" t="str">
        <f>'Master Input'!B66</f>
        <v>Increase in contract income                                                                                          (£m, Non-Cumulative)</v>
      </c>
      <c r="D20" s="272"/>
      <c r="E20" s="549"/>
      <c r="F20" s="576">
        <f>'Shape and Table Library'!BO8</f>
        <v>171.6</v>
      </c>
      <c r="G20" s="576">
        <f>'Shape and Table Library'!BO8</f>
        <v>171.6</v>
      </c>
      <c r="H20" s="272"/>
      <c r="I20" s="272"/>
      <c r="J20" s="272"/>
      <c r="K20" s="272"/>
      <c r="L20" s="272"/>
      <c r="M20" s="744" t="s">
        <v>874</v>
      </c>
      <c r="N20" s="744"/>
      <c r="O20" s="744" t="s">
        <v>875</v>
      </c>
      <c r="P20" s="274"/>
      <c r="Q20" s="779"/>
      <c r="R20" s="274"/>
      <c r="S20" s="91" t="s">
        <v>45</v>
      </c>
    </row>
    <row r="21" spans="1:24" ht="18" customHeight="1">
      <c r="A21" s="2"/>
      <c r="C21" s="271" t="s">
        <v>68</v>
      </c>
      <c r="D21" s="271"/>
      <c r="E21" s="271"/>
      <c r="F21" s="379"/>
      <c r="G21" s="379"/>
      <c r="H21" s="271"/>
      <c r="I21" s="271"/>
      <c r="J21" s="271"/>
      <c r="K21" s="271"/>
      <c r="L21" s="271"/>
      <c r="M21" s="271"/>
      <c r="N21" s="271"/>
      <c r="O21" s="271"/>
      <c r="P21" s="271"/>
      <c r="Q21" s="780"/>
      <c r="R21" s="271"/>
      <c r="S21" s="271"/>
      <c r="W21" s="142"/>
      <c r="X21" s="142"/>
    </row>
    <row r="22" spans="1:24" ht="146.25" customHeight="1">
      <c r="A22" s="2"/>
      <c r="C22" s="280" t="str">
        <f>'Master Input'!B68</f>
        <v>Surplus generated                                     (£m, Cumulative)</v>
      </c>
      <c r="D22" s="280"/>
      <c r="E22" s="553"/>
      <c r="F22" s="577">
        <f>'Shape and Table Library'!BQ59</f>
        <v>-1.74</v>
      </c>
      <c r="G22" s="577">
        <f>'Shape and Table Library'!BR59</f>
        <v>0</v>
      </c>
      <c r="H22" s="280"/>
      <c r="I22" s="280"/>
      <c r="J22" s="280"/>
      <c r="K22" s="280"/>
      <c r="L22" s="280"/>
      <c r="M22" s="144" t="s">
        <v>1010</v>
      </c>
      <c r="N22" s="144"/>
      <c r="O22" s="144" t="s">
        <v>1011</v>
      </c>
      <c r="Q22" s="773" t="s">
        <v>79</v>
      </c>
      <c r="S22" s="91" t="s">
        <v>45</v>
      </c>
    </row>
    <row r="23" spans="1:24" ht="146.25" customHeight="1">
      <c r="A23" s="2"/>
      <c r="C23" s="280" t="str">
        <f>'Master Input'!B69</f>
        <v>Ofsted rating (Requires Improvement (1), Satisfactory(2) , Good(3), Outstanding(4))                                                                (Non-Cumulative)</v>
      </c>
      <c r="D23" s="38"/>
      <c r="E23" s="554"/>
      <c r="F23" s="579">
        <f>'Shape and Table Library'!BQ68</f>
        <v>1</v>
      </c>
      <c r="G23" s="579">
        <f>'Shape and Table Library'!BR68</f>
        <v>0</v>
      </c>
      <c r="H23" s="38"/>
      <c r="I23" s="38"/>
      <c r="J23" s="38"/>
      <c r="K23" s="38"/>
      <c r="L23" s="38"/>
      <c r="M23" s="276" t="s">
        <v>867</v>
      </c>
      <c r="N23" s="123"/>
      <c r="O23" s="276" t="s">
        <v>1012</v>
      </c>
      <c r="Q23" s="781" t="s">
        <v>79</v>
      </c>
      <c r="S23" s="278" t="s">
        <v>45</v>
      </c>
    </row>
    <row r="24" spans="1:24" ht="146.25" customHeight="1">
      <c r="A24" s="2"/>
      <c r="C24" s="491" t="str">
        <f>'Master Input'!B70</f>
        <v>NEET supported                                                                                (K, Cumulative)</v>
      </c>
      <c r="D24" s="272"/>
      <c r="E24" s="555"/>
      <c r="F24" s="576">
        <f>'Shape and Table Library'!BQ77</f>
        <v>4.67</v>
      </c>
      <c r="G24" s="576">
        <f>'Shape and Table Library'!BR77</f>
        <v>0</v>
      </c>
      <c r="H24" s="272"/>
      <c r="I24" s="272"/>
      <c r="J24" s="272"/>
      <c r="K24" s="272"/>
      <c r="L24" s="272"/>
      <c r="M24" s="276" t="s">
        <v>1013</v>
      </c>
      <c r="N24" s="123"/>
      <c r="O24" s="276" t="s">
        <v>1014</v>
      </c>
      <c r="Q24" s="781" t="s">
        <v>79</v>
      </c>
      <c r="S24" s="278" t="s">
        <v>45</v>
      </c>
    </row>
    <row r="25" spans="1:24" ht="18" customHeight="1">
      <c r="A25" s="2"/>
      <c r="C25" s="271" t="s">
        <v>85</v>
      </c>
      <c r="D25" s="279"/>
      <c r="E25" s="279"/>
      <c r="F25" s="380"/>
      <c r="G25" s="380"/>
      <c r="H25" s="279"/>
      <c r="I25" s="279"/>
      <c r="J25" s="279"/>
      <c r="K25" s="279"/>
      <c r="L25" s="279"/>
      <c r="M25" s="279"/>
      <c r="N25" s="279"/>
      <c r="O25" s="279"/>
      <c r="P25" s="279"/>
      <c r="Q25" s="776"/>
      <c r="R25" s="279"/>
      <c r="S25" s="279"/>
      <c r="W25" s="142"/>
      <c r="X25" s="142"/>
    </row>
    <row r="26" spans="1:24" ht="146.25" customHeight="1">
      <c r="A26" s="2"/>
      <c r="C26" s="280" t="str">
        <f>'Master Input'!B72</f>
        <v>Surplus generated                                          (£m, Cumulative)</v>
      </c>
      <c r="D26" s="284"/>
      <c r="E26" s="556"/>
      <c r="F26" s="577">
        <f>'Shape and Table Library'!BQ86</f>
        <v>0.8</v>
      </c>
      <c r="G26" s="577">
        <f>'Shape and Table Library'!BR86</f>
        <v>0</v>
      </c>
      <c r="H26" s="284"/>
      <c r="I26" s="284"/>
      <c r="J26" s="284"/>
      <c r="K26" s="284"/>
      <c r="L26" s="284"/>
      <c r="M26" s="276" t="s">
        <v>884</v>
      </c>
      <c r="N26" s="123"/>
      <c r="O26" s="276" t="s">
        <v>1015</v>
      </c>
      <c r="Q26" s="781" t="s">
        <v>79</v>
      </c>
      <c r="S26" s="278" t="s">
        <v>45</v>
      </c>
    </row>
    <row r="27" spans="1:24" ht="146.25" customHeight="1">
      <c r="A27" s="2"/>
      <c r="C27" s="280" t="str">
        <f>'Master Input'!B73</f>
        <v>Foster placements                                             (K, Cumulative)</v>
      </c>
      <c r="D27" s="280"/>
      <c r="E27" s="551"/>
      <c r="F27" s="577">
        <f>'Shape and Table Library'!BQ95</f>
        <v>1.161</v>
      </c>
      <c r="G27" s="577">
        <f>'Shape and Table Library'!BR95</f>
        <v>0</v>
      </c>
      <c r="H27" s="280"/>
      <c r="I27" s="280"/>
      <c r="J27" s="280"/>
      <c r="K27" s="280"/>
      <c r="L27" s="280"/>
      <c r="M27" s="276" t="s">
        <v>868</v>
      </c>
      <c r="N27" s="123"/>
      <c r="O27" s="276" t="s">
        <v>1016</v>
      </c>
      <c r="Q27" s="781" t="s">
        <v>79</v>
      </c>
      <c r="S27" s="278" t="s">
        <v>45</v>
      </c>
    </row>
    <row r="28" spans="1:24" ht="146.25" customHeight="1">
      <c r="A28" s="2"/>
      <c r="C28" s="38" t="str">
        <f>'Master Input'!B74</f>
        <v>Adoption                                                                     (T, Cumulative)</v>
      </c>
      <c r="D28" s="272"/>
      <c r="E28" s="555"/>
      <c r="F28" s="578">
        <f>'Shape and Table Library'!BQ104</f>
        <v>115</v>
      </c>
      <c r="G28" s="578">
        <f>'Shape and Table Library'!BR104</f>
        <v>0</v>
      </c>
      <c r="H28" s="272"/>
      <c r="I28" s="272"/>
      <c r="J28" s="272"/>
      <c r="K28" s="272"/>
      <c r="L28" s="272"/>
      <c r="M28" s="276" t="s">
        <v>869</v>
      </c>
      <c r="N28" s="123"/>
      <c r="O28" s="276" t="s">
        <v>885</v>
      </c>
      <c r="Q28" s="781" t="s">
        <v>79</v>
      </c>
      <c r="S28" s="278" t="s">
        <v>45</v>
      </c>
    </row>
    <row r="29" spans="1:24" ht="18" customHeight="1">
      <c r="A29" s="2"/>
      <c r="C29" s="271" t="s">
        <v>264</v>
      </c>
      <c r="D29" s="279"/>
      <c r="E29" s="279"/>
      <c r="F29" s="380"/>
      <c r="G29" s="380"/>
      <c r="H29" s="279"/>
      <c r="I29" s="279"/>
      <c r="J29" s="279"/>
      <c r="K29" s="279"/>
      <c r="L29" s="279"/>
      <c r="M29" s="279"/>
      <c r="N29" s="279"/>
      <c r="O29" s="279"/>
      <c r="P29" s="279"/>
      <c r="Q29" s="776"/>
      <c r="R29" s="279"/>
      <c r="S29" s="279"/>
      <c r="W29" s="142"/>
      <c r="X29" s="142"/>
    </row>
    <row r="30" spans="1:24" ht="146.25" customHeight="1">
      <c r="A30" s="2"/>
      <c r="C30" s="280" t="str">
        <f>'Master Input'!B76</f>
        <v>Financials                                                                                                                            (£m, Cumulative)</v>
      </c>
      <c r="D30" s="284"/>
      <c r="E30" s="556"/>
      <c r="F30" s="577">
        <f>'Shape and Table Library'!BQ113</f>
        <v>-0.3</v>
      </c>
      <c r="G30" s="577">
        <f>'Shape and Table Library'!BR113</f>
        <v>0</v>
      </c>
      <c r="H30" s="284"/>
      <c r="I30" s="284"/>
      <c r="J30" s="284"/>
      <c r="K30" s="284"/>
      <c r="L30" s="284"/>
      <c r="M30" s="123" t="s">
        <v>764</v>
      </c>
      <c r="N30" s="123"/>
      <c r="O30" s="123" t="s">
        <v>1022</v>
      </c>
      <c r="Q30" s="775" t="s">
        <v>79</v>
      </c>
      <c r="S30" s="91" t="s">
        <v>45</v>
      </c>
    </row>
    <row r="31" spans="1:24" ht="146.25" customHeight="1">
      <c r="A31" s="2"/>
      <c r="C31" s="280" t="str">
        <f>'Master Input'!B77</f>
        <v>Ofsted rating                                                            (%, Cumulative)</v>
      </c>
      <c r="D31" s="280"/>
      <c r="E31" s="551"/>
      <c r="F31" s="574">
        <f>'Shape and Table Library'!BQ122</f>
        <v>0.61</v>
      </c>
      <c r="G31" s="574">
        <f>'Shape and Table Library'!BR122</f>
        <v>0</v>
      </c>
      <c r="H31" s="280"/>
      <c r="I31" s="280"/>
      <c r="J31" s="280"/>
      <c r="K31" s="280"/>
      <c r="L31" s="280"/>
      <c r="M31" s="276" t="s">
        <v>886</v>
      </c>
      <c r="N31" s="123"/>
      <c r="O31" s="276" t="s">
        <v>1023</v>
      </c>
      <c r="Q31" s="781" t="s">
        <v>79</v>
      </c>
      <c r="S31" s="278" t="s">
        <v>45</v>
      </c>
    </row>
    <row r="32" spans="1:24" ht="146.25" customHeight="1">
      <c r="A32" s="2"/>
      <c r="C32" s="38" t="str">
        <f>'Master Input'!B78</f>
        <v>Number of centres                                                           (T, Cumulative)</v>
      </c>
      <c r="D32" s="272"/>
      <c r="E32" s="555"/>
      <c r="F32" s="578">
        <f>'Shape and Table Library'!BQ131</f>
        <v>190</v>
      </c>
      <c r="G32" s="578">
        <f>'Shape and Table Library'!BR131</f>
        <v>0</v>
      </c>
      <c r="H32" s="272"/>
      <c r="I32" s="272"/>
      <c r="J32" s="272"/>
      <c r="K32" s="272"/>
      <c r="L32" s="272"/>
      <c r="M32" s="276" t="s">
        <v>870</v>
      </c>
      <c r="N32" s="123"/>
      <c r="O32" s="276" t="s">
        <v>1024</v>
      </c>
      <c r="Q32" s="781" t="s">
        <v>79</v>
      </c>
      <c r="S32" s="278" t="s">
        <v>45</v>
      </c>
    </row>
    <row r="33" spans="1:24" ht="18" customHeight="1">
      <c r="A33" s="2"/>
      <c r="C33" s="279" t="s">
        <v>71</v>
      </c>
      <c r="D33" s="279"/>
      <c r="E33" s="279"/>
      <c r="F33" s="380"/>
      <c r="G33" s="380"/>
      <c r="H33" s="279"/>
      <c r="I33" s="279"/>
      <c r="J33" s="279"/>
      <c r="K33" s="279"/>
      <c r="L33" s="279"/>
      <c r="M33" s="279"/>
      <c r="N33" s="279"/>
      <c r="O33" s="279"/>
      <c r="P33" s="279"/>
      <c r="Q33" s="776"/>
      <c r="R33" s="279"/>
      <c r="S33" s="279"/>
      <c r="W33" s="142"/>
      <c r="X33" s="142"/>
    </row>
    <row r="34" spans="1:24" ht="146.25" customHeight="1">
      <c r="A34" s="2"/>
      <c r="C34" s="38" t="str">
        <f>'Master Input'!B80</f>
        <v>Net Savings                                                      (£m, Cumulative)</v>
      </c>
      <c r="D34" s="280"/>
      <c r="E34" s="551"/>
      <c r="F34" s="577">
        <f>'Shape and Table Library'!BQ140</f>
        <v>0.7</v>
      </c>
      <c r="G34" s="577">
        <f>'Shape and Table Library'!BR140</f>
        <v>0</v>
      </c>
      <c r="H34" s="280"/>
      <c r="I34" s="280"/>
      <c r="J34" s="280"/>
      <c r="K34" s="280"/>
      <c r="L34" s="280"/>
      <c r="M34" s="123" t="s">
        <v>871</v>
      </c>
      <c r="N34" s="123"/>
      <c r="O34" s="123" t="s">
        <v>1025</v>
      </c>
      <c r="P34" s="23"/>
      <c r="Q34" s="67" t="s">
        <v>39</v>
      </c>
      <c r="R34" s="23"/>
      <c r="S34" s="91" t="s">
        <v>45</v>
      </c>
    </row>
    <row r="35" spans="1:24" ht="18" customHeight="1">
      <c r="A35" s="2"/>
      <c r="C35" s="270" t="s">
        <v>59</v>
      </c>
      <c r="D35" s="269"/>
      <c r="E35" s="269"/>
      <c r="F35" s="381"/>
      <c r="G35" s="381"/>
      <c r="H35" s="269"/>
      <c r="I35" s="269"/>
      <c r="J35" s="269"/>
      <c r="K35" s="269"/>
      <c r="L35" s="269"/>
      <c r="M35" s="269"/>
      <c r="N35" s="269"/>
      <c r="O35" s="269"/>
      <c r="P35" s="269"/>
      <c r="Q35" s="777"/>
      <c r="R35" s="269"/>
      <c r="S35" s="269"/>
      <c r="W35" s="142"/>
      <c r="X35" s="142"/>
    </row>
    <row r="36" spans="1:24" ht="18" customHeight="1">
      <c r="A36" s="2"/>
      <c r="C36" s="279" t="s">
        <v>72</v>
      </c>
      <c r="D36" s="279"/>
      <c r="E36" s="279"/>
      <c r="F36" s="380"/>
      <c r="G36" s="380"/>
      <c r="H36" s="279"/>
      <c r="I36" s="279"/>
      <c r="J36" s="279"/>
      <c r="K36" s="279"/>
      <c r="L36" s="279"/>
      <c r="M36" s="279"/>
      <c r="N36" s="279"/>
      <c r="O36" s="279"/>
      <c r="P36" s="279"/>
      <c r="Q36" s="776"/>
      <c r="R36" s="279"/>
      <c r="S36" s="279"/>
      <c r="W36" s="142"/>
      <c r="X36" s="142"/>
    </row>
    <row r="37" spans="1:24" ht="146.25" customHeight="1">
      <c r="A37" s="2"/>
      <c r="C37" s="38" t="str">
        <f>'Master Input'!B83</f>
        <v>Net fundraising income                                    (£m, Cumulative)</v>
      </c>
      <c r="D37" s="38"/>
      <c r="E37" s="554"/>
      <c r="F37" s="576">
        <f>'Shape and Table Library'!BQ149</f>
        <v>11.414999999999999</v>
      </c>
      <c r="G37" s="576">
        <f>'Shape and Table Library'!BR149</f>
        <v>0</v>
      </c>
      <c r="H37" s="38"/>
      <c r="I37" s="38"/>
      <c r="J37" s="38"/>
      <c r="K37" s="38"/>
      <c r="L37" s="38"/>
      <c r="M37" s="123" t="s">
        <v>1026</v>
      </c>
      <c r="N37" s="123"/>
      <c r="O37" s="123" t="s">
        <v>1027</v>
      </c>
      <c r="P37" s="23"/>
      <c r="Q37" s="67" t="s">
        <v>49</v>
      </c>
      <c r="R37" s="23"/>
      <c r="S37" s="91" t="s">
        <v>45</v>
      </c>
    </row>
    <row r="38" spans="1:24" ht="18" customHeight="1">
      <c r="A38" s="2"/>
      <c r="C38" s="279" t="s">
        <v>73</v>
      </c>
      <c r="D38" s="279"/>
      <c r="E38" s="279"/>
      <c r="F38" s="380"/>
      <c r="G38" s="380"/>
      <c r="H38" s="279"/>
      <c r="I38" s="279"/>
      <c r="J38" s="279"/>
      <c r="K38" s="279"/>
      <c r="L38" s="279"/>
      <c r="M38" s="279"/>
      <c r="N38" s="279"/>
      <c r="O38" s="279"/>
      <c r="P38" s="279"/>
      <c r="Q38" s="776"/>
      <c r="R38" s="279"/>
      <c r="S38" s="279"/>
      <c r="W38" s="142"/>
      <c r="X38" s="142"/>
    </row>
    <row r="39" spans="1:24" ht="146.25" customHeight="1">
      <c r="A39" s="2"/>
      <c r="C39" s="38" t="str">
        <f>'Master Input'!B85</f>
        <v>Net retail income                                                                                              (£m, Cumulative)</v>
      </c>
      <c r="D39" s="272"/>
      <c r="E39" s="555"/>
      <c r="F39" s="576">
        <f>'Shape and Table Library'!BQ158</f>
        <v>11.5</v>
      </c>
      <c r="G39" s="576">
        <f>'Shape and Table Library'!BR158</f>
        <v>0</v>
      </c>
      <c r="H39" s="272"/>
      <c r="I39" s="272"/>
      <c r="J39" s="272"/>
      <c r="K39" s="272"/>
      <c r="L39" s="272"/>
      <c r="M39" s="123" t="s">
        <v>707</v>
      </c>
      <c r="N39" s="123"/>
      <c r="O39" s="123" t="s">
        <v>1028</v>
      </c>
      <c r="P39" s="23"/>
      <c r="Q39" s="67" t="s">
        <v>49</v>
      </c>
      <c r="R39" s="23"/>
      <c r="S39" s="91" t="s">
        <v>45</v>
      </c>
    </row>
    <row r="40" spans="1:24" ht="18" customHeight="1">
      <c r="A40" s="2"/>
      <c r="C40" s="279" t="s">
        <v>49</v>
      </c>
      <c r="D40" s="279"/>
      <c r="E40" s="279"/>
      <c r="F40" s="380"/>
      <c r="G40" s="380"/>
      <c r="H40" s="279"/>
      <c r="I40" s="279"/>
      <c r="J40" s="279"/>
      <c r="K40" s="279"/>
      <c r="L40" s="279"/>
      <c r="M40" s="279"/>
      <c r="N40" s="279"/>
      <c r="O40" s="279"/>
      <c r="P40" s="279"/>
      <c r="Q40" s="776"/>
      <c r="R40" s="279"/>
      <c r="S40" s="279"/>
      <c r="W40" s="142"/>
      <c r="X40" s="142"/>
    </row>
    <row r="41" spans="1:24" ht="146.25" customHeight="1">
      <c r="A41" s="2"/>
      <c r="C41" s="38" t="str">
        <f>'Master Input'!B87</f>
        <v>Helps transform the lives of the most vulnerable                                                               (%, Non-Cumulative)</v>
      </c>
      <c r="D41" s="272"/>
      <c r="E41" s="555"/>
      <c r="F41" s="575">
        <f>'Shape and Table Library'!BQ167</f>
        <v>0.44</v>
      </c>
      <c r="G41" s="575">
        <f>'Shape and Table Library'!BR167</f>
        <v>0</v>
      </c>
      <c r="H41" s="272"/>
      <c r="I41" s="272"/>
      <c r="J41" s="272"/>
      <c r="K41" s="272"/>
      <c r="L41" s="272"/>
      <c r="M41" s="123" t="s">
        <v>1029</v>
      </c>
      <c r="N41" s="123"/>
      <c r="O41" s="123" t="s">
        <v>1030</v>
      </c>
      <c r="P41" s="23"/>
      <c r="Q41" s="67" t="s">
        <v>49</v>
      </c>
      <c r="R41" s="23"/>
      <c r="S41" s="91" t="s">
        <v>45</v>
      </c>
    </row>
    <row r="42" spans="1:24" ht="18" customHeight="1">
      <c r="A42" s="2"/>
      <c r="C42" s="271" t="s">
        <v>60</v>
      </c>
      <c r="D42" s="279"/>
      <c r="E42" s="279"/>
      <c r="F42" s="380"/>
      <c r="G42" s="380"/>
      <c r="H42" s="279"/>
      <c r="I42" s="279"/>
      <c r="J42" s="279"/>
      <c r="K42" s="279"/>
      <c r="L42" s="279"/>
      <c r="M42" s="279"/>
      <c r="N42" s="279"/>
      <c r="O42" s="279"/>
      <c r="P42" s="279"/>
      <c r="Q42" s="776"/>
      <c r="R42" s="279"/>
      <c r="S42" s="279"/>
      <c r="W42" s="142"/>
      <c r="X42" s="142"/>
    </row>
    <row r="43" spans="1:24" ht="146.25" customHeight="1">
      <c r="A43" s="2"/>
      <c r="C43" s="280" t="str">
        <f>'Master Input'!B89</f>
        <v>Providing support to exploited young people                                                                          (%, Non-Cumulative)</v>
      </c>
      <c r="D43" s="280"/>
      <c r="E43" s="551"/>
      <c r="F43" s="574">
        <f>'Shape and Table Library'!BQ176</f>
        <v>0.28999999999999998</v>
      </c>
      <c r="G43" s="574">
        <f>'Shape and Table Library'!BR176</f>
        <v>0</v>
      </c>
      <c r="H43" s="280"/>
      <c r="I43" s="280"/>
      <c r="J43" s="280"/>
      <c r="K43" s="280"/>
      <c r="L43" s="280"/>
      <c r="M43" s="123" t="s">
        <v>1031</v>
      </c>
      <c r="N43" s="123"/>
      <c r="O43" s="123" t="s">
        <v>1032</v>
      </c>
      <c r="P43" s="23"/>
      <c r="Q43" s="67" t="s">
        <v>49</v>
      </c>
      <c r="R43" s="23"/>
      <c r="S43" s="91" t="s">
        <v>45</v>
      </c>
    </row>
    <row r="44" spans="1:24" ht="146.25" customHeight="1">
      <c r="A44" s="2"/>
      <c r="C44" s="280" t="str">
        <f>'Master Input'!B90</f>
        <v>Supporting children in care to be independent                                                                   (%, Non-Cumulative)</v>
      </c>
      <c r="D44" s="280"/>
      <c r="E44" s="551"/>
      <c r="F44" s="574">
        <f>'Shape and Table Library'!BQ185</f>
        <v>0.3</v>
      </c>
      <c r="G44" s="574">
        <f>'Shape and Table Library'!BR185</f>
        <v>0</v>
      </c>
      <c r="H44" s="280"/>
      <c r="I44" s="280"/>
      <c r="J44" s="280"/>
      <c r="K44" s="280"/>
      <c r="L44" s="280"/>
      <c r="M44" s="276" t="s">
        <v>1033</v>
      </c>
      <c r="N44" s="123"/>
      <c r="O44" s="276" t="s">
        <v>1034</v>
      </c>
      <c r="Q44" s="781" t="s">
        <v>49</v>
      </c>
      <c r="S44" s="278" t="s">
        <v>45</v>
      </c>
    </row>
    <row r="45" spans="1:24" ht="146.25" customHeight="1">
      <c r="A45" s="2"/>
      <c r="C45" s="280" t="str">
        <f>'Master Input'!B91</f>
        <v>Supporting children with a parent in prison                                                                       (%, Non-Cumulative)</v>
      </c>
      <c r="D45" s="280"/>
      <c r="E45" s="551"/>
      <c r="F45" s="574">
        <f>'Shape and Table Library'!BQ194</f>
        <v>0.2</v>
      </c>
      <c r="G45" s="574">
        <f>'Shape and Table Library'!BR194</f>
        <v>0</v>
      </c>
      <c r="H45" s="280"/>
      <c r="I45" s="280"/>
      <c r="J45" s="280"/>
      <c r="K45" s="280"/>
      <c r="L45" s="280"/>
      <c r="M45" s="276" t="s">
        <v>1035</v>
      </c>
      <c r="N45" s="123"/>
      <c r="O45" s="276" t="s">
        <v>709</v>
      </c>
      <c r="Q45" s="781" t="s">
        <v>49</v>
      </c>
      <c r="S45" s="278" t="s">
        <v>45</v>
      </c>
    </row>
    <row r="46" spans="1:24" ht="146.25" customHeight="1">
      <c r="A46" s="2"/>
      <c r="C46" s="38" t="str">
        <f>'Master Input'!B92</f>
        <v>Early intervention                                                          (%, Non-Cumulative)</v>
      </c>
      <c r="D46" s="272"/>
      <c r="E46" s="555"/>
      <c r="F46" s="575">
        <f>'Shape and Table Library'!BQ203</f>
        <v>0.28999999999999998</v>
      </c>
      <c r="G46" s="575">
        <f>'Shape and Table Library'!BR203</f>
        <v>0</v>
      </c>
      <c r="H46" s="272"/>
      <c r="I46" s="272"/>
      <c r="J46" s="272"/>
      <c r="K46" s="272"/>
      <c r="L46" s="272"/>
      <c r="M46" s="276" t="s">
        <v>710</v>
      </c>
      <c r="N46" s="123"/>
      <c r="O46" s="276" t="s">
        <v>1036</v>
      </c>
      <c r="Q46" s="781" t="s">
        <v>49</v>
      </c>
      <c r="S46" s="278" t="s">
        <v>45</v>
      </c>
    </row>
    <row r="47" spans="1:24" ht="18" customHeight="1">
      <c r="A47" s="2"/>
      <c r="C47" s="271" t="s">
        <v>265</v>
      </c>
      <c r="D47" s="279"/>
      <c r="E47" s="279"/>
      <c r="F47" s="380"/>
      <c r="G47" s="380"/>
      <c r="H47" s="279"/>
      <c r="I47" s="279"/>
      <c r="J47" s="279"/>
      <c r="K47" s="279"/>
      <c r="L47" s="279"/>
      <c r="M47" s="279"/>
      <c r="N47" s="279"/>
      <c r="O47" s="279"/>
      <c r="P47" s="279"/>
      <c r="Q47" s="776"/>
      <c r="R47" s="279"/>
      <c r="S47" s="279"/>
      <c r="W47" s="142"/>
      <c r="X47" s="142"/>
    </row>
    <row r="48" spans="1:24" ht="146.25" customHeight="1">
      <c r="A48" s="2"/>
      <c r="C48" s="280" t="str">
        <f>'Master Input'!B94</f>
        <v>Increase the number of volunteers                                                    (K, Cumulative)</v>
      </c>
      <c r="D48" s="280"/>
      <c r="E48" s="551"/>
      <c r="F48" s="576">
        <f>'Shape and Table Library'!BQ212</f>
        <v>16.175000000000001</v>
      </c>
      <c r="G48" s="576">
        <f>'Shape and Table Library'!BR212</f>
        <v>0</v>
      </c>
      <c r="H48" s="280"/>
      <c r="I48" s="280"/>
      <c r="J48" s="280"/>
      <c r="K48" s="280"/>
      <c r="L48" s="280"/>
      <c r="M48" s="144" t="s">
        <v>741</v>
      </c>
      <c r="N48" s="144"/>
      <c r="O48" s="144" t="s">
        <v>742</v>
      </c>
      <c r="Q48" s="773" t="s">
        <v>82</v>
      </c>
      <c r="S48" s="91" t="s">
        <v>45</v>
      </c>
    </row>
    <row r="49" spans="1:24" ht="146.25" customHeight="1">
      <c r="A49" s="2"/>
      <c r="C49" s="280" t="str">
        <f>'Master Input'!B95</f>
        <v>Increase in recruitment profile of underrepresented volunteer groups                                                                       (TBA)</v>
      </c>
      <c r="D49" s="551"/>
      <c r="E49" s="551"/>
      <c r="F49" s="552" t="s">
        <v>557</v>
      </c>
      <c r="G49" s="552" t="s">
        <v>557</v>
      </c>
      <c r="H49" s="280"/>
      <c r="I49" s="280"/>
      <c r="J49" s="280"/>
      <c r="K49" s="280"/>
      <c r="L49" s="280"/>
      <c r="M49" s="276" t="s">
        <v>743</v>
      </c>
      <c r="N49" s="123"/>
      <c r="O49" s="276" t="s">
        <v>1037</v>
      </c>
      <c r="Q49" s="781" t="s">
        <v>48</v>
      </c>
      <c r="S49" s="278" t="s">
        <v>45</v>
      </c>
    </row>
    <row r="50" spans="1:24" ht="18" customHeight="1">
      <c r="A50" s="2"/>
      <c r="C50" s="271" t="s">
        <v>76</v>
      </c>
      <c r="D50" s="279"/>
      <c r="E50" s="279"/>
      <c r="F50" s="380"/>
      <c r="G50" s="380"/>
      <c r="H50" s="279"/>
      <c r="I50" s="279"/>
      <c r="J50" s="279"/>
      <c r="K50" s="279"/>
      <c r="L50" s="279"/>
      <c r="M50" s="279"/>
      <c r="N50" s="279"/>
      <c r="O50" s="279"/>
      <c r="P50" s="279"/>
      <c r="Q50" s="776"/>
      <c r="R50" s="279"/>
      <c r="S50" s="279"/>
      <c r="W50" s="142"/>
      <c r="X50" s="142"/>
    </row>
    <row r="51" spans="1:24" ht="146.25" customHeight="1">
      <c r="A51" s="2"/>
      <c r="C51" s="280" t="str">
        <f>'Master Input'!B97</f>
        <v>Increase in staff from under- rep groups- BME                                                                        (%, Non-Cumulative)</v>
      </c>
      <c r="D51" s="280"/>
      <c r="E51" s="551"/>
      <c r="F51" s="575">
        <f>'Shape and Table Library'!BQ239</f>
        <v>7.5899999999999995E-2</v>
      </c>
      <c r="G51" s="575">
        <f>'Shape and Table Library'!BR239</f>
        <v>0</v>
      </c>
      <c r="H51" s="280"/>
      <c r="I51" s="280"/>
      <c r="J51" s="280"/>
      <c r="K51" s="280"/>
      <c r="L51" s="280"/>
      <c r="M51" s="276" t="s">
        <v>745</v>
      </c>
      <c r="N51" s="123"/>
      <c r="O51" s="276" t="s">
        <v>923</v>
      </c>
      <c r="Q51" s="781" t="s">
        <v>48</v>
      </c>
      <c r="S51" s="278" t="s">
        <v>45</v>
      </c>
    </row>
    <row r="52" spans="1:24" ht="146.25" customHeight="1">
      <c r="A52" s="2"/>
      <c r="C52" s="280" t="str">
        <f>'Master Input'!B98</f>
        <v>Increase in staff from under- rep groups- Male                                                                                (%, Non-Cumulative)</v>
      </c>
      <c r="D52" s="280"/>
      <c r="E52" s="551"/>
      <c r="F52" s="575">
        <f>'Shape and Table Library'!BQ248</f>
        <v>0.15740000000000001</v>
      </c>
      <c r="G52" s="575">
        <f>'Shape and Table Library'!BR248</f>
        <v>0</v>
      </c>
      <c r="H52" s="280"/>
      <c r="I52" s="280"/>
      <c r="J52" s="280"/>
      <c r="K52" s="280"/>
      <c r="L52" s="280"/>
      <c r="M52" s="276" t="s">
        <v>745</v>
      </c>
      <c r="N52" s="123"/>
      <c r="O52" s="276" t="s">
        <v>923</v>
      </c>
      <c r="Q52" s="781" t="s">
        <v>48</v>
      </c>
      <c r="S52" s="278" t="s">
        <v>45</v>
      </c>
    </row>
    <row r="53" spans="1:24" ht="146.25" customHeight="1">
      <c r="A53" s="2"/>
      <c r="C53" s="280" t="str">
        <f>'Master Input'!B99</f>
        <v>Increase in staff from under- rep groups- Disabled                                                                        (%, Non-Cumulative)</v>
      </c>
      <c r="D53" s="280"/>
      <c r="E53" s="551"/>
      <c r="F53" s="575">
        <f>'Shape and Table Library'!BQ257</f>
        <v>3.4299999999999997E-2</v>
      </c>
      <c r="G53" s="575">
        <f>'Shape and Table Library'!BR257</f>
        <v>0</v>
      </c>
      <c r="H53" s="280"/>
      <c r="I53" s="280"/>
      <c r="J53" s="280"/>
      <c r="K53" s="280"/>
      <c r="L53" s="280"/>
      <c r="M53" s="276" t="s">
        <v>745</v>
      </c>
      <c r="N53" s="123"/>
      <c r="O53" s="276" t="s">
        <v>923</v>
      </c>
      <c r="Q53" s="781" t="s">
        <v>48</v>
      </c>
      <c r="S53" s="278" t="s">
        <v>45</v>
      </c>
    </row>
    <row r="54" spans="1:24" ht="146.25" customHeight="1">
      <c r="A54" s="2"/>
      <c r="C54" s="280" t="str">
        <f>'Master Input'!B100</f>
        <v>Increase in staff from under- rep groups- LGBT                                                                                  (%, Non-Cumulative)</v>
      </c>
      <c r="D54" s="280"/>
      <c r="E54" s="551"/>
      <c r="F54" s="574">
        <f>'Shape and Table Library'!BQ266</f>
        <v>2.3599999999999999E-2</v>
      </c>
      <c r="G54" s="574">
        <f>'Shape and Table Library'!BR266</f>
        <v>0</v>
      </c>
      <c r="H54" s="280"/>
      <c r="I54" s="280"/>
      <c r="J54" s="280"/>
      <c r="K54" s="280"/>
      <c r="L54" s="280"/>
      <c r="M54" s="772" t="s">
        <v>745</v>
      </c>
      <c r="N54" s="123"/>
      <c r="O54" s="772" t="s">
        <v>923</v>
      </c>
      <c r="Q54" s="782" t="s">
        <v>48</v>
      </c>
      <c r="S54" s="382" t="s">
        <v>45</v>
      </c>
    </row>
    <row r="55" spans="1:24">
      <c r="S55" s="23"/>
    </row>
    <row r="56" spans="1:24">
      <c r="S56" s="23"/>
    </row>
    <row r="57" spans="1:24">
      <c r="S57" s="23"/>
    </row>
    <row r="58" spans="1:24">
      <c r="S58" s="23"/>
    </row>
    <row r="59" spans="1:24">
      <c r="S59" s="23"/>
    </row>
    <row r="60" spans="1:24">
      <c r="S60" s="23"/>
    </row>
    <row r="61" spans="1:24">
      <c r="S61" s="23"/>
    </row>
    <row r="62" spans="1:24">
      <c r="S62" s="23"/>
    </row>
    <row r="63" spans="1:24">
      <c r="C63" s="38"/>
      <c r="D63" s="58"/>
      <c r="E63" s="58"/>
      <c r="F63" s="66"/>
      <c r="G63" s="66"/>
      <c r="H63" s="23"/>
    </row>
    <row r="64" spans="1:24">
      <c r="C64" s="38"/>
      <c r="D64" s="58"/>
      <c r="E64" s="58"/>
      <c r="F64" s="66"/>
      <c r="G64" s="66"/>
      <c r="H64" s="23"/>
    </row>
    <row r="65" spans="3:8">
      <c r="C65" s="38"/>
      <c r="D65" s="58"/>
      <c r="E65" s="58"/>
      <c r="F65" s="66"/>
      <c r="G65" s="66"/>
      <c r="H65" s="23"/>
    </row>
    <row r="337" spans="3:12">
      <c r="C337"/>
      <c r="D337"/>
      <c r="E337"/>
      <c r="F337"/>
      <c r="G337"/>
      <c r="H337"/>
      <c r="I337"/>
      <c r="J337"/>
      <c r="K337"/>
      <c r="L337"/>
    </row>
    <row r="338" spans="3:12">
      <c r="C338"/>
      <c r="D338"/>
      <c r="E338"/>
      <c r="F338"/>
      <c r="G338"/>
      <c r="H338"/>
      <c r="I338"/>
      <c r="J338"/>
      <c r="K338"/>
      <c r="L338"/>
    </row>
    <row r="339" spans="3:12">
      <c r="C339"/>
      <c r="D339"/>
      <c r="E339"/>
      <c r="F339"/>
      <c r="G339"/>
      <c r="H339"/>
      <c r="I339"/>
      <c r="J339"/>
      <c r="K339"/>
      <c r="L339"/>
    </row>
    <row r="340" spans="3:12">
      <c r="C340"/>
      <c r="D340"/>
      <c r="E340"/>
      <c r="F340"/>
      <c r="G340"/>
      <c r="H340"/>
      <c r="I340"/>
      <c r="J340"/>
      <c r="K340"/>
      <c r="L340"/>
    </row>
    <row r="341" spans="3:12">
      <c r="C341"/>
      <c r="D341"/>
      <c r="E341"/>
      <c r="F341"/>
      <c r="G341"/>
      <c r="H341"/>
      <c r="I341"/>
      <c r="J341"/>
      <c r="K341"/>
      <c r="L341"/>
    </row>
    <row r="342" spans="3:12">
      <c r="C342"/>
      <c r="D342"/>
      <c r="E342"/>
      <c r="F342"/>
      <c r="G342"/>
      <c r="H342"/>
      <c r="I342"/>
      <c r="J342"/>
      <c r="K342"/>
      <c r="L342"/>
    </row>
    <row r="343" spans="3:12">
      <c r="C343"/>
      <c r="D343"/>
      <c r="E343"/>
      <c r="F343"/>
      <c r="G343"/>
      <c r="H343"/>
      <c r="I343"/>
      <c r="J343"/>
      <c r="K343"/>
      <c r="L343"/>
    </row>
    <row r="344" spans="3:12">
      <c r="C344"/>
      <c r="D344"/>
      <c r="E344"/>
      <c r="F344"/>
      <c r="G344"/>
      <c r="H344"/>
      <c r="I344"/>
      <c r="J344"/>
      <c r="K344"/>
      <c r="L344"/>
    </row>
    <row r="345" spans="3:12">
      <c r="C345"/>
      <c r="D345"/>
      <c r="E345"/>
      <c r="F345"/>
      <c r="G345"/>
      <c r="H345"/>
      <c r="I345"/>
      <c r="J345"/>
      <c r="K345"/>
      <c r="L345"/>
    </row>
  </sheetData>
  <sheetProtection formatCells="0"/>
  <mergeCells count="3">
    <mergeCell ref="D4:E4"/>
    <mergeCell ref="F4:G4"/>
    <mergeCell ref="H4:L4"/>
  </mergeCells>
  <pageMargins left="0.70866141732283472" right="0.70866141732283472" top="0.74803149606299213" bottom="0.74803149606299213" header="0.31496062992125984" footer="0.31496062992125984"/>
  <pageSetup paperSize="9" scale="46" fitToHeight="0" orientation="landscape" r:id="rId1"/>
  <headerFooter>
    <oddFooter>&amp;L&amp;D - &amp;T&amp;CPage &amp;P of &amp;N&amp;R&amp;F</oddFooter>
  </headerFooter>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N106"/>
  <sheetViews>
    <sheetView showGridLines="0" zoomScale="70" zoomScaleNormal="70" workbookViewId="0">
      <pane xSplit="1" ySplit="4" topLeftCell="B59" activePane="bottomRight" state="frozen"/>
      <selection pane="topRight" activeCell="B1" sqref="B1"/>
      <selection pane="bottomLeft" activeCell="A5" sqref="A5"/>
      <selection pane="bottomRight" activeCell="B40" sqref="B40"/>
    </sheetView>
  </sheetViews>
  <sheetFormatPr defaultRowHeight="15"/>
  <cols>
    <col min="1" max="1" width="2.28515625" customWidth="1"/>
    <col min="2" max="2" width="42.7109375" customWidth="1"/>
    <col min="3" max="3" width="43.7109375" customWidth="1"/>
    <col min="4" max="7" width="31.7109375" customWidth="1"/>
    <col min="8" max="11" width="11.7109375" customWidth="1"/>
    <col min="12" max="13" width="50.7109375" customWidth="1"/>
    <col min="14" max="14" width="12.7109375" customWidth="1"/>
    <col min="15" max="15" width="12.5703125" customWidth="1"/>
  </cols>
  <sheetData>
    <row r="2" spans="2:14" ht="24.75">
      <c r="B2" s="85" t="s">
        <v>40</v>
      </c>
      <c r="C2" s="61"/>
      <c r="D2" s="61"/>
      <c r="E2" s="62"/>
      <c r="F2" s="62"/>
      <c r="G2" s="84" t="str">
        <f>CONCATENATE('Home Page'!W2," ",'Home Page'!Y2)</f>
        <v>Q4 2014/15</v>
      </c>
      <c r="H2" s="61"/>
      <c r="I2" s="61"/>
      <c r="J2" s="61"/>
      <c r="K2" s="61"/>
      <c r="L2" s="117"/>
      <c r="M2" s="117"/>
      <c r="N2" s="45"/>
    </row>
    <row r="4" spans="2:14">
      <c r="B4" s="79" t="s">
        <v>700</v>
      </c>
      <c r="C4" s="309" t="s">
        <v>88</v>
      </c>
      <c r="D4" s="309" t="s">
        <v>701</v>
      </c>
      <c r="E4" s="309" t="s">
        <v>702</v>
      </c>
      <c r="F4" s="309" t="s">
        <v>703</v>
      </c>
      <c r="G4" s="309" t="s">
        <v>704</v>
      </c>
    </row>
    <row r="6" spans="2:14">
      <c r="B6" s="654"/>
      <c r="C6" s="654"/>
      <c r="D6" s="654" t="s">
        <v>116</v>
      </c>
      <c r="E6" s="654"/>
      <c r="F6" s="654"/>
      <c r="G6" s="654"/>
    </row>
    <row r="7" spans="2:14" ht="18">
      <c r="B7" s="661" t="s">
        <v>29</v>
      </c>
      <c r="C7" s="92"/>
      <c r="D7" s="92"/>
      <c r="E7" s="92"/>
      <c r="F7" s="92"/>
      <c r="G7" s="663"/>
    </row>
    <row r="8" spans="2:14" ht="62.25" customHeight="1">
      <c r="B8" s="655" t="str">
        <f>'Master Input'!B6</f>
        <v>Growth in statutory income 
(£m, Cumulative)
Owner: Children's Services</v>
      </c>
      <c r="C8" s="682">
        <v>178.7</v>
      </c>
      <c r="D8" s="682">
        <v>44.674999999999997</v>
      </c>
      <c r="E8" s="682">
        <v>89.35</v>
      </c>
      <c r="F8" s="682">
        <v>134.02500000000001</v>
      </c>
      <c r="G8" s="682">
        <v>178.7</v>
      </c>
    </row>
    <row r="9" spans="2:14" ht="62.25" customHeight="1">
      <c r="B9" s="655" t="str">
        <f>'Master Input'!B7</f>
        <v>% Children's Services external regulators ratings Good or above          
(%, Non-Cumulative)</v>
      </c>
      <c r="C9" s="683">
        <v>0.7</v>
      </c>
      <c r="D9" s="683">
        <v>0.7</v>
      </c>
      <c r="E9" s="683">
        <v>0.7</v>
      </c>
      <c r="F9" s="683">
        <v>0.7</v>
      </c>
      <c r="G9" s="683">
        <v>0.7</v>
      </c>
    </row>
    <row r="10" spans="2:14" ht="62.25" customHeight="1">
      <c r="B10" s="655" t="str">
        <f>'Master Input'!B8</f>
        <v>Contracts with "Green" performance rating                                                                    (%, Non-Cumulative)</v>
      </c>
      <c r="C10" s="682" t="s">
        <v>718</v>
      </c>
      <c r="D10" s="682" t="s">
        <v>718</v>
      </c>
      <c r="E10" s="682" t="s">
        <v>718</v>
      </c>
      <c r="F10" s="682" t="s">
        <v>718</v>
      </c>
      <c r="G10" s="682" t="s">
        <v>718</v>
      </c>
    </row>
    <row r="11" spans="2:14" ht="15" customHeight="1">
      <c r="B11" s="661" t="s">
        <v>11</v>
      </c>
      <c r="C11" s="656"/>
      <c r="D11" s="656"/>
      <c r="E11" s="656"/>
      <c r="F11" s="656"/>
      <c r="G11" s="662"/>
    </row>
    <row r="12" spans="2:14" ht="62.25" customHeight="1">
      <c r="B12" s="655" t="str">
        <f>'Master Input'!B10</f>
        <v>Growing engagement across digital and social channels that support the core business objectives                                            (K, Non-Cumulative)</v>
      </c>
      <c r="C12" s="727" t="s">
        <v>865</v>
      </c>
      <c r="D12" s="727" t="s">
        <v>865</v>
      </c>
      <c r="E12" s="727" t="s">
        <v>865</v>
      </c>
      <c r="F12" s="727" t="s">
        <v>865</v>
      </c>
      <c r="G12" s="727" t="s">
        <v>865</v>
      </c>
    </row>
    <row r="13" spans="2:14" ht="62.25" customHeight="1">
      <c r="B13" s="655" t="str">
        <f>'Master Input'!B11</f>
        <v>Increased propensity to donate amongst potential supporters                                                                                (%, Non-Cumulative)</v>
      </c>
      <c r="C13" s="683">
        <v>0.4</v>
      </c>
      <c r="D13" s="683">
        <v>0.4</v>
      </c>
      <c r="E13" s="683">
        <v>0.4</v>
      </c>
      <c r="F13" s="683">
        <v>0.4</v>
      </c>
      <c r="G13" s="683">
        <v>0.4</v>
      </c>
    </row>
    <row r="14" spans="2:14" ht="15" customHeight="1">
      <c r="B14" s="661" t="s">
        <v>30</v>
      </c>
      <c r="C14" s="656"/>
      <c r="D14" s="656"/>
      <c r="E14" s="656"/>
      <c r="F14" s="656"/>
      <c r="G14" s="662"/>
    </row>
    <row r="15" spans="2:14" ht="62.25" customHeight="1">
      <c r="B15" s="655" t="str">
        <f>'Master Input'!B13</f>
        <v>Number of policy changes                      (T, Cumulative)</v>
      </c>
      <c r="C15" s="682">
        <v>7</v>
      </c>
      <c r="D15" s="682">
        <v>4</v>
      </c>
      <c r="E15" s="682">
        <v>5</v>
      </c>
      <c r="F15" s="682">
        <v>6</v>
      </c>
      <c r="G15" s="682">
        <v>7</v>
      </c>
    </row>
    <row r="16" spans="2:14" ht="9.75" customHeight="1"/>
    <row r="17" spans="2:7" ht="15" customHeight="1">
      <c r="B17" s="145"/>
      <c r="C17" s="145"/>
      <c r="D17" s="146" t="s">
        <v>142</v>
      </c>
      <c r="E17" s="145"/>
      <c r="F17" s="145"/>
      <c r="G17" s="145"/>
    </row>
    <row r="18" spans="2:7" ht="15" customHeight="1">
      <c r="B18" s="657" t="s">
        <v>14</v>
      </c>
      <c r="C18" s="657"/>
      <c r="D18" s="657"/>
      <c r="E18" s="657"/>
      <c r="F18" s="657"/>
      <c r="G18" s="657"/>
    </row>
    <row r="19" spans="2:7" ht="62.25" customHeight="1">
      <c r="B19" s="658" t="str">
        <f>'Master Input'!B32</f>
        <v>Staff understand and are engaged with our purpose and strategic priorities                                                                           (%, Annual)</v>
      </c>
      <c r="C19" s="696">
        <v>0.79</v>
      </c>
      <c r="D19" s="690" t="s">
        <v>737</v>
      </c>
      <c r="E19" s="690" t="s">
        <v>737</v>
      </c>
      <c r="F19" s="690" t="s">
        <v>737</v>
      </c>
      <c r="G19" s="690" t="s">
        <v>737</v>
      </c>
    </row>
    <row r="20" spans="2:7" ht="62.25" customHeight="1">
      <c r="B20" s="658" t="str">
        <f>'Master Input'!B33</f>
        <v>Volunteers feel engaged with our purpose and strategic priorities                                                            (%, Annual)</v>
      </c>
      <c r="C20" s="690" t="s">
        <v>738</v>
      </c>
      <c r="D20" s="690" t="s">
        <v>738</v>
      </c>
      <c r="E20" s="690" t="s">
        <v>738</v>
      </c>
      <c r="F20" s="690" t="s">
        <v>738</v>
      </c>
      <c r="G20" s="690" t="s">
        <v>738</v>
      </c>
    </row>
    <row r="21" spans="2:7" ht="15" customHeight="1">
      <c r="B21" s="659" t="s">
        <v>15</v>
      </c>
      <c r="C21" s="657"/>
      <c r="D21" s="657"/>
      <c r="E21" s="657"/>
      <c r="F21" s="657"/>
      <c r="G21" s="660"/>
    </row>
    <row r="22" spans="2:7" ht="62.25" customHeight="1">
      <c r="B22" s="658" t="str">
        <f>'Master Input'!B35</f>
        <v>APA ratings for leadership and management against L&amp;M behaviours framework                                                                      (%, Annual)</v>
      </c>
      <c r="C22" s="690" t="s">
        <v>739</v>
      </c>
      <c r="D22" s="690" t="s">
        <v>739</v>
      </c>
      <c r="E22" s="690" t="s">
        <v>739</v>
      </c>
      <c r="F22" s="690" t="s">
        <v>739</v>
      </c>
      <c r="G22" s="690" t="s">
        <v>739</v>
      </c>
    </row>
    <row r="23" spans="2:7" ht="62.25" customHeight="1">
      <c r="B23" s="658" t="str">
        <f>'Master Input'!B36</f>
        <v>Staff would recommend to friends and family that Barnardo’s is a good place to work                                                                              (%, Annual)</v>
      </c>
      <c r="C23" s="696">
        <v>0.72</v>
      </c>
      <c r="D23" s="690" t="s">
        <v>738</v>
      </c>
      <c r="E23" s="690" t="s">
        <v>738</v>
      </c>
      <c r="F23" s="690" t="s">
        <v>738</v>
      </c>
      <c r="G23" s="690" t="s">
        <v>738</v>
      </c>
    </row>
    <row r="24" spans="2:7" ht="62.25" customHeight="1">
      <c r="B24" s="658" t="str">
        <f>'Master Input'!B37</f>
        <v>Volunteers would recommend us                                                                       (%, Annual)</v>
      </c>
      <c r="C24" s="696">
        <v>0.75</v>
      </c>
      <c r="D24" s="690" t="s">
        <v>766</v>
      </c>
      <c r="E24" s="690" t="s">
        <v>766</v>
      </c>
      <c r="F24" s="690" t="s">
        <v>766</v>
      </c>
      <c r="G24" s="690" t="s">
        <v>766</v>
      </c>
    </row>
    <row r="25" spans="2:7" ht="15" customHeight="1">
      <c r="B25" s="659" t="s">
        <v>47</v>
      </c>
      <c r="C25" s="657"/>
      <c r="D25" s="657"/>
      <c r="E25" s="657"/>
      <c r="F25" s="657"/>
      <c r="G25" s="660"/>
    </row>
    <row r="26" spans="2:7" ht="62.25" customHeight="1">
      <c r="B26" s="658" t="str">
        <f>'Master Input'!B39</f>
        <v>Staff perceive our Senior Leaders as effective                                  (%, Annual)</v>
      </c>
      <c r="C26" s="696">
        <v>0.59</v>
      </c>
      <c r="D26" s="690" t="s">
        <v>738</v>
      </c>
      <c r="E26" s="690" t="s">
        <v>738</v>
      </c>
      <c r="F26" s="690" t="s">
        <v>738</v>
      </c>
      <c r="G26" s="690" t="s">
        <v>738</v>
      </c>
    </row>
    <row r="27" spans="2:7" ht="62.25" customHeight="1">
      <c r="B27" s="658" t="str">
        <f>'Master Input'!B40</f>
        <v>Staff consider our managers to be effective                                      (%, Annual)</v>
      </c>
      <c r="C27" s="696">
        <v>0.73</v>
      </c>
      <c r="D27" s="690" t="s">
        <v>737</v>
      </c>
      <c r="E27" s="690" t="s">
        <v>737</v>
      </c>
      <c r="F27" s="690" t="s">
        <v>737</v>
      </c>
      <c r="G27" s="690" t="s">
        <v>737</v>
      </c>
    </row>
    <row r="28" spans="2:7" ht="62.25" customHeight="1">
      <c r="B28" s="658" t="str">
        <f>'Master Input'!B41</f>
        <v>Staff are achieving their objectives                                (%, Annual)</v>
      </c>
      <c r="C28" s="690" t="s">
        <v>738</v>
      </c>
      <c r="D28" s="690" t="s">
        <v>738</v>
      </c>
      <c r="E28" s="690" t="s">
        <v>738</v>
      </c>
      <c r="F28" s="690" t="s">
        <v>738</v>
      </c>
      <c r="G28" s="690" t="s">
        <v>738</v>
      </c>
    </row>
    <row r="29" spans="2:7" ht="9.75" customHeight="1"/>
    <row r="30" spans="2:7" ht="15" customHeight="1">
      <c r="B30" s="24"/>
      <c r="C30" s="24"/>
      <c r="D30" s="50" t="s">
        <v>50</v>
      </c>
      <c r="E30" s="24"/>
      <c r="F30" s="24"/>
      <c r="G30" s="24"/>
    </row>
    <row r="31" spans="2:7" ht="15" customHeight="1">
      <c r="B31" s="666" t="s">
        <v>31</v>
      </c>
      <c r="C31" s="664"/>
      <c r="D31" s="664"/>
      <c r="E31" s="664"/>
      <c r="F31" s="664"/>
      <c r="G31" s="667"/>
    </row>
    <row r="32" spans="2:7" ht="62.25" customHeight="1">
      <c r="B32" s="665" t="str">
        <f>'Master Input'!B44</f>
        <v>Children's Services deliver services on budget                                                                  (£m, Cumulative)</v>
      </c>
      <c r="C32" s="689">
        <v>28.1</v>
      </c>
      <c r="D32" s="689">
        <v>7.0250000000000004</v>
      </c>
      <c r="E32" s="689">
        <v>14.05</v>
      </c>
      <c r="F32" s="689">
        <v>21.074999999999999</v>
      </c>
      <c r="G32" s="689">
        <v>28.1</v>
      </c>
    </row>
    <row r="33" spans="2:7" ht="62.25" customHeight="1">
      <c r="B33" s="665" t="str">
        <f>'Master Input'!B45</f>
        <v>Turnover forecast for the year                                         (£m, Cumulative)</v>
      </c>
      <c r="C33" s="689">
        <v>287.7</v>
      </c>
      <c r="D33" s="689">
        <v>71.924999999999997</v>
      </c>
      <c r="E33" s="689">
        <v>143.85</v>
      </c>
      <c r="F33" s="689">
        <v>215.77500000000001</v>
      </c>
      <c r="G33" s="689">
        <v>287.7</v>
      </c>
    </row>
    <row r="34" spans="2:7" ht="62.25" customHeight="1">
      <c r="B34" s="665" t="str">
        <f>'Master Input'!B46</f>
        <v>Marketing net income is increasing                                          (£m, Cumulative)</v>
      </c>
      <c r="C34" s="689">
        <v>38.5</v>
      </c>
      <c r="D34" s="689">
        <v>9.625</v>
      </c>
      <c r="E34" s="689">
        <v>19.25</v>
      </c>
      <c r="F34" s="689">
        <v>28.875</v>
      </c>
      <c r="G34" s="689">
        <v>38.5</v>
      </c>
    </row>
    <row r="35" spans="2:7" ht="62.25" customHeight="1">
      <c r="B35" s="665" t="str">
        <f>'Master Input'!B47</f>
        <v>Corporate Functions spend is on budget                                                                            (£m, Cumulative)</v>
      </c>
      <c r="C35" s="689">
        <v>19.5</v>
      </c>
      <c r="D35" s="689">
        <v>4.875</v>
      </c>
      <c r="E35" s="689">
        <v>9.75</v>
      </c>
      <c r="F35" s="689">
        <v>14.625</v>
      </c>
      <c r="G35" s="689">
        <v>19.5</v>
      </c>
    </row>
    <row r="36" spans="2:7" ht="15" customHeight="1">
      <c r="B36" s="666" t="s">
        <v>32</v>
      </c>
      <c r="C36" s="664"/>
      <c r="D36" s="664"/>
      <c r="E36" s="664"/>
      <c r="F36" s="664"/>
      <c r="G36" s="667"/>
    </row>
    <row r="37" spans="2:7" ht="62.25" customHeight="1">
      <c r="B37" s="665" t="str">
        <f>'Master Input'!B49</f>
        <v>Total levels of reserves                                      (£m, Non-Cumulative)</v>
      </c>
      <c r="C37" s="689">
        <v>44.5</v>
      </c>
      <c r="D37" s="689"/>
      <c r="E37" s="689"/>
      <c r="F37" s="689"/>
      <c r="G37" s="689"/>
    </row>
    <row r="38" spans="2:7" ht="15" customHeight="1">
      <c r="B38" s="666" t="s">
        <v>33</v>
      </c>
      <c r="C38" s="664"/>
      <c r="D38" s="664"/>
      <c r="E38" s="664"/>
      <c r="F38" s="664"/>
      <c r="G38" s="667"/>
    </row>
    <row r="39" spans="2:7" ht="62.25" customHeight="1">
      <c r="B39" s="665" t="str">
        <f>'Master Input'!B51</f>
        <v>Pension deficit                                                                                 (£m, Cumulative)</v>
      </c>
      <c r="C39" s="699" t="s">
        <v>746</v>
      </c>
      <c r="D39" s="689"/>
      <c r="E39" s="689"/>
      <c r="F39" s="689"/>
      <c r="G39" s="689"/>
    </row>
    <row r="40" spans="2:7" ht="9.75" customHeight="1"/>
    <row r="41" spans="2:7" ht="15" customHeight="1">
      <c r="B41" s="668"/>
      <c r="C41" s="668"/>
      <c r="D41" s="668" t="s">
        <v>705</v>
      </c>
      <c r="E41" s="668"/>
      <c r="F41" s="668"/>
      <c r="G41" s="668"/>
    </row>
    <row r="42" spans="2:7" ht="15" customHeight="1">
      <c r="B42" s="671" t="s">
        <v>28</v>
      </c>
      <c r="C42" s="669"/>
      <c r="D42" s="669"/>
      <c r="E42" s="669"/>
      <c r="F42" s="669"/>
      <c r="G42" s="672"/>
    </row>
    <row r="43" spans="2:7" ht="62.25" customHeight="1">
      <c r="B43" s="670" t="str">
        <f>'Master Input'!B16</f>
        <v>% Children's Services contracts capturing beneficiary feedback                                                   (%, Non-Cumulative)</v>
      </c>
      <c r="C43" s="685" t="s">
        <v>719</v>
      </c>
      <c r="D43" s="685" t="s">
        <v>719</v>
      </c>
      <c r="E43" s="685" t="s">
        <v>719</v>
      </c>
      <c r="F43" s="685" t="s">
        <v>719</v>
      </c>
      <c r="G43" s="685" t="s">
        <v>719</v>
      </c>
    </row>
    <row r="44" spans="2:7" ht="62.25" customHeight="1">
      <c r="B44" s="670" t="str">
        <f>'Master Input'!B17</f>
        <v>Net Promoter score                                                (Score Range, Non-Cumulative)</v>
      </c>
      <c r="C44" s="685" t="s">
        <v>720</v>
      </c>
      <c r="D44" s="685" t="s">
        <v>720</v>
      </c>
      <c r="E44" s="685" t="s">
        <v>720</v>
      </c>
      <c r="F44" s="685" t="s">
        <v>720</v>
      </c>
      <c r="G44" s="685" t="s">
        <v>720</v>
      </c>
    </row>
    <row r="45" spans="2:7" ht="62.25" customHeight="1">
      <c r="B45" s="670" t="str">
        <f>'Master Input'!B18</f>
        <v>Number of committed givers                                            (K, Non-Cumulative)</v>
      </c>
      <c r="C45" s="684">
        <v>104531</v>
      </c>
      <c r="D45" s="685"/>
      <c r="E45" s="685"/>
      <c r="F45" s="685"/>
      <c r="G45" s="685"/>
    </row>
    <row r="46" spans="2:7" ht="15" customHeight="1">
      <c r="B46" s="671" t="s">
        <v>53</v>
      </c>
      <c r="C46" s="669"/>
      <c r="D46" s="669"/>
      <c r="E46" s="669"/>
      <c r="F46" s="669"/>
      <c r="G46" s="672"/>
    </row>
    <row r="47" spans="2:7" ht="62.25" customHeight="1">
      <c r="B47" s="670" t="str">
        <f>'Master Input'!B20</f>
        <v>Tender Success rate for bids submitted                                                               (%, Non-Cumulative)</v>
      </c>
      <c r="C47" s="695">
        <v>0.6</v>
      </c>
      <c r="D47" s="695">
        <v>0.6</v>
      </c>
      <c r="E47" s="695">
        <v>0.6</v>
      </c>
      <c r="F47" s="695">
        <v>0.6</v>
      </c>
      <c r="G47" s="695">
        <v>0.6</v>
      </c>
    </row>
    <row r="48" spans="2:7" ht="62.25" customHeight="1">
      <c r="B48" s="670" t="str">
        <f>'Master Input'!B21</f>
        <v>Working capital days (Children's Services)                                                        (Cumulative)</v>
      </c>
      <c r="C48" s="685"/>
      <c r="D48" s="685"/>
      <c r="E48" s="685"/>
      <c r="F48" s="685"/>
      <c r="G48" s="685"/>
    </row>
    <row r="49" spans="2:7" ht="62.25" customHeight="1">
      <c r="B49" s="670" t="str">
        <f>'Master Input'!B22</f>
        <v>% Children's Services CAIU inspections rated Good or above             (%, Non-Cumulative)</v>
      </c>
      <c r="C49" s="695">
        <v>0.7</v>
      </c>
      <c r="D49" s="695">
        <v>0.7</v>
      </c>
      <c r="E49" s="695">
        <v>0.7</v>
      </c>
      <c r="F49" s="695">
        <v>0.7</v>
      </c>
      <c r="G49" s="695">
        <v>0.7</v>
      </c>
    </row>
    <row r="50" spans="2:7" ht="62.25" customHeight="1">
      <c r="B50" s="670" t="str">
        <f>'Master Input'!B23</f>
        <v>Internal customer satisfaction rating on support received by Corp Services                                    (%, Non-Cumulative)</v>
      </c>
      <c r="C50" s="685"/>
      <c r="D50" s="685"/>
      <c r="E50" s="685"/>
      <c r="F50" s="685"/>
      <c r="G50" s="685"/>
    </row>
    <row r="51" spans="2:7" ht="62.25" customHeight="1">
      <c r="B51" s="670" t="str">
        <f>'Master Input'!B24</f>
        <v>Increase the economic value of our volunteers’ contribution                                                                (£, Annual)</v>
      </c>
      <c r="C51" s="685" t="s">
        <v>873</v>
      </c>
      <c r="D51" s="685">
        <v>20</v>
      </c>
      <c r="E51" s="685">
        <v>20.3</v>
      </c>
      <c r="F51" s="685">
        <v>20.6</v>
      </c>
      <c r="G51" s="685">
        <v>21</v>
      </c>
    </row>
    <row r="52" spans="2:7" ht="15" customHeight="1">
      <c r="B52" s="671" t="s">
        <v>52</v>
      </c>
      <c r="C52" s="669"/>
      <c r="D52" s="669"/>
      <c r="E52" s="669"/>
      <c r="F52" s="669"/>
      <c r="G52" s="672"/>
    </row>
    <row r="53" spans="2:7" ht="62.25" customHeight="1">
      <c r="B53" s="670" t="str">
        <f>'Master Input'!B26</f>
        <v>Children Services overhead costs as a % of expenditure                                                   (%, Non-Cumulative)</v>
      </c>
      <c r="C53" s="685" t="s">
        <v>736</v>
      </c>
      <c r="D53" s="685" t="s">
        <v>736</v>
      </c>
      <c r="E53" s="685" t="s">
        <v>736</v>
      </c>
      <c r="F53" s="685" t="s">
        <v>736</v>
      </c>
      <c r="G53" s="685" t="s">
        <v>736</v>
      </c>
    </row>
    <row r="54" spans="2:7" ht="62.25" customHeight="1">
      <c r="B54" s="670" t="str">
        <f>'Master Input'!B27</f>
        <v>Fundraising Net Margin                                   (%, Non-Cumulative)</v>
      </c>
      <c r="C54" s="686">
        <v>0.52700000000000002</v>
      </c>
      <c r="D54" s="685"/>
      <c r="E54" s="685"/>
      <c r="F54" s="685"/>
      <c r="G54" s="685"/>
    </row>
    <row r="55" spans="2:7" ht="62.25" customHeight="1">
      <c r="B55" s="670" t="str">
        <f>'Master Input'!B28</f>
        <v>Retail Margin as a % of Gross Income                                  (%, Non-Cumulative)</v>
      </c>
      <c r="C55" s="686">
        <v>0.20399999999999999</v>
      </c>
      <c r="D55" s="686">
        <v>0.189</v>
      </c>
      <c r="E55" s="686">
        <v>0.219</v>
      </c>
      <c r="F55" s="686">
        <v>0.223</v>
      </c>
      <c r="G55" s="686">
        <v>0.183</v>
      </c>
    </row>
    <row r="56" spans="2:7" ht="62.25" customHeight="1">
      <c r="B56" s="670" t="str">
        <f>'Master Input'!B29</f>
        <v>Corporate Services (incl. Finance) expenditure as a % of total expenditures                                                                            (%, Non-Cumulative)</v>
      </c>
      <c r="C56" s="695">
        <v>0.08</v>
      </c>
      <c r="D56" s="685"/>
      <c r="E56" s="685"/>
      <c r="F56" s="685"/>
      <c r="G56" s="685"/>
    </row>
    <row r="57" spans="2:7" ht="9.75" customHeight="1"/>
    <row r="58" spans="2:7" ht="15" customHeight="1">
      <c r="B58" s="673"/>
      <c r="C58" s="673"/>
      <c r="D58" s="676" t="s">
        <v>84</v>
      </c>
      <c r="E58" s="673"/>
      <c r="F58" s="673"/>
      <c r="G58" s="673"/>
    </row>
    <row r="59" spans="2:7" ht="15" customHeight="1">
      <c r="B59" s="674" t="s">
        <v>56</v>
      </c>
      <c r="C59" s="270"/>
      <c r="D59" s="270"/>
      <c r="E59" s="270"/>
      <c r="F59" s="270"/>
      <c r="G59" s="270"/>
    </row>
    <row r="60" spans="2:7" ht="15" customHeight="1">
      <c r="B60" s="678" t="s">
        <v>63</v>
      </c>
      <c r="C60" s="279"/>
      <c r="D60" s="279"/>
      <c r="E60" s="279"/>
      <c r="F60" s="279"/>
      <c r="G60" s="680"/>
    </row>
    <row r="61" spans="2:7" ht="62.25" customHeight="1">
      <c r="B61" s="677" t="str">
        <f>'Master Input'!B55</f>
        <v>Percentage of VF in priorities                                                (%, Non-Cumulative)</v>
      </c>
      <c r="C61" s="691">
        <v>0.7</v>
      </c>
      <c r="D61" s="687"/>
      <c r="E61" s="687"/>
      <c r="F61" s="687"/>
      <c r="G61" s="687"/>
    </row>
    <row r="62" spans="2:7" ht="15" customHeight="1">
      <c r="B62" s="678" t="s">
        <v>64</v>
      </c>
      <c r="C62" s="279"/>
      <c r="D62" s="279"/>
      <c r="E62" s="279"/>
      <c r="F62" s="279"/>
      <c r="G62" s="680"/>
    </row>
    <row r="63" spans="2:7" ht="62.25" customHeight="1">
      <c r="B63" s="677" t="str">
        <f>'Master Input'!B57</f>
        <v>Number of children reached                             (K, Cumulative)</v>
      </c>
      <c r="C63" s="693">
        <v>3700</v>
      </c>
      <c r="D63" s="693">
        <v>3305</v>
      </c>
      <c r="E63" s="693">
        <v>3435</v>
      </c>
      <c r="F63" s="693">
        <v>3565</v>
      </c>
      <c r="G63" s="693">
        <v>3700</v>
      </c>
    </row>
    <row r="64" spans="2:7" ht="15" customHeight="1">
      <c r="B64" s="678" t="s">
        <v>262</v>
      </c>
      <c r="C64" s="279"/>
      <c r="D64" s="279"/>
      <c r="E64" s="279"/>
      <c r="F64" s="279"/>
      <c r="G64" s="680"/>
    </row>
    <row r="65" spans="1:7" ht="62.25" customHeight="1">
      <c r="B65" s="677" t="str">
        <f>'Master Input'!B59</f>
        <v>Number of supported lodgings services                                                                            (T, Cumulative)</v>
      </c>
      <c r="C65" s="687">
        <v>20</v>
      </c>
      <c r="D65" s="687">
        <v>19</v>
      </c>
      <c r="E65" s="687">
        <v>19</v>
      </c>
      <c r="F65" s="687">
        <v>19</v>
      </c>
      <c r="G65" s="687">
        <v>19</v>
      </c>
    </row>
    <row r="66" spans="1:7" ht="15" customHeight="1">
      <c r="B66" s="678" t="s">
        <v>66</v>
      </c>
      <c r="C66" s="279"/>
      <c r="D66" s="279"/>
      <c r="E66" s="279"/>
      <c r="F66" s="279"/>
      <c r="G66" s="680"/>
    </row>
    <row r="67" spans="1:7" ht="62.25" customHeight="1">
      <c r="B67" s="677" t="str">
        <f>'Master Input'!B61</f>
        <v>Number of staff 5 to thrive rolled out to                                                                     (K, Cumulative)</v>
      </c>
      <c r="C67" s="693">
        <v>2455</v>
      </c>
      <c r="D67" s="693">
        <v>1780</v>
      </c>
      <c r="E67" s="693">
        <v>2005</v>
      </c>
      <c r="F67" s="693">
        <v>2230</v>
      </c>
      <c r="G67" s="693">
        <v>2455</v>
      </c>
    </row>
    <row r="68" spans="1:7" ht="15" customHeight="1">
      <c r="B68" s="678" t="s">
        <v>67</v>
      </c>
      <c r="C68" s="279"/>
      <c r="D68" s="279"/>
      <c r="E68" s="279"/>
      <c r="F68" s="279"/>
      <c r="G68" s="680"/>
    </row>
    <row r="69" spans="1:7" ht="62.25" customHeight="1">
      <c r="B69" s="677" t="str">
        <f>'Master Input'!B63</f>
        <v>Number of children and families worked with                                                                (K, Cumulative)</v>
      </c>
      <c r="C69" s="693">
        <v>1200</v>
      </c>
      <c r="D69" s="687" t="s">
        <v>744</v>
      </c>
      <c r="E69" s="687" t="s">
        <v>744</v>
      </c>
      <c r="F69" s="687" t="s">
        <v>744</v>
      </c>
      <c r="G69" s="687" t="s">
        <v>744</v>
      </c>
    </row>
    <row r="70" spans="1:7" ht="15" customHeight="1">
      <c r="B70" s="674" t="s">
        <v>263</v>
      </c>
      <c r="C70" s="674"/>
      <c r="D70" s="674"/>
      <c r="E70" s="674"/>
      <c r="F70" s="674"/>
      <c r="G70" s="674"/>
    </row>
    <row r="71" spans="1:7" ht="15" customHeight="1">
      <c r="B71" s="678" t="s">
        <v>769</v>
      </c>
      <c r="C71" s="675"/>
      <c r="D71" s="675"/>
      <c r="E71" s="675"/>
      <c r="F71" s="675"/>
      <c r="G71" s="679"/>
    </row>
    <row r="72" spans="1:7" ht="62.25" customHeight="1">
      <c r="A72" s="677"/>
      <c r="B72" s="677" t="str">
        <f>'Master Input'!B66</f>
        <v>Increase in contract income                                                                                          (£m, Non-Cumulative)</v>
      </c>
      <c r="C72" s="687">
        <v>178.7</v>
      </c>
      <c r="D72" s="687">
        <v>44.7</v>
      </c>
      <c r="E72" s="687">
        <v>89.4</v>
      </c>
      <c r="F72" s="687">
        <v>134</v>
      </c>
      <c r="G72" s="687">
        <v>178.7</v>
      </c>
    </row>
    <row r="73" spans="1:7" ht="15" customHeight="1">
      <c r="B73" s="678" t="s">
        <v>68</v>
      </c>
      <c r="C73" s="675"/>
      <c r="D73" s="675"/>
      <c r="E73" s="675"/>
      <c r="F73" s="675"/>
      <c r="G73" s="679"/>
    </row>
    <row r="74" spans="1:7" ht="62.25" customHeight="1">
      <c r="A74" s="677"/>
      <c r="B74" s="677" t="str">
        <f>'Master Input'!B68</f>
        <v>Surplus generated                                     (£m, Cumulative)</v>
      </c>
      <c r="C74" s="753" t="s">
        <v>888</v>
      </c>
      <c r="D74" s="754" t="s">
        <v>889</v>
      </c>
      <c r="E74" s="754" t="s">
        <v>890</v>
      </c>
      <c r="F74" s="754" t="s">
        <v>891</v>
      </c>
      <c r="G74" s="754" t="s">
        <v>892</v>
      </c>
    </row>
    <row r="75" spans="1:7" ht="62.25" customHeight="1">
      <c r="B75" s="677" t="str">
        <f>'Master Input'!B69</f>
        <v>Ofsted rating (Requires Improvement (1), Satisfactory(2) , Good(3), Outstanding(4))                                                                (Non-Cumulative)</v>
      </c>
      <c r="C75" s="687" t="s">
        <v>58</v>
      </c>
      <c r="D75" s="687"/>
      <c r="E75" s="687" t="s">
        <v>893</v>
      </c>
      <c r="F75" s="687"/>
      <c r="G75" s="687"/>
    </row>
    <row r="76" spans="1:7" ht="62.25" customHeight="1">
      <c r="B76" s="677" t="str">
        <f>'Master Input'!B70</f>
        <v>NEET supported                                                                                (K, Cumulative)</v>
      </c>
      <c r="C76" s="693">
        <v>4000</v>
      </c>
      <c r="D76" s="693">
        <v>1000</v>
      </c>
      <c r="E76" s="693">
        <v>2000</v>
      </c>
      <c r="F76" s="693">
        <v>3000</v>
      </c>
      <c r="G76" s="693">
        <v>4000</v>
      </c>
    </row>
    <row r="77" spans="1:7" ht="15" customHeight="1">
      <c r="B77" s="678" t="s">
        <v>85</v>
      </c>
      <c r="C77" s="279"/>
      <c r="D77" s="279"/>
      <c r="E77" s="279"/>
      <c r="F77" s="279"/>
      <c r="G77" s="680"/>
    </row>
    <row r="78" spans="1:7" ht="62.25" customHeight="1">
      <c r="B78" s="677" t="str">
        <f>'Master Input'!B72</f>
        <v>Surplus generated                                          (£m, Cumulative)</v>
      </c>
      <c r="C78" s="687" t="s">
        <v>894</v>
      </c>
      <c r="D78" s="687">
        <v>0.44</v>
      </c>
      <c r="E78" s="687">
        <v>0.88</v>
      </c>
      <c r="F78" s="687">
        <v>1.31</v>
      </c>
      <c r="G78" s="687">
        <v>1.75</v>
      </c>
    </row>
    <row r="79" spans="1:7" ht="62.25" customHeight="1">
      <c r="B79" s="677" t="str">
        <f>'Master Input'!B73</f>
        <v>Foster placements                                             (K, Cumulative)</v>
      </c>
      <c r="C79" s="693">
        <v>1250</v>
      </c>
      <c r="D79" s="693">
        <v>1184</v>
      </c>
      <c r="E79" s="693">
        <v>1206</v>
      </c>
      <c r="F79" s="693">
        <v>1229</v>
      </c>
      <c r="G79" s="693">
        <v>1250</v>
      </c>
    </row>
    <row r="80" spans="1:7" ht="62.25" customHeight="1">
      <c r="B80" s="677" t="str">
        <f>'Master Input'!B74</f>
        <v>Adoption                                                                     (T, Cumulative)</v>
      </c>
      <c r="C80" s="687">
        <v>124</v>
      </c>
      <c r="D80" s="687">
        <v>117</v>
      </c>
      <c r="E80" s="687">
        <v>119</v>
      </c>
      <c r="F80" s="687">
        <v>121</v>
      </c>
      <c r="G80" s="687">
        <v>124</v>
      </c>
    </row>
    <row r="81" spans="2:7">
      <c r="B81" s="678" t="s">
        <v>264</v>
      </c>
      <c r="C81" s="675"/>
      <c r="D81" s="675"/>
      <c r="E81" s="675"/>
      <c r="F81" s="675"/>
      <c r="G81" s="679"/>
    </row>
    <row r="82" spans="2:7" ht="62.25" customHeight="1">
      <c r="B82" s="677" t="str">
        <f>'Master Input'!B76</f>
        <v>Financials                                                                                                                            (£m, Cumulative)</v>
      </c>
      <c r="C82" s="687">
        <v>0.1</v>
      </c>
      <c r="D82" s="687">
        <v>0.03</v>
      </c>
      <c r="E82" s="687">
        <v>0.05</v>
      </c>
      <c r="F82" s="687">
        <v>0.08</v>
      </c>
      <c r="G82" s="687">
        <v>0.1</v>
      </c>
    </row>
    <row r="83" spans="2:7" ht="62.25" customHeight="1">
      <c r="B83" s="677" t="str">
        <f>'Master Input'!B77</f>
        <v>Ofsted rating                                                            (%, Cumulative)</v>
      </c>
      <c r="C83" s="691">
        <v>0.7</v>
      </c>
      <c r="D83" s="691">
        <v>0.7</v>
      </c>
      <c r="E83" s="691">
        <v>0.7</v>
      </c>
      <c r="F83" s="691">
        <v>0.7</v>
      </c>
      <c r="G83" s="691">
        <v>0.7</v>
      </c>
    </row>
    <row r="84" spans="2:7" ht="62.25" customHeight="1">
      <c r="B84" s="677" t="str">
        <f>'Master Input'!B78</f>
        <v>Number of centres                                                           (T, Cumulative)</v>
      </c>
      <c r="C84" s="687">
        <v>225</v>
      </c>
      <c r="D84" s="687">
        <v>195</v>
      </c>
      <c r="E84" s="687">
        <v>205</v>
      </c>
      <c r="F84" s="687">
        <v>215</v>
      </c>
      <c r="G84" s="687">
        <v>225</v>
      </c>
    </row>
    <row r="85" spans="2:7">
      <c r="B85" s="678" t="s">
        <v>71</v>
      </c>
      <c r="C85" s="675"/>
      <c r="D85" s="675"/>
      <c r="E85" s="675"/>
      <c r="F85" s="675"/>
      <c r="G85" s="679"/>
    </row>
    <row r="86" spans="2:7" ht="62.25" customHeight="1">
      <c r="B86" s="677" t="str">
        <f>'Master Input'!B80</f>
        <v>Net Savings                                                      (£m, Cumulative)</v>
      </c>
      <c r="C86" s="687">
        <v>0</v>
      </c>
      <c r="D86" s="687">
        <v>0</v>
      </c>
      <c r="E86" s="687">
        <v>0</v>
      </c>
      <c r="F86" s="687">
        <v>0</v>
      </c>
      <c r="G86" s="687">
        <v>0</v>
      </c>
    </row>
    <row r="87" spans="2:7">
      <c r="B87" s="674" t="s">
        <v>59</v>
      </c>
      <c r="C87" s="674"/>
      <c r="D87" s="674"/>
      <c r="E87" s="674"/>
      <c r="F87" s="674"/>
      <c r="G87" s="674"/>
    </row>
    <row r="88" spans="2:7">
      <c r="B88" s="678" t="s">
        <v>72</v>
      </c>
      <c r="C88" s="675"/>
      <c r="D88" s="675"/>
      <c r="E88" s="675"/>
      <c r="F88" s="675"/>
      <c r="G88" s="679"/>
    </row>
    <row r="89" spans="2:7" ht="62.25" customHeight="1">
      <c r="B89" s="677" t="str">
        <f>'Master Input'!B83</f>
        <v>Net fundraising income                                    (£m, Cumulative)</v>
      </c>
      <c r="C89" s="688">
        <v>14</v>
      </c>
      <c r="D89" s="687"/>
      <c r="E89" s="687"/>
      <c r="F89" s="687"/>
      <c r="G89" s="687"/>
    </row>
    <row r="90" spans="2:7">
      <c r="B90" s="678" t="s">
        <v>73</v>
      </c>
      <c r="C90" s="675"/>
      <c r="D90" s="675"/>
      <c r="E90" s="675"/>
      <c r="F90" s="675"/>
      <c r="G90" s="679"/>
    </row>
    <row r="91" spans="2:7" ht="62.25" customHeight="1">
      <c r="B91" s="677" t="str">
        <f>'Master Input'!B85</f>
        <v>Net retail income                                                                                              (£m, Cumulative)</v>
      </c>
      <c r="C91" s="688" t="s">
        <v>895</v>
      </c>
      <c r="D91" s="687">
        <v>3.004</v>
      </c>
      <c r="E91" s="687">
        <v>3.5950000000000002</v>
      </c>
      <c r="F91" s="687">
        <v>3.96</v>
      </c>
      <c r="G91" s="687">
        <v>2.9710000000000001</v>
      </c>
    </row>
    <row r="92" spans="2:7">
      <c r="B92" s="678" t="s">
        <v>49</v>
      </c>
      <c r="C92" s="675"/>
      <c r="D92" s="675"/>
      <c r="E92" s="675"/>
      <c r="F92" s="675"/>
      <c r="G92" s="679"/>
    </row>
    <row r="93" spans="2:7" ht="62.25" customHeight="1">
      <c r="B93" s="677" t="str">
        <f>'Master Input'!B87</f>
        <v>Helps transform the lives of the most vulnerable                                                               (%, Non-Cumulative)</v>
      </c>
      <c r="C93" s="691">
        <v>0.49</v>
      </c>
      <c r="D93" s="691">
        <v>0.49</v>
      </c>
      <c r="E93" s="691">
        <v>0.49</v>
      </c>
      <c r="F93" s="691">
        <v>0.49</v>
      </c>
      <c r="G93" s="691">
        <v>0.49</v>
      </c>
    </row>
    <row r="94" spans="2:7">
      <c r="B94" s="678" t="s">
        <v>60</v>
      </c>
      <c r="C94" s="675"/>
      <c r="D94" s="675"/>
      <c r="E94" s="675"/>
      <c r="F94" s="675"/>
      <c r="G94" s="679"/>
    </row>
    <row r="95" spans="2:7" ht="62.25" customHeight="1">
      <c r="B95" s="677" t="str">
        <f>'Master Input'!B89</f>
        <v>Providing support to exploited young people                                                                          (%, Non-Cumulative)</v>
      </c>
      <c r="C95" s="691">
        <v>0.34</v>
      </c>
      <c r="D95" s="691">
        <v>0.34</v>
      </c>
      <c r="E95" s="691">
        <v>0.34</v>
      </c>
      <c r="F95" s="691">
        <v>0.38</v>
      </c>
      <c r="G95" s="691">
        <v>0.34</v>
      </c>
    </row>
    <row r="96" spans="2:7" ht="62.25" customHeight="1">
      <c r="B96" s="677" t="str">
        <f>'Master Input'!B90</f>
        <v>Supporting children in care to be independent                                                                   (%, Non-Cumulative)</v>
      </c>
      <c r="C96" s="691">
        <v>0.32</v>
      </c>
      <c r="D96" s="691">
        <v>0.32</v>
      </c>
      <c r="E96" s="691">
        <v>0.32</v>
      </c>
      <c r="F96" s="691">
        <v>0.32</v>
      </c>
      <c r="G96" s="691">
        <v>0.32</v>
      </c>
    </row>
    <row r="97" spans="2:7" ht="62.25" customHeight="1">
      <c r="B97" s="677" t="str">
        <f>'Master Input'!B91</f>
        <v>Supporting children with a parent in prison                                                                       (%, Non-Cumulative)</v>
      </c>
      <c r="C97" s="691">
        <v>0.23</v>
      </c>
      <c r="D97" s="691">
        <v>0.23</v>
      </c>
      <c r="E97" s="691">
        <v>0.23</v>
      </c>
      <c r="F97" s="691">
        <v>0.26</v>
      </c>
      <c r="G97" s="691">
        <v>0.23</v>
      </c>
    </row>
    <row r="98" spans="2:7" ht="62.25" customHeight="1">
      <c r="B98" s="677" t="str">
        <f>'Master Input'!B92</f>
        <v>Early intervention                                                          (%, Non-Cumulative)</v>
      </c>
      <c r="C98" s="691">
        <v>0.32</v>
      </c>
      <c r="D98" s="691">
        <v>0.32</v>
      </c>
      <c r="E98" s="691">
        <v>0.32</v>
      </c>
      <c r="F98" s="691">
        <v>0.32</v>
      </c>
      <c r="G98" s="691">
        <v>0.32</v>
      </c>
    </row>
    <row r="99" spans="2:7">
      <c r="B99" s="678" t="s">
        <v>265</v>
      </c>
      <c r="C99" s="675"/>
      <c r="D99" s="675"/>
      <c r="E99" s="675"/>
      <c r="F99" s="675"/>
      <c r="G99" s="679"/>
    </row>
    <row r="100" spans="2:7" ht="62.25" customHeight="1">
      <c r="B100" s="677" t="str">
        <f>'Master Input'!B94</f>
        <v>Increase the number of volunteers                                                    (K, Cumulative)</v>
      </c>
      <c r="C100" s="693">
        <v>16500</v>
      </c>
      <c r="D100" s="693">
        <v>16100</v>
      </c>
      <c r="E100" s="693">
        <v>16250</v>
      </c>
      <c r="F100" s="693">
        <v>16350</v>
      </c>
      <c r="G100" s="693">
        <v>16500</v>
      </c>
    </row>
    <row r="101" spans="2:7" ht="62.25" customHeight="1">
      <c r="B101" s="677" t="str">
        <f>'Master Input'!B95</f>
        <v>Increase in recruitment profile of underrepresented volunteer groups                                                                       (TBA)</v>
      </c>
      <c r="C101" s="687" t="s">
        <v>744</v>
      </c>
      <c r="D101" s="687" t="s">
        <v>744</v>
      </c>
      <c r="E101" s="687" t="s">
        <v>744</v>
      </c>
      <c r="F101" s="687" t="s">
        <v>744</v>
      </c>
      <c r="G101" s="687" t="s">
        <v>744</v>
      </c>
    </row>
    <row r="102" spans="2:7">
      <c r="B102" s="678" t="s">
        <v>76</v>
      </c>
      <c r="C102" s="675"/>
      <c r="D102" s="675"/>
      <c r="E102" s="675"/>
      <c r="F102" s="675"/>
      <c r="G102" s="679"/>
    </row>
    <row r="103" spans="2:7" ht="62.25" customHeight="1">
      <c r="B103" s="677" t="str">
        <f>'Master Input'!B97</f>
        <v>Increase in staff from under- rep groups- BME                                                                        (%, Non-Cumulative)</v>
      </c>
      <c r="C103" s="697">
        <v>8.5000000000000006E-2</v>
      </c>
      <c r="D103" s="698" t="s">
        <v>872</v>
      </c>
      <c r="E103" s="698" t="s">
        <v>872</v>
      </c>
      <c r="F103" s="698" t="s">
        <v>872</v>
      </c>
      <c r="G103" s="698" t="s">
        <v>872</v>
      </c>
    </row>
    <row r="104" spans="2:7" ht="62.25" customHeight="1">
      <c r="B104" s="677" t="str">
        <f>'Master Input'!B98</f>
        <v>Increase in staff from under- rep groups- Male                                                                                (%, Non-Cumulative)</v>
      </c>
      <c r="C104" s="697">
        <v>0.19500000000000001</v>
      </c>
      <c r="D104" s="698" t="s">
        <v>872</v>
      </c>
      <c r="E104" s="698" t="s">
        <v>872</v>
      </c>
      <c r="F104" s="698" t="s">
        <v>872</v>
      </c>
      <c r="G104" s="698" t="s">
        <v>872</v>
      </c>
    </row>
    <row r="105" spans="2:7" ht="62.25" customHeight="1">
      <c r="B105" s="677" t="str">
        <f>'Master Input'!B99</f>
        <v>Increase in staff from under- rep groups- Disabled                                                                        (%, Non-Cumulative)</v>
      </c>
      <c r="C105" s="697">
        <v>3.5000000000000003E-2</v>
      </c>
      <c r="D105" s="698" t="s">
        <v>872</v>
      </c>
      <c r="E105" s="698" t="s">
        <v>872</v>
      </c>
      <c r="F105" s="698" t="s">
        <v>872</v>
      </c>
      <c r="G105" s="698" t="s">
        <v>872</v>
      </c>
    </row>
    <row r="106" spans="2:7" ht="62.25" customHeight="1">
      <c r="B106" s="677" t="str">
        <f>'Master Input'!B100</f>
        <v>Increase in staff from under- rep groups- LGBT                                                                                  (%, Non-Cumulative)</v>
      </c>
      <c r="C106" s="697">
        <v>3.5000000000000003E-2</v>
      </c>
      <c r="D106" s="698" t="s">
        <v>872</v>
      </c>
      <c r="E106" s="698" t="s">
        <v>872</v>
      </c>
      <c r="F106" s="698" t="s">
        <v>872</v>
      </c>
      <c r="G106" s="698" t="s">
        <v>872</v>
      </c>
    </row>
  </sheetData>
  <pageMargins left="0.7" right="0.7" top="0.75" bottom="0.75" header="0.3" footer="0.3"/>
  <pageSetup scale="56"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L21"/>
  <sheetViews>
    <sheetView showGridLines="0" zoomScale="70" zoomScaleNormal="70" workbookViewId="0">
      <selection activeCell="G7" sqref="G7"/>
    </sheetView>
  </sheetViews>
  <sheetFormatPr defaultRowHeight="15"/>
  <cols>
    <col min="1" max="1" width="1.5703125" customWidth="1"/>
    <col min="2" max="2" width="30.7109375" customWidth="1"/>
    <col min="3" max="3" width="70.7109375" customWidth="1"/>
    <col min="4" max="5" width="18.7109375" customWidth="1"/>
    <col min="6" max="7" width="10.5703125" customWidth="1"/>
    <col min="8" max="8" width="8.7109375" customWidth="1"/>
    <col min="9" max="9" width="70.7109375" customWidth="1"/>
    <col min="10" max="10" width="19.85546875" customWidth="1"/>
    <col min="11" max="11" width="13.5703125" customWidth="1"/>
    <col min="12" max="12" width="12.28515625" customWidth="1"/>
    <col min="13" max="13" width="5" customWidth="1"/>
  </cols>
  <sheetData>
    <row r="2" spans="2:12" ht="22.5">
      <c r="B2" s="85" t="s">
        <v>682</v>
      </c>
      <c r="L2" s="84" t="str">
        <f>CONCATENATE('Home Page'!W2," ",'Home Page'!Y2)</f>
        <v>Q4 2014/15</v>
      </c>
    </row>
    <row r="3" spans="2:12" ht="24.75" customHeight="1">
      <c r="B3" s="85"/>
    </row>
    <row r="4" spans="2:12" ht="18" customHeight="1">
      <c r="B4" s="1489" t="s">
        <v>283</v>
      </c>
      <c r="C4" s="1490" t="s">
        <v>608</v>
      </c>
      <c r="D4" s="1490" t="s">
        <v>527</v>
      </c>
      <c r="E4" s="1490" t="s">
        <v>528</v>
      </c>
      <c r="F4" s="1490" t="s">
        <v>609</v>
      </c>
      <c r="G4" s="1490" t="s">
        <v>610</v>
      </c>
      <c r="H4" s="1489" t="s">
        <v>611</v>
      </c>
      <c r="I4" s="1489"/>
      <c r="J4" s="1493" t="s">
        <v>754</v>
      </c>
      <c r="K4" s="1490" t="s">
        <v>612</v>
      </c>
      <c r="L4" s="1489" t="s">
        <v>78</v>
      </c>
    </row>
    <row r="5" spans="2:12" ht="18.95" customHeight="1" thickBot="1">
      <c r="B5" s="1492"/>
      <c r="C5" s="1491"/>
      <c r="D5" s="1491"/>
      <c r="E5" s="1491"/>
      <c r="F5" s="1491"/>
      <c r="G5" s="1491"/>
      <c r="H5" s="597" t="s">
        <v>0</v>
      </c>
      <c r="I5" s="597" t="s">
        <v>293</v>
      </c>
      <c r="J5" s="1494"/>
      <c r="K5" s="1491"/>
      <c r="L5" s="1492"/>
    </row>
    <row r="6" spans="2:12" ht="71.25">
      <c r="B6" s="598" t="s">
        <v>550</v>
      </c>
      <c r="C6" s="784" t="s">
        <v>751</v>
      </c>
      <c r="D6" s="599" t="s">
        <v>529</v>
      </c>
      <c r="E6" s="600" t="s">
        <v>530</v>
      </c>
      <c r="F6" s="601">
        <v>41821</v>
      </c>
      <c r="G6" s="601">
        <v>42430</v>
      </c>
      <c r="H6" s="602" t="s">
        <v>38</v>
      </c>
      <c r="I6" s="785" t="s">
        <v>752</v>
      </c>
      <c r="J6" s="785" t="s">
        <v>755</v>
      </c>
      <c r="K6" s="603" t="s">
        <v>8</v>
      </c>
      <c r="L6" s="603" t="s">
        <v>532</v>
      </c>
    </row>
    <row r="7" spans="2:12" ht="156.75">
      <c r="B7" s="604" t="s">
        <v>553</v>
      </c>
      <c r="C7" s="783" t="s">
        <v>716</v>
      </c>
      <c r="D7" s="605" t="s">
        <v>533</v>
      </c>
      <c r="E7" s="605" t="s">
        <v>534</v>
      </c>
      <c r="F7" s="606">
        <v>42064</v>
      </c>
      <c r="G7" s="606">
        <v>42614</v>
      </c>
      <c r="H7" s="607" t="s">
        <v>38</v>
      </c>
      <c r="I7" s="786" t="s">
        <v>759</v>
      </c>
      <c r="J7" s="786" t="s">
        <v>531</v>
      </c>
      <c r="K7" s="606"/>
      <c r="L7" s="608" t="s">
        <v>266</v>
      </c>
    </row>
    <row r="8" spans="2:12" ht="142.5">
      <c r="B8" s="604" t="s">
        <v>551</v>
      </c>
      <c r="C8" s="783" t="s">
        <v>760</v>
      </c>
      <c r="D8" s="605" t="s">
        <v>535</v>
      </c>
      <c r="E8" s="605" t="s">
        <v>266</v>
      </c>
      <c r="F8" s="606">
        <v>42095</v>
      </c>
      <c r="G8" s="606">
        <v>42186</v>
      </c>
      <c r="H8" s="607" t="s">
        <v>38</v>
      </c>
      <c r="I8" s="786" t="s">
        <v>753</v>
      </c>
      <c r="J8" s="786" t="s">
        <v>531</v>
      </c>
      <c r="K8" s="606"/>
      <c r="L8" s="608" t="s">
        <v>266</v>
      </c>
    </row>
    <row r="9" spans="2:12" ht="63.75" customHeight="1">
      <c r="B9" s="604" t="s">
        <v>725</v>
      </c>
      <c r="C9" s="783" t="s">
        <v>761</v>
      </c>
      <c r="D9" s="605" t="s">
        <v>726</v>
      </c>
      <c r="E9" s="609" t="s">
        <v>727</v>
      </c>
      <c r="F9" s="606" t="s">
        <v>757</v>
      </c>
      <c r="G9" s="606" t="s">
        <v>758</v>
      </c>
      <c r="H9" s="607" t="s">
        <v>38</v>
      </c>
      <c r="I9" s="786" t="s">
        <v>762</v>
      </c>
      <c r="J9" s="786" t="s">
        <v>531</v>
      </c>
      <c r="K9" s="606"/>
      <c r="L9" s="608" t="s">
        <v>728</v>
      </c>
    </row>
    <row r="10" spans="2:12" ht="71.25">
      <c r="B10" s="604" t="s">
        <v>281</v>
      </c>
      <c r="C10" s="783" t="s">
        <v>763</v>
      </c>
      <c r="D10" s="605" t="s">
        <v>536</v>
      </c>
      <c r="E10" s="611" t="s">
        <v>537</v>
      </c>
      <c r="F10" s="606">
        <v>41730</v>
      </c>
      <c r="G10" s="606">
        <v>42461</v>
      </c>
      <c r="H10" s="612" t="s">
        <v>38</v>
      </c>
      <c r="I10" s="786" t="s">
        <v>729</v>
      </c>
      <c r="J10" s="786" t="s">
        <v>531</v>
      </c>
      <c r="K10" s="606"/>
      <c r="L10" s="608" t="s">
        <v>538</v>
      </c>
    </row>
    <row r="11" spans="2:12" ht="276.75" customHeight="1">
      <c r="B11" s="604" t="s">
        <v>555</v>
      </c>
      <c r="C11" s="783" t="s">
        <v>721</v>
      </c>
      <c r="D11" s="605" t="s">
        <v>535</v>
      </c>
      <c r="E11" s="609" t="s">
        <v>539</v>
      </c>
      <c r="F11" s="606">
        <v>41730</v>
      </c>
      <c r="G11" s="606">
        <v>42795</v>
      </c>
      <c r="H11" s="610" t="s">
        <v>38</v>
      </c>
      <c r="I11" s="786" t="s">
        <v>722</v>
      </c>
      <c r="J11" s="786" t="s">
        <v>755</v>
      </c>
      <c r="K11" s="606" t="s">
        <v>723</v>
      </c>
      <c r="L11" s="694" t="s">
        <v>724</v>
      </c>
    </row>
    <row r="12" spans="2:12" ht="52.5" customHeight="1">
      <c r="B12" s="604" t="s">
        <v>554</v>
      </c>
      <c r="C12" s="783" t="s">
        <v>730</v>
      </c>
      <c r="D12" s="605" t="s">
        <v>535</v>
      </c>
      <c r="E12" s="605" t="s">
        <v>731</v>
      </c>
      <c r="F12" s="606" t="s">
        <v>732</v>
      </c>
      <c r="G12" s="606" t="s">
        <v>733</v>
      </c>
      <c r="H12" s="610" t="s">
        <v>38</v>
      </c>
      <c r="I12" s="787" t="s">
        <v>734</v>
      </c>
      <c r="J12" s="786" t="s">
        <v>755</v>
      </c>
      <c r="K12" s="606"/>
      <c r="L12" s="694" t="s">
        <v>735</v>
      </c>
    </row>
    <row r="13" spans="2:12" ht="242.25">
      <c r="B13" s="604" t="s">
        <v>711</v>
      </c>
      <c r="C13" s="783" t="s">
        <v>712</v>
      </c>
      <c r="D13" s="605" t="s">
        <v>540</v>
      </c>
      <c r="E13" s="609" t="s">
        <v>266</v>
      </c>
      <c r="F13" s="606">
        <v>41852</v>
      </c>
      <c r="G13" s="606">
        <v>42736</v>
      </c>
      <c r="H13" s="610" t="s">
        <v>9</v>
      </c>
      <c r="I13" s="786" t="s">
        <v>713</v>
      </c>
      <c r="J13" s="786" t="s">
        <v>531</v>
      </c>
      <c r="K13" s="606"/>
      <c r="L13" s="608" t="s">
        <v>266</v>
      </c>
    </row>
    <row r="14" spans="2:12" ht="114">
      <c r="B14" s="604" t="s">
        <v>552</v>
      </c>
      <c r="C14" s="783" t="s">
        <v>714</v>
      </c>
      <c r="D14" s="605" t="s">
        <v>540</v>
      </c>
      <c r="E14" s="609" t="s">
        <v>266</v>
      </c>
      <c r="F14" s="606">
        <v>42005</v>
      </c>
      <c r="G14" s="606">
        <v>44075</v>
      </c>
      <c r="H14" s="610" t="s">
        <v>9</v>
      </c>
      <c r="I14" s="786" t="s">
        <v>715</v>
      </c>
      <c r="J14" s="786" t="s">
        <v>756</v>
      </c>
      <c r="K14" s="606"/>
      <c r="L14" s="608" t="s">
        <v>266</v>
      </c>
    </row>
    <row r="15" spans="2:12" ht="128.25">
      <c r="B15" s="604" t="s">
        <v>282</v>
      </c>
      <c r="C15" s="783" t="s">
        <v>681</v>
      </c>
      <c r="D15" s="605" t="s">
        <v>533</v>
      </c>
      <c r="E15" s="609" t="s">
        <v>678</v>
      </c>
      <c r="F15" s="606">
        <v>42125</v>
      </c>
      <c r="G15" s="606" t="s">
        <v>679</v>
      </c>
      <c r="H15" s="610" t="s">
        <v>9</v>
      </c>
      <c r="I15" s="786" t="s">
        <v>680</v>
      </c>
      <c r="J15" s="786" t="s">
        <v>756</v>
      </c>
      <c r="K15" s="606"/>
      <c r="L15" s="613">
        <v>50000</v>
      </c>
    </row>
    <row r="16" spans="2:12" ht="29.1" customHeight="1">
      <c r="B16" s="395"/>
      <c r="C16" s="396"/>
      <c r="D16" s="396"/>
      <c r="E16" s="396"/>
      <c r="F16" s="396"/>
      <c r="G16" s="396"/>
      <c r="H16" s="394"/>
      <c r="I16" s="394"/>
      <c r="J16" s="394"/>
    </row>
    <row r="17" spans="2:10">
      <c r="B17" s="395"/>
      <c r="C17" s="396"/>
      <c r="D17" s="396"/>
      <c r="E17" s="396"/>
      <c r="F17" s="396"/>
      <c r="G17" s="396"/>
      <c r="H17" s="394"/>
      <c r="I17" s="394"/>
      <c r="J17" s="394"/>
    </row>
    <row r="18" spans="2:10">
      <c r="B18" s="395"/>
      <c r="C18" s="396"/>
      <c r="D18" s="396"/>
      <c r="E18" s="396"/>
      <c r="F18" s="396"/>
      <c r="G18" s="396"/>
      <c r="H18" s="394"/>
      <c r="I18" s="394"/>
      <c r="J18" s="394"/>
    </row>
    <row r="19" spans="2:10">
      <c r="B19" s="395"/>
      <c r="C19" s="396"/>
      <c r="D19" s="396"/>
      <c r="E19" s="396"/>
      <c r="F19" s="396"/>
      <c r="G19" s="396"/>
      <c r="H19" s="394"/>
      <c r="I19" s="394"/>
      <c r="J19" s="394"/>
    </row>
    <row r="20" spans="2:10">
      <c r="B20" s="395"/>
      <c r="C20" s="396"/>
      <c r="D20" s="396"/>
      <c r="E20" s="396"/>
      <c r="F20" s="396"/>
      <c r="G20" s="396"/>
      <c r="H20" s="394"/>
      <c r="I20" s="394"/>
      <c r="J20" s="394"/>
    </row>
    <row r="21" spans="2:10">
      <c r="B21" s="394"/>
      <c r="C21" s="394"/>
      <c r="D21" s="394"/>
      <c r="E21" s="394"/>
      <c r="F21" s="394"/>
      <c r="G21" s="394"/>
      <c r="H21" s="394"/>
      <c r="I21" s="394"/>
      <c r="J21" s="394"/>
    </row>
  </sheetData>
  <mergeCells count="10">
    <mergeCell ref="H4:I4"/>
    <mergeCell ref="K4:K5"/>
    <mergeCell ref="L4:L5"/>
    <mergeCell ref="B4:B5"/>
    <mergeCell ref="C4:C5"/>
    <mergeCell ref="D4:D5"/>
    <mergeCell ref="E4:E5"/>
    <mergeCell ref="F4:F5"/>
    <mergeCell ref="G4:G5"/>
    <mergeCell ref="J4:J5"/>
  </mergeCells>
  <conditionalFormatting sqref="H6:H15">
    <cfRule type="cellIs" dxfId="2" priority="1" operator="equal">
      <formula>"G"</formula>
    </cfRule>
    <cfRule type="cellIs" dxfId="1" priority="2" operator="equal">
      <formula>"A"</formula>
    </cfRule>
    <cfRule type="cellIs" dxfId="0" priority="3" operator="equal">
      <formula>"R"</formula>
    </cfRule>
  </conditionalFormatting>
  <pageMargins left="0.31496062992125984" right="0.31496062992125984" top="0.19685039370078741" bottom="0.35433070866141736" header="0.31496062992125984" footer="0.31496062992125984"/>
  <pageSetup paperSize="9" scale="49" fitToHeight="0" orientation="landscape" r:id="rId1"/>
  <extLst>
    <ext xmlns:x14="http://schemas.microsoft.com/office/spreadsheetml/2009/9/main" uri="{78C0D931-6437-407d-A8EE-F0AAD7539E65}">
      <x14:conditionalFormattings>
        <x14:conditionalFormatting xmlns:xm="http://schemas.microsoft.com/office/excel/2006/main">
          <x14:cfRule type="iconSet" priority="4" id="{76F07CA7-DB72-436F-A169-749C2E772106}">
            <x14:iconSet showValue="0" custom="1">
              <x14:cfvo type="percent">
                <xm:f>0</xm:f>
              </x14:cfvo>
              <x14:cfvo type="percent">
                <xm:f>33</xm:f>
              </x14:cfvo>
              <x14:cfvo type="percent">
                <xm:f>67</xm:f>
              </x14:cfvo>
              <x14:cfIcon iconSet="3TrafficLights1" iconId="2"/>
              <x14:cfIcon iconSet="3TrafficLights1" iconId="1"/>
              <x14:cfIcon iconSet="3TrafficLights1" iconId="0"/>
            </x14:iconSet>
          </x14:cfRule>
          <xm:sqref>H6:H15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B28"/>
  <sheetViews>
    <sheetView showGridLines="0" workbookViewId="0"/>
  </sheetViews>
  <sheetFormatPr defaultRowHeight="15"/>
  <cols>
    <col min="1" max="1" width="5.5703125" customWidth="1"/>
    <col min="2" max="2" width="147.7109375" style="134" customWidth="1"/>
    <col min="3" max="3" width="6.85546875" customWidth="1"/>
  </cols>
  <sheetData>
    <row r="1" spans="1:2">
      <c r="A1" s="131" t="s">
        <v>845</v>
      </c>
      <c r="B1" s="138"/>
    </row>
    <row r="2" spans="1:2">
      <c r="B2" s="133"/>
    </row>
    <row r="3" spans="1:2">
      <c r="B3" s="704" t="s">
        <v>846</v>
      </c>
    </row>
    <row r="4" spans="1:2">
      <c r="B4" s="133"/>
    </row>
    <row r="5" spans="1:2" ht="43.5">
      <c r="B5" s="703" t="s">
        <v>847</v>
      </c>
    </row>
    <row r="6" spans="1:2">
      <c r="B6" s="133"/>
    </row>
    <row r="7" spans="1:2" ht="72">
      <c r="B7" s="703" t="s">
        <v>848</v>
      </c>
    </row>
    <row r="8" spans="1:2">
      <c r="B8" s="133"/>
    </row>
    <row r="9" spans="1:2">
      <c r="B9" s="704" t="s">
        <v>849</v>
      </c>
    </row>
    <row r="10" spans="1:2">
      <c r="B10" s="704"/>
    </row>
    <row r="11" spans="1:2">
      <c r="B11" s="703" t="s">
        <v>850</v>
      </c>
    </row>
    <row r="12" spans="1:2">
      <c r="B12" s="723" t="s">
        <v>851</v>
      </c>
    </row>
    <row r="13" spans="1:2" ht="29.25">
      <c r="B13" s="723" t="s">
        <v>852</v>
      </c>
    </row>
    <row r="14" spans="1:2">
      <c r="B14" s="722" t="s">
        <v>853</v>
      </c>
    </row>
    <row r="15" spans="1:2" ht="29.25">
      <c r="B15" s="723" t="s">
        <v>854</v>
      </c>
    </row>
    <row r="16" spans="1:2">
      <c r="B16" s="722" t="s">
        <v>855</v>
      </c>
    </row>
    <row r="17" spans="2:2">
      <c r="B17" s="133"/>
    </row>
    <row r="18" spans="2:2" ht="72">
      <c r="B18" s="703" t="s">
        <v>856</v>
      </c>
    </row>
    <row r="19" spans="2:2">
      <c r="B19" s="133"/>
    </row>
    <row r="20" spans="2:2">
      <c r="B20" s="703" t="s">
        <v>857</v>
      </c>
    </row>
    <row r="21" spans="2:2">
      <c r="B21" s="133"/>
    </row>
    <row r="22" spans="2:2" ht="57.75">
      <c r="B22" s="703" t="s">
        <v>858</v>
      </c>
    </row>
    <row r="23" spans="2:2">
      <c r="B23" s="133"/>
    </row>
    <row r="24" spans="2:2">
      <c r="B24" s="703" t="s">
        <v>859</v>
      </c>
    </row>
    <row r="25" spans="2:2">
      <c r="B25" s="702"/>
    </row>
    <row r="26" spans="2:2" ht="43.5">
      <c r="B26" s="703" t="s">
        <v>860</v>
      </c>
    </row>
    <row r="28" spans="2:2" ht="29.25">
      <c r="B28" s="703" t="s">
        <v>861</v>
      </c>
    </row>
  </sheetData>
  <pageMargins left="0.7" right="0.7" top="0.75" bottom="0.75" header="0.3" footer="0.3"/>
  <pageSetup paperSize="9" scale="57"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U67"/>
  <sheetViews>
    <sheetView zoomScale="75" zoomScaleNormal="75" workbookViewId="0">
      <pane xSplit="5" ySplit="10" topLeftCell="H11" activePane="bottomRight" state="frozen"/>
      <selection activeCell="E8" sqref="E8"/>
      <selection pane="topRight" activeCell="E8" sqref="E8"/>
      <selection pane="bottomLeft" activeCell="E8" sqref="E8"/>
      <selection pane="bottomRight"/>
    </sheetView>
  </sheetViews>
  <sheetFormatPr defaultColWidth="7.5703125" defaultRowHeight="12.75"/>
  <cols>
    <col min="1" max="1" width="1.85546875" style="789" customWidth="1"/>
    <col min="2" max="2" width="14.7109375" style="789" customWidth="1"/>
    <col min="3" max="3" width="14.7109375" style="793" customWidth="1"/>
    <col min="4" max="4" width="14.7109375" style="789" customWidth="1"/>
    <col min="5" max="5" width="66.5703125" style="789" customWidth="1"/>
    <col min="6" max="6" width="1" style="791" customWidth="1"/>
    <col min="7" max="7" width="16" style="794" customWidth="1"/>
    <col min="8" max="8" width="15.85546875" style="789" customWidth="1"/>
    <col min="9" max="9" width="13.85546875" style="793" customWidth="1"/>
    <col min="10" max="10" width="15" style="791" customWidth="1"/>
    <col min="11" max="11" width="2" style="791" customWidth="1"/>
    <col min="12" max="12" width="15.85546875" style="791" customWidth="1"/>
    <col min="13" max="13" width="15.85546875" style="789" customWidth="1"/>
    <col min="14" max="14" width="15.85546875" style="792" customWidth="1"/>
    <col min="15" max="15" width="15.85546875" style="791" customWidth="1"/>
    <col min="16" max="16" width="2.42578125" style="789" customWidth="1"/>
    <col min="17" max="17" width="11.85546875" style="790" customWidth="1"/>
    <col min="18" max="18" width="17.28515625" style="789" customWidth="1"/>
    <col min="19" max="19" width="10.28515625" style="789" bestFit="1" customWidth="1"/>
    <col min="20" max="16384" width="7.5703125" style="789"/>
  </cols>
  <sheetData>
    <row r="1" spans="2:18" ht="16.5" customHeight="1">
      <c r="B1" s="1499" t="s">
        <v>806</v>
      </c>
      <c r="C1" s="1500"/>
      <c r="D1" s="1500"/>
      <c r="E1" s="1506" t="s">
        <v>1043</v>
      </c>
      <c r="F1" s="705"/>
      <c r="G1" s="1501" t="s">
        <v>805</v>
      </c>
      <c r="H1" s="1502"/>
      <c r="I1" s="1502"/>
      <c r="J1" s="1503"/>
      <c r="K1" s="1026"/>
      <c r="L1" s="1041"/>
      <c r="M1" s="1040" t="s">
        <v>804</v>
      </c>
      <c r="N1" s="1040"/>
      <c r="O1" s="1039"/>
    </row>
    <row r="2" spans="2:18" ht="16.5" customHeight="1">
      <c r="B2" s="972"/>
      <c r="C2" s="971"/>
      <c r="D2" s="970"/>
      <c r="E2" s="1507"/>
      <c r="F2" s="705"/>
      <c r="G2" s="1038"/>
      <c r="H2" s="1037"/>
      <c r="I2" s="1036"/>
      <c r="J2" s="1035" t="s">
        <v>77</v>
      </c>
      <c r="K2" s="1026"/>
      <c r="L2" s="1495" t="s">
        <v>2</v>
      </c>
      <c r="M2" s="1504" t="s">
        <v>1042</v>
      </c>
      <c r="N2" s="1497" t="s">
        <v>55</v>
      </c>
      <c r="O2" s="1034" t="s">
        <v>77</v>
      </c>
    </row>
    <row r="3" spans="2:18" ht="16.5" customHeight="1">
      <c r="B3" s="1033" t="s">
        <v>2</v>
      </c>
      <c r="C3" s="1032" t="s">
        <v>78</v>
      </c>
      <c r="D3" s="1031" t="s">
        <v>55</v>
      </c>
      <c r="E3" s="1507"/>
      <c r="F3" s="705"/>
      <c r="G3" s="1030" t="s">
        <v>2</v>
      </c>
      <c r="H3" s="1029" t="s">
        <v>78</v>
      </c>
      <c r="I3" s="1028" t="s">
        <v>55</v>
      </c>
      <c r="J3" s="1027" t="s">
        <v>2</v>
      </c>
      <c r="K3" s="1026"/>
      <c r="L3" s="1496"/>
      <c r="M3" s="1505"/>
      <c r="N3" s="1498"/>
      <c r="O3" s="1025" t="s">
        <v>2</v>
      </c>
    </row>
    <row r="4" spans="2:18" ht="9" customHeight="1">
      <c r="B4" s="905"/>
      <c r="E4" s="871"/>
      <c r="F4" s="870"/>
      <c r="G4" s="864"/>
      <c r="H4" s="847"/>
      <c r="I4" s="863"/>
      <c r="J4" s="844"/>
      <c r="K4" s="847"/>
      <c r="L4" s="1023"/>
      <c r="M4" s="847"/>
      <c r="N4" s="861"/>
      <c r="O4" s="872"/>
    </row>
    <row r="5" spans="2:18" ht="9" customHeight="1">
      <c r="B5" s="905"/>
      <c r="E5" s="1024"/>
      <c r="F5" s="985"/>
      <c r="G5" s="864"/>
      <c r="H5" s="847"/>
      <c r="I5" s="863"/>
      <c r="J5" s="844"/>
      <c r="K5" s="847"/>
      <c r="L5" s="1023"/>
      <c r="M5" s="847"/>
      <c r="N5" s="861"/>
      <c r="O5" s="1022"/>
      <c r="Q5" s="856"/>
    </row>
    <row r="6" spans="2:18" s="791" customFormat="1" ht="15" customHeight="1">
      <c r="B6" s="1021"/>
      <c r="C6" s="1020"/>
      <c r="D6" s="1019"/>
      <c r="E6" s="1018" t="s">
        <v>803</v>
      </c>
      <c r="F6" s="1017"/>
      <c r="G6" s="1016"/>
      <c r="H6" s="1012"/>
      <c r="I6" s="1015"/>
      <c r="J6" s="1010"/>
      <c r="K6" s="1014"/>
      <c r="L6" s="1013"/>
      <c r="M6" s="1012"/>
      <c r="N6" s="1011"/>
      <c r="O6" s="1010"/>
      <c r="Q6" s="856"/>
    </row>
    <row r="7" spans="2:18" s="833" customFormat="1" ht="17.25" customHeight="1">
      <c r="B7" s="1006">
        <v>29240.593000000001</v>
      </c>
      <c r="C7" s="999">
        <v>27668</v>
      </c>
      <c r="D7" s="999">
        <v>1572.5929999999998</v>
      </c>
      <c r="E7" s="1009" t="s">
        <v>802</v>
      </c>
      <c r="F7" s="990"/>
      <c r="G7" s="1006">
        <v>274708.68</v>
      </c>
      <c r="H7" s="999">
        <v>283749.8</v>
      </c>
      <c r="I7" s="1005">
        <v>-9041.119999999999</v>
      </c>
      <c r="J7" s="1005">
        <v>266477</v>
      </c>
      <c r="K7" s="990"/>
      <c r="L7" s="1006">
        <v>274708.68</v>
      </c>
      <c r="M7" s="999">
        <v>274128</v>
      </c>
      <c r="N7" s="1005">
        <v>580.68000000000029</v>
      </c>
      <c r="O7" s="1005">
        <v>266488.09999999998</v>
      </c>
      <c r="Q7" s="979"/>
      <c r="R7" s="1008"/>
    </row>
    <row r="8" spans="2:18" s="833" customFormat="1" ht="17.25" customHeight="1">
      <c r="B8" s="1006">
        <v>-27084.758000000002</v>
      </c>
      <c r="C8" s="999">
        <v>-25454</v>
      </c>
      <c r="D8" s="1005">
        <v>-1630.7580000000003</v>
      </c>
      <c r="E8" s="1007" t="s">
        <v>801</v>
      </c>
      <c r="F8" s="990"/>
      <c r="G8" s="1006">
        <v>-274644.01599999995</v>
      </c>
      <c r="H8" s="999">
        <v>-282478.12399999995</v>
      </c>
      <c r="I8" s="1005">
        <v>7834.1080000000002</v>
      </c>
      <c r="J8" s="1005">
        <v>-261408.4</v>
      </c>
      <c r="K8" s="990"/>
      <c r="L8" s="1006">
        <v>-274644</v>
      </c>
      <c r="M8" s="999">
        <v>-273109.56299999997</v>
      </c>
      <c r="N8" s="1005">
        <v>-1534.4369999999988</v>
      </c>
      <c r="O8" s="1005">
        <v>-260984</v>
      </c>
      <c r="Q8" s="834"/>
    </row>
    <row r="9" spans="2:18" s="833" customFormat="1" ht="3.75" customHeight="1">
      <c r="B9" s="1004"/>
      <c r="C9" s="1003"/>
      <c r="D9" s="1002"/>
      <c r="E9" s="1001"/>
      <c r="F9" s="990"/>
      <c r="G9" s="1000"/>
      <c r="H9" s="999"/>
      <c r="I9" s="998"/>
      <c r="J9" s="991"/>
      <c r="K9" s="990"/>
      <c r="L9" s="989"/>
      <c r="M9" s="988"/>
      <c r="N9" s="997"/>
      <c r="O9" s="991"/>
      <c r="Q9" s="834"/>
    </row>
    <row r="10" spans="2:18" s="833" customFormat="1" ht="18" customHeight="1">
      <c r="B10" s="989">
        <v>2155.8349999999991</v>
      </c>
      <c r="C10" s="996">
        <v>2214</v>
      </c>
      <c r="D10" s="991">
        <v>-58.165000000000418</v>
      </c>
      <c r="E10" s="995" t="s">
        <v>800</v>
      </c>
      <c r="F10" s="990"/>
      <c r="G10" s="994">
        <v>64.664000000047963</v>
      </c>
      <c r="H10" s="993">
        <v>1271.6760000000359</v>
      </c>
      <c r="I10" s="992">
        <v>-1207.0119999999879</v>
      </c>
      <c r="J10" s="991">
        <v>5068.6000000000058</v>
      </c>
      <c r="K10" s="990"/>
      <c r="L10" s="989">
        <v>64.679999999993015</v>
      </c>
      <c r="M10" s="988">
        <v>1018.4370000000345</v>
      </c>
      <c r="N10" s="987">
        <v>-953.75699999999847</v>
      </c>
      <c r="O10" s="986">
        <v>5504.0999999999767</v>
      </c>
      <c r="Q10" s="834"/>
    </row>
    <row r="11" spans="2:18" ht="15" customHeight="1">
      <c r="E11" s="985"/>
      <c r="F11" s="985"/>
      <c r="G11" s="851"/>
      <c r="H11" s="928"/>
      <c r="I11" s="984"/>
      <c r="J11" s="928"/>
      <c r="K11" s="847"/>
      <c r="L11" s="928"/>
      <c r="M11" s="928"/>
      <c r="N11" s="978"/>
      <c r="O11" s="928"/>
      <c r="Q11" s="856"/>
    </row>
    <row r="12" spans="2:18" ht="7.5" customHeight="1">
      <c r="E12" s="837"/>
      <c r="F12" s="837"/>
      <c r="G12" s="889"/>
      <c r="H12" s="889"/>
      <c r="I12" s="892"/>
      <c r="J12" s="889"/>
      <c r="K12" s="847"/>
      <c r="L12" s="889"/>
      <c r="M12" s="889"/>
      <c r="N12" s="890"/>
      <c r="O12" s="889"/>
      <c r="Q12" s="856"/>
    </row>
    <row r="13" spans="2:18" ht="15">
      <c r="B13" s="972"/>
      <c r="C13" s="971"/>
      <c r="D13" s="983"/>
      <c r="E13" s="969" t="s">
        <v>79</v>
      </c>
      <c r="F13" s="931"/>
      <c r="G13" s="955"/>
      <c r="H13" s="954"/>
      <c r="I13" s="940"/>
      <c r="J13" s="982"/>
      <c r="K13" s="847"/>
      <c r="L13" s="955"/>
      <c r="M13" s="954"/>
      <c r="N13" s="981"/>
      <c r="O13" s="980"/>
      <c r="Q13" s="856"/>
    </row>
    <row r="14" spans="2:18" s="791" customFormat="1" ht="15" customHeight="1">
      <c r="B14" s="859">
        <v>17483</v>
      </c>
      <c r="C14" s="858">
        <v>16702</v>
      </c>
      <c r="D14" s="852">
        <v>781</v>
      </c>
      <c r="E14" s="866" t="s">
        <v>799</v>
      </c>
      <c r="F14" s="865"/>
      <c r="G14" s="853">
        <v>171595</v>
      </c>
      <c r="H14" s="851">
        <v>176303</v>
      </c>
      <c r="I14" s="852">
        <v>-4708</v>
      </c>
      <c r="J14" s="907">
        <v>165451</v>
      </c>
      <c r="K14" s="847"/>
      <c r="L14" s="853">
        <v>171595</v>
      </c>
      <c r="M14" s="851">
        <v>170072</v>
      </c>
      <c r="N14" s="978">
        <v>1523</v>
      </c>
      <c r="O14" s="907">
        <v>165476</v>
      </c>
      <c r="Q14" s="979"/>
    </row>
    <row r="15" spans="2:18" s="791" customFormat="1" ht="15" customHeight="1">
      <c r="B15" s="855">
        <v>-20530</v>
      </c>
      <c r="C15" s="858">
        <v>-19243</v>
      </c>
      <c r="D15" s="852">
        <v>-1287</v>
      </c>
      <c r="E15" s="866" t="s">
        <v>798</v>
      </c>
      <c r="F15" s="865"/>
      <c r="G15" s="853">
        <v>-201242</v>
      </c>
      <c r="H15" s="851">
        <v>-206063</v>
      </c>
      <c r="I15" s="852">
        <v>4821</v>
      </c>
      <c r="J15" s="907">
        <v>-195688</v>
      </c>
      <c r="K15" s="847"/>
      <c r="L15" s="853">
        <v>-201242</v>
      </c>
      <c r="M15" s="851">
        <v>-200248</v>
      </c>
      <c r="N15" s="978">
        <v>-994</v>
      </c>
      <c r="O15" s="907">
        <v>-195613</v>
      </c>
      <c r="Q15" s="906"/>
    </row>
    <row r="16" spans="2:18" ht="6.75" customHeight="1">
      <c r="B16" s="926"/>
      <c r="C16" s="925"/>
      <c r="D16" s="924"/>
      <c r="E16" s="866"/>
      <c r="F16" s="865"/>
      <c r="G16" s="853"/>
      <c r="H16" s="851"/>
      <c r="I16" s="852"/>
      <c r="J16" s="927"/>
      <c r="K16" s="847"/>
      <c r="L16" s="846"/>
      <c r="M16" s="843"/>
      <c r="N16" s="977"/>
      <c r="O16" s="976"/>
      <c r="Q16" s="856"/>
    </row>
    <row r="17" spans="2:19" s="833" customFormat="1" ht="15">
      <c r="B17" s="896">
        <v>-3047</v>
      </c>
      <c r="C17" s="975">
        <v>-2541</v>
      </c>
      <c r="D17" s="894">
        <v>-506</v>
      </c>
      <c r="E17" s="898" t="s">
        <v>797</v>
      </c>
      <c r="F17" s="837"/>
      <c r="G17" s="896">
        <v>-29647</v>
      </c>
      <c r="H17" s="895">
        <v>-29760</v>
      </c>
      <c r="I17" s="894">
        <v>113</v>
      </c>
      <c r="J17" s="893">
        <v>-30237</v>
      </c>
      <c r="K17" s="891"/>
      <c r="L17" s="896">
        <v>-29647</v>
      </c>
      <c r="M17" s="895">
        <v>-30176</v>
      </c>
      <c r="N17" s="974">
        <v>529</v>
      </c>
      <c r="O17" s="893">
        <v>-30137</v>
      </c>
      <c r="Q17" s="834"/>
    </row>
    <row r="18" spans="2:19" s="833" customFormat="1" ht="10.5" customHeight="1">
      <c r="B18" s="889"/>
      <c r="C18" s="892"/>
      <c r="D18" s="889"/>
      <c r="E18" s="837"/>
      <c r="F18" s="837"/>
      <c r="G18" s="889"/>
      <c r="H18" s="889"/>
      <c r="I18" s="892"/>
      <c r="J18" s="889"/>
      <c r="K18" s="891"/>
      <c r="L18" s="889"/>
      <c r="M18" s="889"/>
      <c r="N18" s="890"/>
      <c r="O18" s="889"/>
      <c r="Q18" s="834"/>
    </row>
    <row r="19" spans="2:19" s="833" customFormat="1" ht="18">
      <c r="B19" s="889"/>
      <c r="C19" s="892"/>
      <c r="D19" s="889"/>
      <c r="E19" s="973" t="s">
        <v>796</v>
      </c>
      <c r="F19" s="837"/>
      <c r="G19" s="889"/>
      <c r="H19" s="889"/>
      <c r="I19" s="892"/>
      <c r="J19" s="889"/>
      <c r="K19" s="891"/>
      <c r="L19" s="889"/>
      <c r="M19" s="889"/>
      <c r="N19" s="890"/>
      <c r="O19" s="889"/>
      <c r="Q19" s="834"/>
    </row>
    <row r="20" spans="2:19" s="833" customFormat="1" ht="7.5" customHeight="1">
      <c r="B20" s="889"/>
      <c r="C20" s="892"/>
      <c r="D20" s="889"/>
      <c r="E20" s="973"/>
      <c r="F20" s="837"/>
      <c r="G20" s="889"/>
      <c r="H20" s="889"/>
      <c r="I20" s="892"/>
      <c r="J20" s="889"/>
      <c r="K20" s="891"/>
      <c r="L20" s="889"/>
      <c r="M20" s="889"/>
      <c r="N20" s="890"/>
      <c r="O20" s="889"/>
      <c r="Q20" s="834"/>
    </row>
    <row r="21" spans="2:19" ht="15">
      <c r="B21" s="972"/>
      <c r="C21" s="971"/>
      <c r="D21" s="970"/>
      <c r="E21" s="969" t="s">
        <v>49</v>
      </c>
      <c r="F21" s="931"/>
      <c r="G21" s="955"/>
      <c r="H21" s="965"/>
      <c r="I21" s="968"/>
      <c r="J21" s="967"/>
      <c r="K21" s="847"/>
      <c r="L21" s="966"/>
      <c r="M21" s="965"/>
      <c r="N21" s="964"/>
      <c r="O21" s="963"/>
      <c r="Q21" s="856"/>
    </row>
    <row r="22" spans="2:19" ht="15" customHeight="1">
      <c r="B22" s="859"/>
      <c r="C22" s="858"/>
      <c r="D22" s="854"/>
      <c r="E22" s="959" t="s">
        <v>773</v>
      </c>
      <c r="F22" s="847"/>
      <c r="G22" s="853"/>
      <c r="H22" s="851"/>
      <c r="I22" s="852"/>
      <c r="J22" s="907"/>
      <c r="K22" s="847"/>
      <c r="L22" s="853"/>
      <c r="M22" s="851"/>
      <c r="N22" s="850"/>
      <c r="O22" s="849"/>
      <c r="Q22" s="906"/>
      <c r="R22" s="908"/>
      <c r="S22" s="908"/>
    </row>
    <row r="23" spans="2:19" ht="15" customHeight="1">
      <c r="B23" s="859">
        <v>1032</v>
      </c>
      <c r="C23" s="858">
        <v>911</v>
      </c>
      <c r="D23" s="854">
        <v>121</v>
      </c>
      <c r="E23" s="844" t="s">
        <v>793</v>
      </c>
      <c r="F23" s="847"/>
      <c r="G23" s="853">
        <v>7058</v>
      </c>
      <c r="H23" s="851">
        <v>7950.4</v>
      </c>
      <c r="I23" s="852">
        <v>-892.39999999999964</v>
      </c>
      <c r="J23" s="907">
        <v>7598</v>
      </c>
      <c r="K23" s="847"/>
      <c r="L23" s="853">
        <v>7058</v>
      </c>
      <c r="M23" s="851">
        <v>7049</v>
      </c>
      <c r="N23" s="852">
        <v>9</v>
      </c>
      <c r="O23" s="849">
        <v>7663.3</v>
      </c>
      <c r="Q23" s="906"/>
      <c r="R23" s="908"/>
      <c r="S23" s="908"/>
    </row>
    <row r="24" spans="2:19" ht="15" customHeight="1">
      <c r="B24" s="859">
        <v>171</v>
      </c>
      <c r="C24" s="858">
        <v>408</v>
      </c>
      <c r="D24" s="854">
        <v>-237</v>
      </c>
      <c r="E24" s="844" t="s">
        <v>792</v>
      </c>
      <c r="F24" s="847"/>
      <c r="G24" s="853">
        <v>2086</v>
      </c>
      <c r="H24" s="851">
        <v>3591.4</v>
      </c>
      <c r="I24" s="852">
        <v>-1505.4</v>
      </c>
      <c r="J24" s="907">
        <v>2284</v>
      </c>
      <c r="K24" s="847"/>
      <c r="L24" s="853">
        <v>2086</v>
      </c>
      <c r="M24" s="851">
        <v>2023</v>
      </c>
      <c r="N24" s="852">
        <v>63</v>
      </c>
      <c r="O24" s="849">
        <v>2284</v>
      </c>
      <c r="Q24" s="906"/>
      <c r="R24" s="908"/>
      <c r="S24" s="908"/>
    </row>
    <row r="25" spans="2:19" ht="15" customHeight="1">
      <c r="B25" s="859">
        <v>979</v>
      </c>
      <c r="C25" s="858">
        <v>1441</v>
      </c>
      <c r="D25" s="854">
        <v>-462</v>
      </c>
      <c r="E25" s="844" t="s">
        <v>791</v>
      </c>
      <c r="F25" s="847"/>
      <c r="G25" s="853">
        <v>14650</v>
      </c>
      <c r="H25" s="851">
        <v>15494</v>
      </c>
      <c r="I25" s="852">
        <v>-844</v>
      </c>
      <c r="J25" s="907">
        <v>14100</v>
      </c>
      <c r="K25" s="847"/>
      <c r="L25" s="853">
        <v>14650</v>
      </c>
      <c r="M25" s="851">
        <v>14933</v>
      </c>
      <c r="N25" s="852">
        <v>-283</v>
      </c>
      <c r="O25" s="849">
        <v>14100.4</v>
      </c>
      <c r="Q25" s="906"/>
      <c r="R25" s="908"/>
      <c r="S25" s="908"/>
    </row>
    <row r="26" spans="2:19" ht="15" customHeight="1">
      <c r="B26" s="952">
        <v>2182</v>
      </c>
      <c r="C26" s="951">
        <v>2760</v>
      </c>
      <c r="D26" s="950">
        <v>-578</v>
      </c>
      <c r="E26" s="953" t="s">
        <v>795</v>
      </c>
      <c r="F26" s="847"/>
      <c r="G26" s="955">
        <v>23794</v>
      </c>
      <c r="H26" s="954">
        <v>27035.8</v>
      </c>
      <c r="I26" s="940">
        <v>-3241.7999999999993</v>
      </c>
      <c r="J26" s="961">
        <v>23982</v>
      </c>
      <c r="K26" s="847"/>
      <c r="L26" s="952">
        <v>23794</v>
      </c>
      <c r="M26" s="951">
        <v>24005</v>
      </c>
      <c r="N26" s="962">
        <v>-211</v>
      </c>
      <c r="O26" s="961">
        <v>24047.699999999997</v>
      </c>
      <c r="Q26" s="906"/>
      <c r="R26" s="908"/>
      <c r="S26" s="908"/>
    </row>
    <row r="27" spans="2:19" s="934" customFormat="1" ht="15" customHeight="1">
      <c r="B27" s="946"/>
      <c r="C27" s="960"/>
      <c r="D27" s="960"/>
      <c r="E27" s="959" t="s">
        <v>794</v>
      </c>
      <c r="F27" s="917"/>
      <c r="G27" s="942"/>
      <c r="H27" s="941"/>
      <c r="I27" s="948"/>
      <c r="J27" s="958"/>
      <c r="K27" s="917"/>
      <c r="L27" s="946"/>
      <c r="M27" s="945"/>
      <c r="N27" s="957"/>
      <c r="O27" s="956"/>
      <c r="Q27" s="856"/>
    </row>
    <row r="28" spans="2:19" s="934" customFormat="1" ht="15" customHeight="1">
      <c r="B28" s="853">
        <v>-131</v>
      </c>
      <c r="C28" s="854">
        <v>-253</v>
      </c>
      <c r="D28" s="854">
        <v>122</v>
      </c>
      <c r="E28" s="844" t="s">
        <v>793</v>
      </c>
      <c r="F28" s="917"/>
      <c r="G28" s="853">
        <v>-2151</v>
      </c>
      <c r="H28" s="851">
        <v>-2609</v>
      </c>
      <c r="I28" s="852">
        <v>458</v>
      </c>
      <c r="J28" s="849">
        <v>-2215</v>
      </c>
      <c r="K28" s="917"/>
      <c r="L28" s="853">
        <v>-2151</v>
      </c>
      <c r="M28" s="851">
        <v>-2183</v>
      </c>
      <c r="N28" s="852">
        <v>32</v>
      </c>
      <c r="O28" s="907">
        <v>-2216.5</v>
      </c>
      <c r="Q28" s="856"/>
    </row>
    <row r="29" spans="2:19" s="934" customFormat="1" ht="15" customHeight="1">
      <c r="B29" s="853">
        <v>-66</v>
      </c>
      <c r="C29" s="854">
        <v>-195</v>
      </c>
      <c r="D29" s="854">
        <v>129</v>
      </c>
      <c r="E29" s="844" t="s">
        <v>792</v>
      </c>
      <c r="F29" s="917"/>
      <c r="G29" s="853">
        <v>-1973</v>
      </c>
      <c r="H29" s="851">
        <v>-2523</v>
      </c>
      <c r="I29" s="852">
        <v>550</v>
      </c>
      <c r="J29" s="849">
        <v>-2068</v>
      </c>
      <c r="K29" s="917"/>
      <c r="L29" s="853">
        <v>-1973</v>
      </c>
      <c r="M29" s="851">
        <v>-1935</v>
      </c>
      <c r="N29" s="852">
        <v>-38</v>
      </c>
      <c r="O29" s="907">
        <v>-2059.5</v>
      </c>
      <c r="Q29" s="856"/>
    </row>
    <row r="30" spans="2:19" s="934" customFormat="1" ht="15" customHeight="1">
      <c r="B30" s="853">
        <v>-445</v>
      </c>
      <c r="C30" s="854">
        <v>-453</v>
      </c>
      <c r="D30" s="854">
        <v>8</v>
      </c>
      <c r="E30" s="844" t="s">
        <v>791</v>
      </c>
      <c r="F30" s="917"/>
      <c r="G30" s="853">
        <v>-7546</v>
      </c>
      <c r="H30" s="851">
        <v>-8084</v>
      </c>
      <c r="I30" s="852">
        <v>538</v>
      </c>
      <c r="J30" s="849">
        <v>-6268</v>
      </c>
      <c r="K30" s="847"/>
      <c r="L30" s="853">
        <v>-7546</v>
      </c>
      <c r="M30" s="851">
        <v>-7501</v>
      </c>
      <c r="N30" s="852">
        <v>-45</v>
      </c>
      <c r="O30" s="907">
        <v>-6225.5</v>
      </c>
      <c r="Q30" s="856"/>
    </row>
    <row r="31" spans="2:19" s="934" customFormat="1" ht="15" customHeight="1">
      <c r="B31" s="853">
        <v>-98</v>
      </c>
      <c r="C31" s="854">
        <v>-71</v>
      </c>
      <c r="D31" s="854">
        <v>-27</v>
      </c>
      <c r="E31" s="844" t="s">
        <v>790</v>
      </c>
      <c r="F31" s="917"/>
      <c r="G31" s="853">
        <v>-922</v>
      </c>
      <c r="H31" s="851">
        <v>-769</v>
      </c>
      <c r="I31" s="852">
        <v>-153</v>
      </c>
      <c r="J31" s="849">
        <v>-460</v>
      </c>
      <c r="K31" s="847"/>
      <c r="L31" s="853">
        <v>-922</v>
      </c>
      <c r="M31" s="851">
        <v>-913</v>
      </c>
      <c r="N31" s="852">
        <v>-9</v>
      </c>
      <c r="O31" s="907">
        <v>-459.5</v>
      </c>
      <c r="Q31" s="856"/>
    </row>
    <row r="32" spans="2:19" s="934" customFormat="1" ht="15" customHeight="1">
      <c r="B32" s="853">
        <v>75</v>
      </c>
      <c r="C32" s="854">
        <v>41</v>
      </c>
      <c r="D32" s="854">
        <v>34</v>
      </c>
      <c r="E32" s="848" t="s">
        <v>80</v>
      </c>
      <c r="F32" s="917"/>
      <c r="G32" s="846">
        <v>213</v>
      </c>
      <c r="H32" s="843">
        <v>4</v>
      </c>
      <c r="I32" s="845">
        <v>209</v>
      </c>
      <c r="J32" s="841">
        <v>-168</v>
      </c>
      <c r="K32" s="847"/>
      <c r="L32" s="853">
        <v>213</v>
      </c>
      <c r="M32" s="851">
        <v>278</v>
      </c>
      <c r="N32" s="852">
        <v>-65</v>
      </c>
      <c r="O32" s="849">
        <v>-87.5</v>
      </c>
      <c r="Q32" s="856"/>
    </row>
    <row r="33" spans="2:21" ht="15.75" customHeight="1">
      <c r="B33" s="955">
        <v>-665</v>
      </c>
      <c r="C33" s="954">
        <v>-931</v>
      </c>
      <c r="D33" s="950">
        <v>266</v>
      </c>
      <c r="E33" s="953" t="s">
        <v>789</v>
      </c>
      <c r="F33" s="847"/>
      <c r="G33" s="846">
        <v>-12379</v>
      </c>
      <c r="H33" s="843">
        <v>-13981</v>
      </c>
      <c r="I33" s="845">
        <v>1602</v>
      </c>
      <c r="J33" s="841">
        <v>-11179</v>
      </c>
      <c r="K33" s="847"/>
      <c r="L33" s="952">
        <v>-12379</v>
      </c>
      <c r="M33" s="951">
        <v>-12254</v>
      </c>
      <c r="N33" s="950">
        <v>-125</v>
      </c>
      <c r="O33" s="949">
        <v>-11048.5</v>
      </c>
      <c r="Q33" s="906"/>
    </row>
    <row r="34" spans="2:21" s="934" customFormat="1" ht="9.75" customHeight="1">
      <c r="B34" s="942"/>
      <c r="C34" s="941"/>
      <c r="D34" s="948"/>
      <c r="E34" s="947"/>
      <c r="F34" s="917"/>
      <c r="G34" s="946"/>
      <c r="H34" s="945"/>
      <c r="I34" s="944"/>
      <c r="J34" s="943"/>
      <c r="K34" s="917"/>
      <c r="L34" s="942"/>
      <c r="M34" s="941"/>
      <c r="N34" s="940"/>
      <c r="O34" s="935"/>
      <c r="Q34" s="856"/>
    </row>
    <row r="35" spans="2:21" s="934" customFormat="1" ht="15" customHeight="1">
      <c r="B35" s="938">
        <v>1517</v>
      </c>
      <c r="C35" s="937">
        <v>1829</v>
      </c>
      <c r="D35" s="936">
        <v>-312</v>
      </c>
      <c r="E35" s="939" t="s">
        <v>788</v>
      </c>
      <c r="F35" s="917"/>
      <c r="G35" s="938">
        <v>11415</v>
      </c>
      <c r="H35" s="937">
        <v>13054.8</v>
      </c>
      <c r="I35" s="936">
        <v>-1639.7999999999993</v>
      </c>
      <c r="J35" s="911">
        <v>12803</v>
      </c>
      <c r="K35" s="917"/>
      <c r="L35" s="938">
        <v>11415</v>
      </c>
      <c r="M35" s="937">
        <v>11751</v>
      </c>
      <c r="N35" s="936">
        <v>-336</v>
      </c>
      <c r="O35" s="935">
        <v>12999.199999999997</v>
      </c>
      <c r="Q35" s="856"/>
    </row>
    <row r="36" spans="2:21" ht="15">
      <c r="B36" s="905"/>
      <c r="D36" s="933"/>
      <c r="E36" s="932" t="s">
        <v>81</v>
      </c>
      <c r="F36" s="931"/>
      <c r="G36" s="853"/>
      <c r="H36" s="928"/>
      <c r="I36" s="930"/>
      <c r="J36" s="927"/>
      <c r="K36" s="847"/>
      <c r="L36" s="929"/>
      <c r="M36" s="928"/>
      <c r="N36" s="850"/>
      <c r="O36" s="927"/>
      <c r="Q36" s="856"/>
    </row>
    <row r="37" spans="2:21" ht="15" customHeight="1">
      <c r="B37" s="859">
        <v>5709</v>
      </c>
      <c r="C37" s="858">
        <v>5865</v>
      </c>
      <c r="D37" s="852">
        <v>-156</v>
      </c>
      <c r="E37" s="844" t="s">
        <v>787</v>
      </c>
      <c r="F37" s="847"/>
      <c r="G37" s="853">
        <v>57020</v>
      </c>
      <c r="H37" s="851">
        <v>58551</v>
      </c>
      <c r="I37" s="852">
        <v>-1531</v>
      </c>
      <c r="J37" s="907">
        <v>51480</v>
      </c>
      <c r="K37" s="847"/>
      <c r="L37" s="853">
        <v>57020</v>
      </c>
      <c r="M37" s="851">
        <v>57366</v>
      </c>
      <c r="N37" s="850">
        <v>-346</v>
      </c>
      <c r="O37" s="907">
        <v>51480.4</v>
      </c>
      <c r="Q37" s="906"/>
      <c r="R37" s="910"/>
      <c r="T37" s="908"/>
      <c r="U37" s="910"/>
    </row>
    <row r="38" spans="2:21" ht="15" customHeight="1">
      <c r="B38" s="855">
        <v>-4167</v>
      </c>
      <c r="C38" s="858">
        <v>-4099</v>
      </c>
      <c r="D38" s="852">
        <v>-68</v>
      </c>
      <c r="E38" s="844" t="s">
        <v>786</v>
      </c>
      <c r="F38" s="847"/>
      <c r="G38" s="853">
        <v>-45564</v>
      </c>
      <c r="H38" s="851">
        <v>-46478</v>
      </c>
      <c r="I38" s="852">
        <v>914</v>
      </c>
      <c r="J38" s="907">
        <v>-41634</v>
      </c>
      <c r="K38" s="847"/>
      <c r="L38" s="853">
        <v>-45564</v>
      </c>
      <c r="M38" s="851">
        <v>-45741</v>
      </c>
      <c r="N38" s="850">
        <v>177</v>
      </c>
      <c r="O38" s="907">
        <v>-41492.5</v>
      </c>
      <c r="Q38" s="906"/>
      <c r="R38" s="910"/>
      <c r="T38" s="908"/>
      <c r="U38" s="910"/>
    </row>
    <row r="39" spans="2:21" ht="7.5" customHeight="1">
      <c r="B39" s="926"/>
      <c r="C39" s="925"/>
      <c r="D39" s="924"/>
      <c r="E39" s="923"/>
      <c r="F39" s="897"/>
      <c r="G39" s="922"/>
      <c r="H39" s="921"/>
      <c r="I39" s="845"/>
      <c r="J39" s="919" t="s">
        <v>8</v>
      </c>
      <c r="K39" s="847"/>
      <c r="L39" s="922"/>
      <c r="M39" s="921"/>
      <c r="N39" s="920"/>
      <c r="O39" s="919"/>
      <c r="Q39" s="856"/>
    </row>
    <row r="40" spans="2:21" s="909" customFormat="1" ht="15.6" customHeight="1">
      <c r="B40" s="914">
        <v>1542</v>
      </c>
      <c r="C40" s="913">
        <v>1766</v>
      </c>
      <c r="D40" s="912">
        <v>-224</v>
      </c>
      <c r="E40" s="918" t="s">
        <v>785</v>
      </c>
      <c r="F40" s="917"/>
      <c r="G40" s="914">
        <v>11456</v>
      </c>
      <c r="H40" s="913">
        <v>12073</v>
      </c>
      <c r="I40" s="912">
        <v>-617</v>
      </c>
      <c r="J40" s="916">
        <v>9846</v>
      </c>
      <c r="K40" s="915"/>
      <c r="L40" s="914">
        <v>11456</v>
      </c>
      <c r="M40" s="913">
        <v>11625</v>
      </c>
      <c r="N40" s="912">
        <v>-169</v>
      </c>
      <c r="O40" s="911">
        <v>9987.9000000000015</v>
      </c>
      <c r="Q40" s="906"/>
      <c r="R40" s="910"/>
      <c r="T40" s="908"/>
      <c r="U40" s="910"/>
    </row>
    <row r="41" spans="2:21" ht="15" customHeight="1">
      <c r="B41" s="859">
        <v>1228</v>
      </c>
      <c r="C41" s="858">
        <v>1275</v>
      </c>
      <c r="D41" s="854">
        <v>-47</v>
      </c>
      <c r="E41" s="844" t="s">
        <v>784</v>
      </c>
      <c r="F41" s="847"/>
      <c r="G41" s="853">
        <v>14990</v>
      </c>
      <c r="H41" s="851">
        <v>16000</v>
      </c>
      <c r="I41" s="852">
        <v>-1010</v>
      </c>
      <c r="J41" s="907">
        <v>19975</v>
      </c>
      <c r="K41" s="847"/>
      <c r="L41" s="853">
        <v>14990</v>
      </c>
      <c r="M41" s="851">
        <v>14500</v>
      </c>
      <c r="N41" s="850">
        <v>490</v>
      </c>
      <c r="O41" s="849">
        <v>19975</v>
      </c>
      <c r="Q41" s="906"/>
      <c r="R41" s="908"/>
      <c r="S41" s="908"/>
    </row>
    <row r="42" spans="2:21" ht="15" customHeight="1">
      <c r="B42" s="859">
        <v>-248</v>
      </c>
      <c r="C42" s="858">
        <v>-324</v>
      </c>
      <c r="D42" s="854">
        <v>76</v>
      </c>
      <c r="E42" s="844" t="s">
        <v>783</v>
      </c>
      <c r="F42" s="847"/>
      <c r="G42" s="853">
        <v>-5407</v>
      </c>
      <c r="H42" s="851">
        <v>-5875</v>
      </c>
      <c r="I42" s="852">
        <v>468</v>
      </c>
      <c r="J42" s="907">
        <v>-4616</v>
      </c>
      <c r="K42" s="847"/>
      <c r="L42" s="853">
        <v>-5407</v>
      </c>
      <c r="M42" s="851">
        <v>-5338</v>
      </c>
      <c r="N42" s="850">
        <v>-69</v>
      </c>
      <c r="O42" s="849">
        <v>-4618</v>
      </c>
      <c r="Q42" s="906"/>
    </row>
    <row r="43" spans="2:21" ht="7.5" customHeight="1">
      <c r="B43" s="905"/>
      <c r="E43" s="904"/>
      <c r="F43" s="837"/>
      <c r="G43" s="901"/>
      <c r="H43" s="889"/>
      <c r="I43" s="903"/>
      <c r="J43" s="902"/>
      <c r="K43" s="847"/>
      <c r="L43" s="901"/>
      <c r="M43" s="889"/>
      <c r="N43" s="900"/>
      <c r="O43" s="899"/>
      <c r="Q43" s="856"/>
    </row>
    <row r="44" spans="2:21" s="833" customFormat="1" ht="15">
      <c r="B44" s="896">
        <v>4039</v>
      </c>
      <c r="C44" s="895">
        <v>4546</v>
      </c>
      <c r="D44" s="894">
        <v>-507</v>
      </c>
      <c r="E44" s="898" t="s">
        <v>782</v>
      </c>
      <c r="F44" s="897"/>
      <c r="G44" s="896">
        <v>32454</v>
      </c>
      <c r="H44" s="895">
        <v>35252.800000000003</v>
      </c>
      <c r="I44" s="894">
        <v>-2798.8000000000029</v>
      </c>
      <c r="J44" s="893">
        <v>38008</v>
      </c>
      <c r="K44" s="891"/>
      <c r="L44" s="896">
        <v>32454</v>
      </c>
      <c r="M44" s="895">
        <v>32538</v>
      </c>
      <c r="N44" s="894">
        <v>-84</v>
      </c>
      <c r="O44" s="893">
        <v>38344.1</v>
      </c>
      <c r="Q44" s="834"/>
    </row>
    <row r="45" spans="2:21" s="833" customFormat="1" ht="11.25" customHeight="1">
      <c r="B45" s="892"/>
      <c r="C45" s="892"/>
      <c r="D45" s="889"/>
      <c r="E45" s="837"/>
      <c r="F45" s="837"/>
      <c r="G45" s="889"/>
      <c r="H45" s="889"/>
      <c r="I45" s="892"/>
      <c r="J45" s="889"/>
      <c r="K45" s="891"/>
      <c r="L45" s="889"/>
      <c r="M45" s="889"/>
      <c r="N45" s="890"/>
      <c r="O45" s="889"/>
      <c r="Q45" s="834"/>
    </row>
    <row r="46" spans="2:21" s="791" customFormat="1" ht="15" customHeight="1">
      <c r="B46" s="888"/>
      <c r="C46" s="887"/>
      <c r="D46" s="886"/>
      <c r="E46" s="885" t="s">
        <v>781</v>
      </c>
      <c r="F46" s="837"/>
      <c r="G46" s="884"/>
      <c r="H46" s="882"/>
      <c r="I46" s="883"/>
      <c r="J46" s="882"/>
      <c r="K46" s="844"/>
      <c r="L46" s="882"/>
      <c r="M46" s="882"/>
      <c r="N46" s="881"/>
      <c r="O46" s="880"/>
      <c r="Q46" s="856"/>
    </row>
    <row r="47" spans="2:21" s="833" customFormat="1" ht="15">
      <c r="B47" s="855">
        <v>-2077.6440000000002</v>
      </c>
      <c r="C47" s="854">
        <v>-1865</v>
      </c>
      <c r="D47" s="852">
        <v>-212.64400000000023</v>
      </c>
      <c r="E47" s="844" t="s">
        <v>82</v>
      </c>
      <c r="F47" s="847"/>
      <c r="G47" s="855">
        <v>-20097.307999999997</v>
      </c>
      <c r="H47" s="854">
        <v>-20369.315999999999</v>
      </c>
      <c r="I47" s="852">
        <v>272.00800000000163</v>
      </c>
      <c r="J47" s="854">
        <v>-15566.9</v>
      </c>
      <c r="K47" s="844"/>
      <c r="L47" s="854">
        <v>-20097</v>
      </c>
      <c r="M47" s="854">
        <v>-20067.895</v>
      </c>
      <c r="N47" s="850">
        <v>-29.104999999999563</v>
      </c>
      <c r="O47" s="852">
        <v>-15382</v>
      </c>
      <c r="Q47" s="834"/>
    </row>
    <row r="48" spans="2:21" s="833" customFormat="1" ht="5.25" customHeight="1">
      <c r="B48" s="855"/>
      <c r="C48" s="854"/>
      <c r="D48" s="852"/>
      <c r="E48" s="844"/>
      <c r="F48" s="847"/>
      <c r="G48" s="855"/>
      <c r="H48" s="854"/>
      <c r="I48" s="852"/>
      <c r="J48" s="854"/>
      <c r="K48" s="844"/>
      <c r="L48" s="854"/>
      <c r="M48" s="854"/>
      <c r="N48" s="850"/>
      <c r="O48" s="852"/>
      <c r="Q48" s="834"/>
    </row>
    <row r="49" spans="2:18" s="833" customFormat="1" ht="15" customHeight="1">
      <c r="B49" s="859">
        <v>-238.334</v>
      </c>
      <c r="C49" s="858">
        <v>-147</v>
      </c>
      <c r="D49" s="852">
        <v>-91.334000000000003</v>
      </c>
      <c r="E49" s="844" t="s">
        <v>780</v>
      </c>
      <c r="F49" s="847"/>
      <c r="G49" s="879">
        <v>-1997.643</v>
      </c>
      <c r="H49" s="862">
        <v>-1964</v>
      </c>
      <c r="I49" s="852">
        <v>-33.643000000000029</v>
      </c>
      <c r="J49" s="862">
        <v>-2076</v>
      </c>
      <c r="K49" s="844"/>
      <c r="L49" s="862">
        <v>-1998</v>
      </c>
      <c r="M49" s="862">
        <v>-1904.36</v>
      </c>
      <c r="N49" s="850">
        <v>-93.6400000000001</v>
      </c>
      <c r="O49" s="867">
        <v>-2072</v>
      </c>
      <c r="Q49" s="834"/>
    </row>
    <row r="50" spans="2:18" s="833" customFormat="1" ht="5.25" customHeight="1">
      <c r="B50" s="859"/>
      <c r="C50" s="858"/>
      <c r="D50" s="852"/>
      <c r="E50" s="844"/>
      <c r="F50" s="847"/>
      <c r="G50" s="869"/>
      <c r="H50" s="862"/>
      <c r="I50" s="852"/>
      <c r="J50" s="862"/>
      <c r="K50" s="844"/>
      <c r="L50" s="862"/>
      <c r="M50" s="862"/>
      <c r="N50" s="850"/>
      <c r="O50" s="867"/>
      <c r="Q50" s="834"/>
    </row>
    <row r="51" spans="2:18" s="833" customFormat="1" ht="15" customHeight="1">
      <c r="B51" s="859">
        <v>-28.72</v>
      </c>
      <c r="C51" s="858">
        <v>-97</v>
      </c>
      <c r="D51" s="852">
        <v>68.28</v>
      </c>
      <c r="E51" s="844" t="s">
        <v>779</v>
      </c>
      <c r="F51" s="847"/>
      <c r="G51" s="869">
        <v>-1128.681</v>
      </c>
      <c r="H51" s="862">
        <v>-1174</v>
      </c>
      <c r="I51" s="852">
        <v>45.31899999999996</v>
      </c>
      <c r="J51" s="862">
        <v>-1074</v>
      </c>
      <c r="K51" s="844"/>
      <c r="L51" s="862">
        <v>-1129</v>
      </c>
      <c r="M51" s="862">
        <v>-1166</v>
      </c>
      <c r="N51" s="850">
        <v>37</v>
      </c>
      <c r="O51" s="867">
        <v>-1087</v>
      </c>
      <c r="Q51" s="834"/>
    </row>
    <row r="52" spans="2:18" s="833" customFormat="1" ht="5.25" customHeight="1">
      <c r="B52" s="859"/>
      <c r="C52" s="858"/>
      <c r="D52" s="852"/>
      <c r="E52" s="844"/>
      <c r="F52" s="847"/>
      <c r="G52" s="869"/>
      <c r="H52" s="862"/>
      <c r="I52" s="852"/>
      <c r="J52" s="862"/>
      <c r="K52" s="844"/>
      <c r="L52" s="862"/>
      <c r="M52" s="862"/>
      <c r="N52" s="850"/>
      <c r="O52" s="867"/>
      <c r="Q52" s="834"/>
    </row>
    <row r="53" spans="2:18" s="833" customFormat="1" ht="15" customHeight="1">
      <c r="B53" s="859">
        <v>-39.667999999999999</v>
      </c>
      <c r="C53" s="858">
        <v>-33</v>
      </c>
      <c r="D53" s="852">
        <v>-6.6679999999999993</v>
      </c>
      <c r="E53" s="844" t="s">
        <v>778</v>
      </c>
      <c r="F53" s="847"/>
      <c r="G53" s="869">
        <v>-410.279</v>
      </c>
      <c r="H53" s="862">
        <v>-400</v>
      </c>
      <c r="I53" s="852">
        <v>-10.278999999999996</v>
      </c>
      <c r="J53" s="862">
        <v>-610</v>
      </c>
      <c r="K53" s="844"/>
      <c r="L53" s="862">
        <v>-410</v>
      </c>
      <c r="M53" s="862">
        <v>-400</v>
      </c>
      <c r="N53" s="850">
        <v>-10</v>
      </c>
      <c r="O53" s="867">
        <v>-608</v>
      </c>
      <c r="Q53" s="834"/>
    </row>
    <row r="54" spans="2:18" s="847" customFormat="1" ht="5.25" customHeight="1">
      <c r="B54" s="878"/>
      <c r="C54" s="877"/>
      <c r="D54" s="876"/>
      <c r="E54" s="866"/>
      <c r="F54" s="865"/>
      <c r="G54" s="864"/>
      <c r="H54" s="873"/>
      <c r="I54" s="875"/>
      <c r="J54" s="873"/>
      <c r="K54" s="874"/>
      <c r="M54" s="873"/>
      <c r="N54" s="861"/>
      <c r="O54" s="872"/>
    </row>
    <row r="55" spans="2:18" s="847" customFormat="1" ht="12.75" hidden="1" customHeight="1">
      <c r="B55" s="869"/>
      <c r="C55" s="868"/>
      <c r="D55" s="867"/>
      <c r="E55" s="866"/>
      <c r="F55" s="865"/>
      <c r="G55" s="864"/>
      <c r="H55" s="862"/>
      <c r="I55" s="863"/>
      <c r="J55" s="862"/>
      <c r="K55" s="871"/>
      <c r="L55" s="870"/>
      <c r="M55" s="862"/>
      <c r="N55" s="861"/>
      <c r="O55" s="860"/>
    </row>
    <row r="56" spans="2:18" s="847" customFormat="1" ht="12.75" hidden="1" customHeight="1">
      <c r="B56" s="869"/>
      <c r="C56" s="868"/>
      <c r="D56" s="867"/>
      <c r="E56" s="866"/>
      <c r="F56" s="865"/>
      <c r="G56" s="864"/>
      <c r="H56" s="862"/>
      <c r="I56" s="863"/>
      <c r="J56" s="862"/>
      <c r="K56" s="844"/>
      <c r="M56" s="862"/>
      <c r="N56" s="861"/>
      <c r="O56" s="860"/>
    </row>
    <row r="57" spans="2:18" s="833" customFormat="1" ht="15">
      <c r="B57" s="853">
        <v>2638.5929999999998</v>
      </c>
      <c r="C57" s="851">
        <v>1066</v>
      </c>
      <c r="D57" s="852">
        <v>1572.5929999999998</v>
      </c>
      <c r="E57" s="844" t="s">
        <v>777</v>
      </c>
      <c r="F57" s="847"/>
      <c r="G57" s="853">
        <v>7309.68</v>
      </c>
      <c r="H57" s="851">
        <v>5860</v>
      </c>
      <c r="I57" s="852">
        <v>1449.6800000000003</v>
      </c>
      <c r="J57" s="851">
        <v>5589</v>
      </c>
      <c r="K57" s="844"/>
      <c r="L57" s="851">
        <v>7309.68</v>
      </c>
      <c r="M57" s="851">
        <v>8185</v>
      </c>
      <c r="N57" s="850">
        <v>-875.31999999999971</v>
      </c>
      <c r="O57" s="849">
        <v>5509</v>
      </c>
      <c r="Q57" s="834"/>
    </row>
    <row r="58" spans="2:18" s="791" customFormat="1" ht="5.25" customHeight="1">
      <c r="B58" s="859"/>
      <c r="C58" s="858"/>
      <c r="D58" s="857"/>
      <c r="E58" s="844"/>
      <c r="F58" s="847"/>
      <c r="G58" s="853"/>
      <c r="H58" s="851"/>
      <c r="I58" s="852"/>
      <c r="J58" s="851"/>
      <c r="K58" s="844"/>
      <c r="L58" s="851"/>
      <c r="M58" s="851"/>
      <c r="N58" s="850"/>
      <c r="O58" s="849"/>
      <c r="Q58" s="856"/>
    </row>
    <row r="59" spans="2:18" s="833" customFormat="1" ht="15">
      <c r="B59" s="853">
        <v>-818.9</v>
      </c>
      <c r="C59" s="851">
        <v>-518</v>
      </c>
      <c r="D59" s="852">
        <v>-300.89999999999998</v>
      </c>
      <c r="E59" s="844" t="s">
        <v>776</v>
      </c>
      <c r="F59" s="847"/>
      <c r="G59" s="853">
        <v>-5229.0420000000004</v>
      </c>
      <c r="H59" s="851">
        <v>-5400</v>
      </c>
      <c r="I59" s="852">
        <v>170.95799999999963</v>
      </c>
      <c r="J59" s="851">
        <v>-5173.5</v>
      </c>
      <c r="K59" s="844"/>
      <c r="L59" s="851">
        <v>-5229</v>
      </c>
      <c r="M59" s="851">
        <v>-4886</v>
      </c>
      <c r="N59" s="850">
        <v>-343</v>
      </c>
      <c r="O59" s="849">
        <v>-5302</v>
      </c>
      <c r="Q59" s="834"/>
    </row>
    <row r="60" spans="2:18" s="833" customFormat="1" ht="5.25" customHeight="1">
      <c r="B60" s="855"/>
      <c r="C60" s="854"/>
      <c r="D60" s="849"/>
      <c r="E60" s="844"/>
      <c r="F60" s="847"/>
      <c r="G60" s="853"/>
      <c r="H60" s="851"/>
      <c r="I60" s="852"/>
      <c r="J60" s="851"/>
      <c r="K60" s="844"/>
      <c r="L60" s="851"/>
      <c r="M60" s="851"/>
      <c r="N60" s="850"/>
      <c r="O60" s="849"/>
      <c r="Q60" s="834"/>
    </row>
    <row r="61" spans="2:18" s="833" customFormat="1" ht="15" customHeight="1">
      <c r="B61" s="846">
        <v>1728.508</v>
      </c>
      <c r="C61" s="843">
        <v>1803</v>
      </c>
      <c r="D61" s="845">
        <v>-74.491999999999962</v>
      </c>
      <c r="E61" s="848" t="s">
        <v>775</v>
      </c>
      <c r="F61" s="847"/>
      <c r="G61" s="846">
        <v>18810.936999999998</v>
      </c>
      <c r="H61" s="843">
        <v>19226.191999999999</v>
      </c>
      <c r="I61" s="845">
        <v>-415.25500000000102</v>
      </c>
      <c r="J61" s="843">
        <v>16209</v>
      </c>
      <c r="K61" s="844"/>
      <c r="L61" s="843">
        <v>18811</v>
      </c>
      <c r="M61" s="843">
        <v>18895.691999999999</v>
      </c>
      <c r="N61" s="842">
        <v>-84.691999999999098</v>
      </c>
      <c r="O61" s="841">
        <v>16239</v>
      </c>
      <c r="Q61" s="834"/>
    </row>
    <row r="62" spans="2:18" s="833" customFormat="1" ht="16.5" customHeight="1">
      <c r="B62" s="840"/>
      <c r="C62" s="840"/>
      <c r="D62" s="839"/>
      <c r="E62" s="837"/>
      <c r="F62" s="837"/>
      <c r="G62" s="835"/>
      <c r="H62" s="835"/>
      <c r="I62" s="838"/>
      <c r="J62" s="835"/>
      <c r="K62" s="837"/>
      <c r="L62" s="835"/>
      <c r="M62" s="835"/>
      <c r="N62" s="836"/>
      <c r="O62" s="835"/>
      <c r="Q62" s="834"/>
    </row>
    <row r="63" spans="2:18" s="795" customFormat="1" ht="31.5" customHeight="1">
      <c r="B63" s="832"/>
      <c r="C63" s="831"/>
      <c r="D63" s="830"/>
      <c r="E63" s="829" t="s">
        <v>774</v>
      </c>
      <c r="F63" s="828"/>
      <c r="G63" s="827"/>
      <c r="H63" s="824"/>
      <c r="I63" s="826"/>
      <c r="J63" s="822"/>
      <c r="K63" s="801"/>
      <c r="L63" s="825"/>
      <c r="M63" s="824"/>
      <c r="N63" s="823"/>
      <c r="O63" s="822"/>
      <c r="Q63" s="821"/>
    </row>
    <row r="64" spans="2:18" s="795" customFormat="1" ht="17.25" customHeight="1">
      <c r="B64" s="818">
        <v>4</v>
      </c>
      <c r="C64" s="810">
        <v>0</v>
      </c>
      <c r="D64" s="817">
        <v>4</v>
      </c>
      <c r="E64" s="819" t="s">
        <v>773</v>
      </c>
      <c r="F64" s="801"/>
      <c r="G64" s="818">
        <v>455.75900000000001</v>
      </c>
      <c r="H64" s="810">
        <v>0</v>
      </c>
      <c r="I64" s="817">
        <v>455.75900000000001</v>
      </c>
      <c r="J64" s="816">
        <v>0</v>
      </c>
      <c r="K64" s="801"/>
      <c r="L64" s="818">
        <v>456</v>
      </c>
      <c r="M64" s="810">
        <v>452</v>
      </c>
      <c r="N64" s="817">
        <v>-4</v>
      </c>
      <c r="O64" s="816">
        <v>0</v>
      </c>
      <c r="Q64" s="796"/>
      <c r="R64" s="820"/>
    </row>
    <row r="65" spans="2:17" s="795" customFormat="1" ht="17.25" customHeight="1">
      <c r="B65" s="818">
        <v>-341</v>
      </c>
      <c r="C65" s="810">
        <v>0</v>
      </c>
      <c r="D65" s="817">
        <v>-341</v>
      </c>
      <c r="E65" s="819" t="s">
        <v>772</v>
      </c>
      <c r="F65" s="801"/>
      <c r="G65" s="818">
        <v>-456</v>
      </c>
      <c r="H65" s="810">
        <v>0</v>
      </c>
      <c r="I65" s="817">
        <v>-456</v>
      </c>
      <c r="J65" s="816">
        <v>0</v>
      </c>
      <c r="K65" s="801"/>
      <c r="L65" s="818">
        <v>-456</v>
      </c>
      <c r="M65" s="810">
        <v>-452</v>
      </c>
      <c r="N65" s="817">
        <v>4</v>
      </c>
      <c r="O65" s="816">
        <v>0</v>
      </c>
      <c r="Q65" s="796"/>
    </row>
    <row r="66" spans="2:17" s="795" customFormat="1" ht="3.75" customHeight="1">
      <c r="B66" s="815"/>
      <c r="C66" s="814"/>
      <c r="D66" s="813"/>
      <c r="E66" s="812"/>
      <c r="F66" s="801"/>
      <c r="G66" s="811"/>
      <c r="H66" s="810"/>
      <c r="I66" s="809"/>
      <c r="J66" s="802"/>
      <c r="K66" s="801"/>
      <c r="L66" s="800"/>
      <c r="M66" s="799"/>
      <c r="N66" s="808"/>
      <c r="O66" s="802"/>
      <c r="Q66" s="796"/>
    </row>
    <row r="67" spans="2:17" s="795" customFormat="1" ht="18" customHeight="1">
      <c r="B67" s="800">
        <v>-337</v>
      </c>
      <c r="C67" s="807">
        <v>0</v>
      </c>
      <c r="D67" s="802">
        <v>-337</v>
      </c>
      <c r="E67" s="806" t="s">
        <v>771</v>
      </c>
      <c r="F67" s="801"/>
      <c r="G67" s="805">
        <v>-0.24099999999998545</v>
      </c>
      <c r="H67" s="804">
        <v>0</v>
      </c>
      <c r="I67" s="803">
        <v>-0.24099999999998545</v>
      </c>
      <c r="J67" s="802">
        <v>0</v>
      </c>
      <c r="K67" s="801"/>
      <c r="L67" s="800">
        <v>0</v>
      </c>
      <c r="M67" s="799">
        <v>0</v>
      </c>
      <c r="N67" s="798">
        <v>0</v>
      </c>
      <c r="O67" s="797">
        <v>0</v>
      </c>
      <c r="Q67" s="796"/>
    </row>
  </sheetData>
  <sheetProtection formatCells="0"/>
  <mergeCells count="6">
    <mergeCell ref="L2:L3"/>
    <mergeCell ref="N2:N3"/>
    <mergeCell ref="B1:D1"/>
    <mergeCell ref="G1:J1"/>
    <mergeCell ref="M2:M3"/>
    <mergeCell ref="E1:E3"/>
  </mergeCells>
  <printOptions horizontalCentered="1"/>
  <pageMargins left="0.19685039370078741" right="0.19685039370078741" top="0.42" bottom="0.28000000000000003" header="0.19685039370078741" footer="0.17"/>
  <pageSetup paperSize="9" scale="58" firstPageNumber="4" orientation="landscape" useFirstPageNumber="1" r:id="rId1"/>
  <headerFooter alignWithMargins="0">
    <oddHeader xml:space="preserve">&amp;C&amp;"ClarendonURWLig,Bold"&amp;14MANAGEMENT ACCOUNTS 
&amp;"Arial,Bold"
</oddHead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7281"/>
  <sheetViews>
    <sheetView zoomScale="75" zoomScaleNormal="75" workbookViewId="0">
      <selection sqref="A1:C1"/>
    </sheetView>
  </sheetViews>
  <sheetFormatPr defaultColWidth="7.5703125" defaultRowHeight="14.25"/>
  <cols>
    <col min="1" max="2" width="13.85546875" style="1052" customWidth="1"/>
    <col min="3" max="3" width="13.85546875" style="1051" customWidth="1"/>
    <col min="4" max="4" width="83.140625" style="1050" customWidth="1"/>
    <col min="5" max="5" width="12" style="1050" bestFit="1" customWidth="1"/>
    <col min="6" max="6" width="15" style="1047" bestFit="1" customWidth="1"/>
    <col min="7" max="7" width="12.140625" style="1049" bestFit="1" customWidth="1"/>
    <col min="8" max="8" width="15.5703125" style="1048" customWidth="1"/>
    <col min="9" max="9" width="2.42578125" style="1047" customWidth="1"/>
    <col min="10" max="10" width="21.140625" style="1046" bestFit="1" customWidth="1"/>
    <col min="11" max="11" width="19.5703125" style="1045" bestFit="1" customWidth="1"/>
    <col min="12" max="12" width="12.140625" style="1044" bestFit="1" customWidth="1"/>
    <col min="13" max="13" width="13.85546875" style="1043" bestFit="1" customWidth="1"/>
    <col min="14" max="14" width="1" style="1042" customWidth="1"/>
    <col min="15" max="15" width="7.5703125" style="1042"/>
    <col min="16" max="16" width="9.140625" style="1042" bestFit="1" customWidth="1"/>
    <col min="17" max="16384" width="7.5703125" style="1042"/>
  </cols>
  <sheetData>
    <row r="1" spans="1:18" s="1294" customFormat="1" ht="15" customHeight="1">
      <c r="A1" s="1499" t="s">
        <v>844</v>
      </c>
      <c r="B1" s="1500"/>
      <c r="C1" s="1500"/>
      <c r="D1" s="1515" t="s">
        <v>1044</v>
      </c>
      <c r="E1" s="1501" t="s">
        <v>805</v>
      </c>
      <c r="F1" s="1502"/>
      <c r="G1" s="1502"/>
      <c r="H1" s="1502"/>
      <c r="I1" s="1298"/>
      <c r="J1" s="1501" t="s">
        <v>804</v>
      </c>
      <c r="K1" s="1502"/>
      <c r="L1" s="1502"/>
      <c r="M1" s="1503"/>
      <c r="N1" s="1297"/>
      <c r="O1" s="1280"/>
      <c r="P1" s="1280"/>
      <c r="Q1" s="1280"/>
      <c r="R1" s="1280"/>
    </row>
    <row r="2" spans="1:18" s="1294" customFormat="1" ht="15" customHeight="1">
      <c r="A2" s="1268"/>
      <c r="B2" s="1093"/>
      <c r="C2" s="1284"/>
      <c r="D2" s="1516"/>
      <c r="E2" s="1030"/>
      <c r="F2" s="1029"/>
      <c r="G2" s="1296"/>
      <c r="H2" s="1035" t="s">
        <v>77</v>
      </c>
      <c r="I2" s="1287"/>
      <c r="J2" s="1495" t="s">
        <v>2</v>
      </c>
      <c r="K2" s="1510" t="s">
        <v>1042</v>
      </c>
      <c r="L2" s="1513" t="s">
        <v>55</v>
      </c>
      <c r="M2" s="1035" t="s">
        <v>77</v>
      </c>
      <c r="N2" s="1295"/>
      <c r="O2" s="1280"/>
      <c r="P2" s="1280"/>
      <c r="Q2" s="1280"/>
      <c r="R2" s="1280"/>
    </row>
    <row r="3" spans="1:18" ht="15" customHeight="1">
      <c r="A3" s="1293" t="s">
        <v>2</v>
      </c>
      <c r="B3" s="1292" t="s">
        <v>78</v>
      </c>
      <c r="C3" s="1291" t="s">
        <v>55</v>
      </c>
      <c r="D3" s="1517"/>
      <c r="E3" s="1290" t="s">
        <v>2</v>
      </c>
      <c r="F3" s="1289" t="s">
        <v>78</v>
      </c>
      <c r="G3" s="1288" t="s">
        <v>55</v>
      </c>
      <c r="H3" s="1286" t="s">
        <v>2</v>
      </c>
      <c r="I3" s="1287"/>
      <c r="J3" s="1512"/>
      <c r="K3" s="1511"/>
      <c r="L3" s="1514"/>
      <c r="M3" s="1286" t="s">
        <v>2</v>
      </c>
      <c r="N3" s="1285"/>
      <c r="O3" s="1280"/>
      <c r="P3" s="1280"/>
      <c r="Q3" s="1280"/>
      <c r="R3" s="1280"/>
    </row>
    <row r="4" spans="1:18">
      <c r="A4" s="1214"/>
      <c r="B4" s="909"/>
      <c r="C4" s="1284"/>
      <c r="D4" s="1283"/>
      <c r="E4" s="1264"/>
      <c r="F4" s="915"/>
      <c r="G4" s="1065"/>
      <c r="H4" s="1281"/>
      <c r="I4" s="1264"/>
      <c r="J4" s="1264"/>
      <c r="K4" s="915"/>
      <c r="L4" s="1282"/>
      <c r="M4" s="1281"/>
      <c r="N4" s="847"/>
      <c r="O4" s="1280"/>
      <c r="P4" s="1280"/>
      <c r="Q4" s="1280"/>
      <c r="R4" s="1280"/>
    </row>
    <row r="5" spans="1:18" s="1087" customFormat="1" ht="15" customHeight="1">
      <c r="A5" s="1214"/>
      <c r="B5" s="909"/>
      <c r="C5" s="1057"/>
      <c r="D5" s="1279" t="s">
        <v>83</v>
      </c>
      <c r="E5" s="1228"/>
      <c r="F5" s="917"/>
      <c r="G5" s="960"/>
      <c r="H5" s="1206"/>
      <c r="I5" s="1209"/>
      <c r="J5" s="946"/>
      <c r="K5" s="917"/>
      <c r="L5" s="1207"/>
      <c r="M5" s="1206"/>
      <c r="N5" s="1278"/>
      <c r="O5" s="789"/>
      <c r="P5" s="789"/>
      <c r="Q5" s="789"/>
      <c r="R5" s="789"/>
    </row>
    <row r="6" spans="1:18" s="1087" customFormat="1" ht="15" customHeight="1">
      <c r="A6" s="1277">
        <v>-180</v>
      </c>
      <c r="B6" s="1276">
        <v>-125</v>
      </c>
      <c r="C6" s="854">
        <v>-55</v>
      </c>
      <c r="D6" s="1223" t="s">
        <v>842</v>
      </c>
      <c r="E6" s="853">
        <v>-1578.65</v>
      </c>
      <c r="F6" s="851">
        <v>-1499.6</v>
      </c>
      <c r="G6" s="852">
        <v>-79.050000000000182</v>
      </c>
      <c r="H6" s="853">
        <v>-4095</v>
      </c>
      <c r="I6" s="1272"/>
      <c r="J6" s="853">
        <v>-1578.6</v>
      </c>
      <c r="K6" s="851">
        <v>-1499.6</v>
      </c>
      <c r="L6" s="1222">
        <v>-79</v>
      </c>
      <c r="M6" s="1275">
        <v>-4073.5</v>
      </c>
      <c r="N6" s="1129"/>
      <c r="O6" s="789"/>
      <c r="P6" s="789"/>
      <c r="Q6" s="789"/>
      <c r="R6" s="789"/>
    </row>
    <row r="7" spans="1:18" s="1087" customFormat="1" ht="15" customHeight="1">
      <c r="A7" s="1274">
        <v>0</v>
      </c>
      <c r="B7" s="1273">
        <v>0</v>
      </c>
      <c r="C7" s="854">
        <v>0</v>
      </c>
      <c r="D7" s="1223" t="s">
        <v>843</v>
      </c>
      <c r="E7" s="846">
        <v>-756.55399999999997</v>
      </c>
      <c r="F7" s="851">
        <v>-500</v>
      </c>
      <c r="G7" s="852">
        <v>-256.55399999999997</v>
      </c>
      <c r="H7" s="1221">
        <v>-1372</v>
      </c>
      <c r="I7" s="1272"/>
      <c r="J7" s="853">
        <v>-756.6</v>
      </c>
      <c r="K7" s="851">
        <v>-757</v>
      </c>
      <c r="L7" s="1222">
        <v>0.39999999999997726</v>
      </c>
      <c r="M7" s="1221">
        <v>-1372</v>
      </c>
      <c r="N7" s="1129"/>
      <c r="O7" s="789"/>
      <c r="P7" s="789"/>
      <c r="Q7" s="789"/>
      <c r="R7" s="789"/>
    </row>
    <row r="8" spans="1:18" s="1215" customFormat="1" ht="18.75" customHeight="1">
      <c r="A8" s="901">
        <v>-180</v>
      </c>
      <c r="B8" s="889">
        <v>-125</v>
      </c>
      <c r="C8" s="1219">
        <v>-55</v>
      </c>
      <c r="D8" s="1220" t="s">
        <v>842</v>
      </c>
      <c r="E8" s="896">
        <v>-2335.2040000000002</v>
      </c>
      <c r="F8" s="895">
        <v>-1999.6</v>
      </c>
      <c r="G8" s="975">
        <v>-335.60400000000027</v>
      </c>
      <c r="H8" s="893">
        <v>-5467</v>
      </c>
      <c r="I8" s="1202"/>
      <c r="J8" s="1271">
        <v>-2335.1999999999998</v>
      </c>
      <c r="K8" s="1270">
        <v>-2256.6</v>
      </c>
      <c r="L8" s="1218">
        <v>-78.600000000000023</v>
      </c>
      <c r="M8" s="1269">
        <v>-5445.5</v>
      </c>
      <c r="N8" s="1217"/>
      <c r="O8" s="1216"/>
      <c r="P8" s="1216"/>
      <c r="Q8" s="1216"/>
      <c r="R8" s="1216"/>
    </row>
    <row r="9" spans="1:18" s="1087" customFormat="1" ht="21" customHeight="1">
      <c r="A9" s="1268"/>
      <c r="B9" s="1093"/>
      <c r="C9" s="1267"/>
      <c r="D9" s="1266" t="s">
        <v>841</v>
      </c>
      <c r="E9" s="1263"/>
      <c r="F9" s="1262"/>
      <c r="G9" s="1265"/>
      <c r="H9" s="1260"/>
      <c r="I9" s="1264"/>
      <c r="J9" s="1263"/>
      <c r="K9" s="1262"/>
      <c r="L9" s="1261"/>
      <c r="M9" s="1260"/>
      <c r="N9" s="1166"/>
      <c r="O9" s="789"/>
      <c r="P9" s="789"/>
      <c r="Q9" s="789"/>
      <c r="R9" s="789"/>
    </row>
    <row r="10" spans="1:18" s="1087" customFormat="1" ht="12.75" customHeight="1">
      <c r="A10" s="859">
        <v>-48.661000000000001</v>
      </c>
      <c r="B10" s="858">
        <v>-36</v>
      </c>
      <c r="C10" s="854">
        <v>-12.661000000000001</v>
      </c>
      <c r="D10" s="1257" t="s">
        <v>840</v>
      </c>
      <c r="E10" s="1259">
        <v>-289.55399999999997</v>
      </c>
      <c r="F10" s="862">
        <v>-430</v>
      </c>
      <c r="G10" s="854">
        <v>140.44600000000003</v>
      </c>
      <c r="H10" s="1259">
        <v>-308</v>
      </c>
      <c r="I10" s="1023"/>
      <c r="J10" s="869">
        <v>-290</v>
      </c>
      <c r="K10" s="862">
        <v>-330</v>
      </c>
      <c r="L10" s="1254">
        <v>40</v>
      </c>
      <c r="M10" s="1255">
        <v>-276.5</v>
      </c>
      <c r="N10" s="1252"/>
      <c r="O10" s="789"/>
      <c r="P10" s="789"/>
      <c r="Q10" s="791"/>
      <c r="R10" s="789"/>
    </row>
    <row r="11" spans="1:18" s="1087" customFormat="1" ht="12.75" customHeight="1">
      <c r="A11" s="859">
        <v>-315</v>
      </c>
      <c r="B11" s="858">
        <v>-180</v>
      </c>
      <c r="C11" s="854">
        <v>-135</v>
      </c>
      <c r="D11" s="1223" t="s">
        <v>839</v>
      </c>
      <c r="E11" s="1258">
        <v>-2875.2339999999999</v>
      </c>
      <c r="F11" s="862">
        <v>-2875</v>
      </c>
      <c r="G11" s="854">
        <v>-0.2339999999999236</v>
      </c>
      <c r="H11" s="869">
        <v>-1435</v>
      </c>
      <c r="I11" s="1023"/>
      <c r="J11" s="869">
        <v>-2875</v>
      </c>
      <c r="K11" s="862">
        <v>-2875</v>
      </c>
      <c r="L11" s="1254">
        <v>0</v>
      </c>
      <c r="M11" s="1255">
        <v>-1410</v>
      </c>
      <c r="N11" s="1252"/>
      <c r="O11" s="789"/>
      <c r="P11" s="789"/>
      <c r="Q11" s="789"/>
      <c r="R11" s="789"/>
    </row>
    <row r="12" spans="1:18" s="1087" customFormat="1" ht="12.75" customHeight="1">
      <c r="A12" s="859">
        <v>-14</v>
      </c>
      <c r="B12" s="858">
        <v>-33</v>
      </c>
      <c r="C12" s="854">
        <v>19</v>
      </c>
      <c r="D12" s="1257" t="s">
        <v>838</v>
      </c>
      <c r="E12" s="869">
        <v>-267.64800000000002</v>
      </c>
      <c r="F12" s="862">
        <v>-400</v>
      </c>
      <c r="G12" s="854">
        <v>132.35199999999998</v>
      </c>
      <c r="H12" s="869">
        <v>-245</v>
      </c>
      <c r="I12" s="1023"/>
      <c r="J12" s="869">
        <v>-268</v>
      </c>
      <c r="K12" s="862">
        <v>-250</v>
      </c>
      <c r="L12" s="1254">
        <v>-18</v>
      </c>
      <c r="M12" s="1256">
        <v>-221</v>
      </c>
      <c r="N12" s="1252"/>
      <c r="O12" s="789"/>
      <c r="P12" s="789"/>
      <c r="Q12" s="789"/>
      <c r="R12" s="789"/>
    </row>
    <row r="13" spans="1:18" s="1087" customFormat="1" ht="12.75" customHeight="1">
      <c r="A13" s="859">
        <v>-189.86</v>
      </c>
      <c r="B13" s="858">
        <v>-119</v>
      </c>
      <c r="C13" s="854">
        <v>-70.860000000000014</v>
      </c>
      <c r="D13" s="1223" t="s">
        <v>837</v>
      </c>
      <c r="E13" s="869">
        <v>-1046.3309999999999</v>
      </c>
      <c r="F13" s="862">
        <v>-970</v>
      </c>
      <c r="G13" s="854">
        <v>-76.330999999999904</v>
      </c>
      <c r="H13" s="869">
        <v>-1208</v>
      </c>
      <c r="I13" s="1023"/>
      <c r="J13" s="869">
        <v>-1046</v>
      </c>
      <c r="K13" s="862">
        <v>-1000</v>
      </c>
      <c r="L13" s="1254">
        <v>-46</v>
      </c>
      <c r="M13" s="1255">
        <v>-1210</v>
      </c>
      <c r="N13" s="1252"/>
      <c r="O13" s="789"/>
      <c r="P13" s="789"/>
      <c r="Q13" s="789"/>
      <c r="R13" s="789"/>
    </row>
    <row r="14" spans="1:18" s="1087" customFormat="1" ht="12.75" customHeight="1">
      <c r="A14" s="859">
        <v>0</v>
      </c>
      <c r="B14" s="858">
        <v>0</v>
      </c>
      <c r="C14" s="854">
        <v>0</v>
      </c>
      <c r="D14" s="1223" t="s">
        <v>836</v>
      </c>
      <c r="E14" s="869">
        <v>0</v>
      </c>
      <c r="F14" s="862">
        <v>0</v>
      </c>
      <c r="G14" s="854">
        <v>0</v>
      </c>
      <c r="H14" s="869">
        <v>-302</v>
      </c>
      <c r="I14" s="1023"/>
      <c r="J14" s="869">
        <v>0</v>
      </c>
      <c r="K14" s="862">
        <v>0</v>
      </c>
      <c r="L14" s="1254">
        <v>0</v>
      </c>
      <c r="M14" s="1253">
        <v>-346.5</v>
      </c>
      <c r="N14" s="1252"/>
      <c r="O14" s="789"/>
      <c r="P14" s="789"/>
      <c r="Q14" s="789"/>
      <c r="R14" s="789"/>
    </row>
    <row r="15" spans="1:18" s="1245" customFormat="1" ht="15" customHeight="1">
      <c r="A15" s="1250">
        <v>-567.52099999999996</v>
      </c>
      <c r="B15" s="1249">
        <v>-368</v>
      </c>
      <c r="C15" s="975">
        <v>-199.52099999999996</v>
      </c>
      <c r="D15" s="1220" t="s">
        <v>835</v>
      </c>
      <c r="E15" s="1250">
        <v>-4478.7669999999998</v>
      </c>
      <c r="F15" s="1249">
        <v>-4675</v>
      </c>
      <c r="G15" s="975">
        <v>196.23300000000017</v>
      </c>
      <c r="H15" s="1251">
        <v>-3498</v>
      </c>
      <c r="I15" s="1202"/>
      <c r="J15" s="1250">
        <v>-4479</v>
      </c>
      <c r="K15" s="1249">
        <v>-4455</v>
      </c>
      <c r="L15" s="1218">
        <v>-24</v>
      </c>
      <c r="M15" s="1248">
        <v>-3464</v>
      </c>
      <c r="N15" s="1247"/>
      <c r="O15" s="1246"/>
      <c r="P15" s="1246"/>
      <c r="Q15" s="1246"/>
      <c r="R15" s="1246"/>
    </row>
    <row r="16" spans="1:18" s="789" customFormat="1" ht="3" customHeight="1">
      <c r="A16" s="1244"/>
      <c r="B16" s="1243"/>
      <c r="C16" s="1242"/>
      <c r="D16" s="1241"/>
      <c r="E16" s="1240"/>
      <c r="F16" s="1236"/>
      <c r="G16" s="1239"/>
      <c r="H16" s="1238"/>
      <c r="I16" s="1209"/>
      <c r="J16" s="1237"/>
      <c r="K16" s="1236"/>
      <c r="L16" s="1235"/>
      <c r="M16" s="1234"/>
      <c r="N16" s="1225"/>
    </row>
    <row r="17" spans="1:18" s="1087" customFormat="1" ht="15" customHeight="1">
      <c r="A17" s="1233"/>
      <c r="B17" s="1232"/>
      <c r="C17" s="1231"/>
      <c r="D17" s="1230"/>
      <c r="E17" s="1228"/>
      <c r="F17" s="917"/>
      <c r="G17" s="960"/>
      <c r="H17" s="1229"/>
      <c r="I17" s="1209"/>
      <c r="J17" s="1228"/>
      <c r="K17" s="917"/>
      <c r="L17" s="1227"/>
      <c r="M17" s="1226"/>
      <c r="N17" s="1225"/>
      <c r="O17" s="789"/>
      <c r="P17" s="789"/>
      <c r="Q17" s="789"/>
      <c r="R17" s="789"/>
    </row>
    <row r="18" spans="1:18" s="1087" customFormat="1" ht="12.75" customHeight="1">
      <c r="A18" s="859">
        <v>0</v>
      </c>
      <c r="B18" s="1224">
        <v>-333</v>
      </c>
      <c r="C18" s="854">
        <v>333</v>
      </c>
      <c r="D18" s="1223" t="s">
        <v>84</v>
      </c>
      <c r="E18" s="846">
        <v>0</v>
      </c>
      <c r="F18" s="851">
        <v>-500</v>
      </c>
      <c r="G18" s="854">
        <v>500</v>
      </c>
      <c r="H18" s="853">
        <v>-1500</v>
      </c>
      <c r="I18" s="1023"/>
      <c r="J18" s="853">
        <v>0</v>
      </c>
      <c r="K18" s="851">
        <v>0</v>
      </c>
      <c r="L18" s="1222">
        <v>0</v>
      </c>
      <c r="M18" s="1221">
        <v>-1499</v>
      </c>
      <c r="N18" s="1129"/>
      <c r="O18" s="789"/>
      <c r="P18" s="789"/>
      <c r="Q18" s="789"/>
      <c r="R18" s="789"/>
    </row>
    <row r="19" spans="1:18" s="1215" customFormat="1" ht="16.5" customHeight="1">
      <c r="A19" s="896">
        <v>0</v>
      </c>
      <c r="B19" s="921">
        <v>-333</v>
      </c>
      <c r="C19" s="975">
        <v>333</v>
      </c>
      <c r="D19" s="1220" t="s">
        <v>834</v>
      </c>
      <c r="E19" s="901">
        <v>0</v>
      </c>
      <c r="F19" s="882">
        <v>-500</v>
      </c>
      <c r="G19" s="1219">
        <v>500</v>
      </c>
      <c r="H19" s="893">
        <v>-1500</v>
      </c>
      <c r="I19" s="1202"/>
      <c r="J19" s="896">
        <v>0</v>
      </c>
      <c r="K19" s="895">
        <v>0</v>
      </c>
      <c r="L19" s="1218">
        <v>0</v>
      </c>
      <c r="M19" s="893">
        <v>-1499</v>
      </c>
      <c r="N19" s="1217"/>
      <c r="O19" s="1216"/>
      <c r="P19" s="1216"/>
      <c r="Q19" s="1216"/>
      <c r="R19" s="1216"/>
    </row>
    <row r="20" spans="1:18" s="1087" customFormat="1" ht="8.25" customHeight="1">
      <c r="A20" s="1214"/>
      <c r="B20" s="909"/>
      <c r="C20" s="1057"/>
      <c r="D20" s="1213"/>
      <c r="E20" s="942"/>
      <c r="F20" s="1212"/>
      <c r="G20" s="1211"/>
      <c r="H20" s="1210"/>
      <c r="I20" s="1209"/>
      <c r="J20" s="946"/>
      <c r="K20" s="1208"/>
      <c r="L20" s="1207"/>
      <c r="M20" s="1206"/>
      <c r="N20" s="1205"/>
      <c r="O20" s="789"/>
      <c r="P20" s="789"/>
      <c r="Q20" s="789"/>
      <c r="R20" s="789"/>
    </row>
    <row r="21" spans="1:18" s="1171" customFormat="1" ht="15" customHeight="1">
      <c r="A21" s="994">
        <v>-747.52099999999996</v>
      </c>
      <c r="B21" s="1201">
        <v>-826</v>
      </c>
      <c r="C21" s="1203">
        <v>78.479000000000042</v>
      </c>
      <c r="D21" s="1204" t="s">
        <v>833</v>
      </c>
      <c r="E21" s="994">
        <v>-6813.9709999999995</v>
      </c>
      <c r="F21" s="1201">
        <v>-7174.6</v>
      </c>
      <c r="G21" s="1203">
        <v>360.62899999999991</v>
      </c>
      <c r="H21" s="1199">
        <v>-10465</v>
      </c>
      <c r="I21" s="1202"/>
      <c r="J21" s="994">
        <v>-6814.2</v>
      </c>
      <c r="K21" s="1201">
        <v>-6711.6</v>
      </c>
      <c r="L21" s="1200">
        <v>-102.60000000000002</v>
      </c>
      <c r="M21" s="1199">
        <v>-10408.5</v>
      </c>
      <c r="N21" s="889"/>
      <c r="O21" s="833"/>
      <c r="P21" s="833"/>
      <c r="Q21" s="833"/>
      <c r="R21" s="833"/>
    </row>
    <row r="22" spans="1:18" s="833" customFormat="1" ht="9.75" customHeight="1">
      <c r="A22" s="889"/>
      <c r="B22" s="889"/>
      <c r="C22" s="892"/>
      <c r="D22" s="1198"/>
      <c r="E22" s="889"/>
      <c r="F22" s="889"/>
      <c r="G22" s="892"/>
      <c r="H22" s="889"/>
      <c r="I22" s="837"/>
      <c r="J22" s="889"/>
      <c r="K22" s="889"/>
      <c r="L22" s="1197"/>
      <c r="M22" s="889"/>
      <c r="N22" s="889"/>
    </row>
    <row r="23" spans="1:18" s="1052" customFormat="1" ht="15" customHeight="1">
      <c r="A23" s="938">
        <v>491</v>
      </c>
      <c r="B23" s="937">
        <v>133</v>
      </c>
      <c r="C23" s="1196">
        <v>358</v>
      </c>
      <c r="D23" s="1195" t="s">
        <v>832</v>
      </c>
      <c r="E23" s="938">
        <v>4241</v>
      </c>
      <c r="F23" s="937">
        <v>3800</v>
      </c>
      <c r="G23" s="936">
        <v>441</v>
      </c>
      <c r="H23" s="935">
        <v>3836</v>
      </c>
      <c r="I23" s="917"/>
      <c r="J23" s="938">
        <v>4241</v>
      </c>
      <c r="K23" s="937">
        <v>4000</v>
      </c>
      <c r="L23" s="1194">
        <v>241</v>
      </c>
      <c r="M23" s="935">
        <v>3993</v>
      </c>
      <c r="N23" s="945"/>
      <c r="O23" s="909"/>
      <c r="P23" s="909"/>
      <c r="Q23" s="909"/>
      <c r="R23" s="909"/>
    </row>
    <row r="24" spans="1:18" s="909" customFormat="1" ht="10.5" customHeight="1" thickBot="1">
      <c r="A24" s="945"/>
      <c r="B24" s="945"/>
      <c r="C24" s="960"/>
      <c r="D24" s="1193"/>
      <c r="E24" s="945"/>
      <c r="F24" s="945"/>
      <c r="G24" s="960"/>
      <c r="H24" s="945"/>
      <c r="I24" s="917"/>
      <c r="J24" s="945"/>
      <c r="K24" s="945"/>
      <c r="L24" s="1178"/>
      <c r="M24" s="945"/>
      <c r="N24" s="945"/>
    </row>
    <row r="25" spans="1:18" s="1181" customFormat="1" ht="30" customHeight="1" thickBot="1">
      <c r="A25" s="1187">
        <v>1899.3139999999992</v>
      </c>
      <c r="B25" s="1186">
        <v>1521</v>
      </c>
      <c r="C25" s="1192">
        <v>378.31399999999962</v>
      </c>
      <c r="D25" s="1191" t="s">
        <v>831</v>
      </c>
      <c r="E25" s="1190">
        <v>-2508.3069999999516</v>
      </c>
      <c r="F25" s="1186">
        <v>-2102.9239999999645</v>
      </c>
      <c r="G25" s="1185">
        <v>-405.38299999998799</v>
      </c>
      <c r="H25" s="1189">
        <v>-1560.3999999999942</v>
      </c>
      <c r="I25" s="1188"/>
      <c r="J25" s="1187">
        <v>-2508.5200000000068</v>
      </c>
      <c r="K25" s="1186">
        <v>-1693.1629999999659</v>
      </c>
      <c r="L25" s="1185">
        <v>-815.35699999999849</v>
      </c>
      <c r="M25" s="1184">
        <v>-911.40000000002328</v>
      </c>
      <c r="N25" s="1183"/>
      <c r="O25" s="1182"/>
      <c r="P25" s="1182"/>
      <c r="Q25" s="1182"/>
      <c r="R25" s="1182"/>
    </row>
    <row r="26" spans="1:18" s="791" customFormat="1" ht="7.5" customHeight="1">
      <c r="A26" s="1086"/>
      <c r="B26" s="1086"/>
      <c r="C26" s="1180"/>
      <c r="D26" s="1179"/>
      <c r="E26" s="945"/>
      <c r="F26" s="945"/>
      <c r="G26" s="960"/>
      <c r="H26" s="945"/>
      <c r="I26" s="917"/>
      <c r="J26" s="945"/>
      <c r="K26" s="945"/>
      <c r="L26" s="1178"/>
      <c r="M26" s="945"/>
      <c r="N26" s="889"/>
    </row>
    <row r="27" spans="1:18" s="1171" customFormat="1" ht="15">
      <c r="A27" s="1177"/>
      <c r="B27" s="1177"/>
      <c r="C27" s="1175"/>
      <c r="D27" s="1176"/>
      <c r="E27" s="1174"/>
      <c r="F27" s="1174"/>
      <c r="G27" s="1175"/>
      <c r="H27" s="1174"/>
      <c r="I27" s="891"/>
      <c r="J27" s="1174"/>
      <c r="K27" s="1174"/>
      <c r="L27" s="1173"/>
      <c r="M27" s="1172"/>
      <c r="N27" s="1172"/>
      <c r="O27" s="833"/>
      <c r="P27" s="833"/>
      <c r="Q27" s="833"/>
      <c r="R27" s="833"/>
    </row>
    <row r="28" spans="1:18" s="1143" customFormat="1" ht="18">
      <c r="A28" s="1168"/>
      <c r="B28" s="1167"/>
      <c r="C28" s="1168"/>
      <c r="D28" s="1170" t="s">
        <v>830</v>
      </c>
      <c r="E28" s="1170"/>
      <c r="F28" s="1169"/>
      <c r="G28" s="1168"/>
      <c r="H28" s="1167"/>
      <c r="I28" s="1168"/>
      <c r="J28" s="1168"/>
      <c r="K28" s="1168"/>
      <c r="L28" s="1168"/>
      <c r="M28" s="1167"/>
      <c r="N28" s="1144"/>
      <c r="O28" s="1144"/>
      <c r="P28" s="1144"/>
    </row>
    <row r="29" spans="1:18" s="1143" customFormat="1" ht="9" customHeight="1">
      <c r="A29" s="1166"/>
      <c r="B29" s="877"/>
      <c r="C29" s="1166"/>
      <c r="D29" s="865"/>
      <c r="E29" s="865"/>
      <c r="F29" s="1165"/>
      <c r="G29" s="1164"/>
      <c r="H29" s="1163"/>
      <c r="I29" s="1162"/>
      <c r="J29" s="1161"/>
      <c r="K29" s="1160"/>
      <c r="L29" s="847"/>
      <c r="M29" s="1137"/>
      <c r="N29" s="1144"/>
      <c r="O29" s="1144"/>
      <c r="P29" s="1144"/>
    </row>
    <row r="30" spans="1:18" s="1143" customFormat="1" ht="4.5" customHeight="1">
      <c r="A30" s="847"/>
      <c r="B30" s="877"/>
      <c r="C30" s="847"/>
      <c r="D30" s="1159"/>
      <c r="E30" s="1158"/>
      <c r="F30" s="1157"/>
      <c r="G30" s="1156"/>
      <c r="H30" s="847"/>
      <c r="I30" s="847"/>
      <c r="J30" s="1155"/>
      <c r="K30" s="1154"/>
      <c r="L30" s="1153"/>
      <c r="M30" s="1137"/>
      <c r="N30" s="1144"/>
      <c r="O30" s="1144"/>
      <c r="P30" s="1144"/>
    </row>
    <row r="31" spans="1:18" s="1145" customFormat="1" ht="20.25" customHeight="1">
      <c r="A31" s="1102"/>
      <c r="B31" s="1152"/>
      <c r="C31" s="1102"/>
      <c r="D31" s="1151" t="s">
        <v>829</v>
      </c>
      <c r="E31" s="1150">
        <v>40592</v>
      </c>
      <c r="F31" s="1147">
        <v>40592</v>
      </c>
      <c r="G31" s="1149">
        <v>0</v>
      </c>
      <c r="H31" s="1102"/>
      <c r="I31" s="1102"/>
      <c r="J31" s="1148">
        <v>40592</v>
      </c>
      <c r="K31" s="1147">
        <v>40592</v>
      </c>
      <c r="L31" s="1064">
        <v>0</v>
      </c>
      <c r="M31" s="1138"/>
      <c r="N31" s="1146"/>
      <c r="O31" s="1146"/>
      <c r="P31" s="1146"/>
    </row>
    <row r="32" spans="1:18" s="1143" customFormat="1" ht="15.75" customHeight="1">
      <c r="A32" s="1138"/>
      <c r="B32" s="1138"/>
      <c r="C32" s="851"/>
      <c r="D32" s="1023" t="s">
        <v>828</v>
      </c>
      <c r="E32" s="1139">
        <v>-2508.3069999999516</v>
      </c>
      <c r="F32" s="1138">
        <v>-2102.9239999999645</v>
      </c>
      <c r="G32" s="1064">
        <v>-405.38299999998799</v>
      </c>
      <c r="H32" s="1138"/>
      <c r="I32" s="1142"/>
      <c r="J32" s="1139">
        <v>-2508.5200000000068</v>
      </c>
      <c r="K32" s="1138">
        <v>-1693.1629999999659</v>
      </c>
      <c r="L32" s="1064">
        <v>-815.35699999999849</v>
      </c>
      <c r="M32" s="1138"/>
      <c r="N32" s="1144"/>
      <c r="O32" s="1144"/>
      <c r="P32" s="1144"/>
    </row>
    <row r="33" spans="1:18" s="1143" customFormat="1" ht="15.75" customHeight="1">
      <c r="A33" s="1138"/>
      <c r="B33" s="1138"/>
      <c r="C33" s="851"/>
      <c r="D33" s="1023" t="s">
        <v>827</v>
      </c>
      <c r="E33" s="1139">
        <v>-0.24099999999998545</v>
      </c>
      <c r="F33" s="1138">
        <v>0</v>
      </c>
      <c r="G33" s="1064">
        <v>-0.24099999999998545</v>
      </c>
      <c r="H33" s="1138"/>
      <c r="I33" s="1142"/>
      <c r="J33" s="1139">
        <v>0</v>
      </c>
      <c r="K33" s="1138">
        <v>0</v>
      </c>
      <c r="L33" s="1064">
        <v>0</v>
      </c>
      <c r="M33" s="1138"/>
      <c r="N33" s="1144"/>
      <c r="O33" s="1144"/>
      <c r="P33" s="1144"/>
    </row>
    <row r="34" spans="1:18" s="1097" customFormat="1" ht="15.75" customHeight="1">
      <c r="A34" s="928"/>
      <c r="B34" s="868"/>
      <c r="C34" s="851"/>
      <c r="D34" s="1023" t="s">
        <v>826</v>
      </c>
      <c r="E34" s="1133">
        <v>4102</v>
      </c>
      <c r="F34" s="1138">
        <v>1600</v>
      </c>
      <c r="G34" s="1064">
        <v>2502</v>
      </c>
      <c r="H34" s="1138" t="s">
        <v>8</v>
      </c>
      <c r="I34" s="1142"/>
      <c r="J34" s="1139">
        <v>4102</v>
      </c>
      <c r="K34" s="1138">
        <v>1600</v>
      </c>
      <c r="L34" s="1064">
        <v>2502</v>
      </c>
      <c r="M34" s="1137"/>
      <c r="N34" s="847"/>
      <c r="O34" s="847"/>
      <c r="P34" s="847"/>
    </row>
    <row r="35" spans="1:18" s="1136" customFormat="1" ht="15.75" customHeight="1">
      <c r="A35" s="1141"/>
      <c r="B35" s="868"/>
      <c r="C35" s="851"/>
      <c r="D35" s="1134" t="s">
        <v>825</v>
      </c>
      <c r="E35" s="1133">
        <v>-500</v>
      </c>
      <c r="F35" s="1138">
        <v>-5400</v>
      </c>
      <c r="G35" s="1064">
        <v>4900</v>
      </c>
      <c r="H35" s="1138"/>
      <c r="I35" s="1140"/>
      <c r="J35" s="1139">
        <v>-500</v>
      </c>
      <c r="K35" s="1138">
        <v>-1207</v>
      </c>
      <c r="L35" s="1064">
        <v>707</v>
      </c>
      <c r="M35" s="1137"/>
      <c r="N35" s="1132"/>
      <c r="O35" s="1132"/>
      <c r="P35" s="1132"/>
    </row>
    <row r="36" spans="1:18" s="1127" customFormat="1" ht="16.5" customHeight="1">
      <c r="A36" s="1135"/>
      <c r="B36" s="1135"/>
      <c r="C36" s="854"/>
      <c r="D36" s="1134" t="s">
        <v>824</v>
      </c>
      <c r="E36" s="1133">
        <v>6118.6459999999997</v>
      </c>
      <c r="F36" s="1130">
        <v>11600</v>
      </c>
      <c r="G36" s="1064">
        <v>-5481.3540000000003</v>
      </c>
      <c r="H36" s="851"/>
      <c r="I36" s="1132"/>
      <c r="J36" s="1131">
        <v>6119</v>
      </c>
      <c r="K36" s="1130">
        <v>6205</v>
      </c>
      <c r="L36" s="1058">
        <v>-86</v>
      </c>
      <c r="M36" s="1129"/>
      <c r="N36" s="1129"/>
      <c r="O36" s="1128"/>
      <c r="P36" s="1128"/>
      <c r="Q36" s="1128"/>
      <c r="R36" s="1128"/>
    </row>
    <row r="37" spans="1:18" s="1101" customFormat="1" ht="15.75" customHeight="1">
      <c r="A37" s="1112"/>
      <c r="B37" s="1111"/>
      <c r="C37" s="1112"/>
      <c r="D37" s="1126" t="s">
        <v>823</v>
      </c>
      <c r="E37" s="1125">
        <v>47804.098000000049</v>
      </c>
      <c r="F37" s="1124">
        <v>46289.076000000037</v>
      </c>
      <c r="G37" s="1121">
        <v>1515.0220000000118</v>
      </c>
      <c r="H37" s="1115"/>
      <c r="I37" s="1102"/>
      <c r="J37" s="1123">
        <v>47804.479999999996</v>
      </c>
      <c r="K37" s="1122">
        <v>45496.837000000036</v>
      </c>
      <c r="L37" s="1121">
        <v>2307.6430000000014</v>
      </c>
      <c r="M37" s="1103"/>
      <c r="N37" s="1102"/>
      <c r="O37" s="1102"/>
      <c r="P37" s="1102"/>
    </row>
    <row r="38" spans="1:18" s="1097" customFormat="1" ht="15">
      <c r="A38" s="719"/>
      <c r="B38" s="718"/>
      <c r="C38" s="719"/>
      <c r="D38" s="1120" t="s">
        <v>822</v>
      </c>
      <c r="E38" s="721">
        <v>1.189156666666668</v>
      </c>
      <c r="F38" s="1119"/>
      <c r="G38" s="1118"/>
      <c r="H38" s="715"/>
      <c r="I38" s="1099"/>
      <c r="J38" s="720">
        <v>1.1891661691542288</v>
      </c>
      <c r="K38" s="1117">
        <v>1.1317621144278616</v>
      </c>
      <c r="L38" s="1116"/>
      <c r="M38" s="713"/>
      <c r="N38" s="847"/>
      <c r="O38" s="847"/>
      <c r="P38" s="847"/>
    </row>
    <row r="39" spans="1:18" s="1102" customFormat="1" ht="15.75" customHeight="1">
      <c r="A39" s="1112"/>
      <c r="B39" s="1111"/>
      <c r="C39" s="1112"/>
      <c r="D39" s="897"/>
      <c r="E39" s="1114"/>
      <c r="F39" s="1113"/>
      <c r="G39" s="1113"/>
      <c r="H39" s="1115"/>
      <c r="J39" s="1114"/>
      <c r="K39" s="1114"/>
      <c r="L39" s="1113"/>
      <c r="M39" s="1103"/>
    </row>
    <row r="40" spans="1:18" s="1101" customFormat="1" ht="31.5" customHeight="1">
      <c r="A40" s="1112"/>
      <c r="B40" s="1111"/>
      <c r="C40" s="1110"/>
      <c r="D40" s="1109" t="s">
        <v>821</v>
      </c>
      <c r="E40" s="1106">
        <v>51485.452000000048</v>
      </c>
      <c r="F40" s="1105">
        <v>48889.076000000037</v>
      </c>
      <c r="G40" s="1104">
        <v>2596.3760000000111</v>
      </c>
      <c r="H40" s="1108"/>
      <c r="I40" s="1107"/>
      <c r="J40" s="1106">
        <v>51485.479999999996</v>
      </c>
      <c r="K40" s="1105">
        <v>49798.837000000036</v>
      </c>
      <c r="L40" s="1104">
        <v>1686.64299999996</v>
      </c>
      <c r="M40" s="1103"/>
      <c r="N40" s="1102"/>
      <c r="O40" s="1102"/>
      <c r="P40" s="1102"/>
    </row>
    <row r="41" spans="1:18" s="1097" customFormat="1" ht="28.5" customHeight="1">
      <c r="A41" s="719"/>
      <c r="B41" s="718"/>
      <c r="C41" s="717"/>
      <c r="D41" s="1100" t="s">
        <v>820</v>
      </c>
      <c r="E41" s="714">
        <v>1.2807326368159215</v>
      </c>
      <c r="F41" s="716"/>
      <c r="G41" s="1099"/>
      <c r="H41" s="715"/>
      <c r="I41" s="1099"/>
      <c r="J41" s="720">
        <v>1.2807333333333333</v>
      </c>
      <c r="K41" s="1098">
        <v>1.2387770398009958</v>
      </c>
      <c r="L41" s="1023"/>
      <c r="M41" s="713"/>
      <c r="N41" s="847"/>
      <c r="O41" s="847"/>
      <c r="P41" s="847"/>
    </row>
    <row r="42" spans="1:18" s="1087" customFormat="1" ht="15.75" customHeight="1">
      <c r="A42" s="909"/>
      <c r="B42" s="909"/>
      <c r="C42" s="1056"/>
      <c r="D42" s="909"/>
      <c r="E42" s="1096"/>
      <c r="F42" s="1096"/>
      <c r="G42" s="1056"/>
      <c r="H42" s="909"/>
      <c r="I42" s="1096"/>
      <c r="J42" s="909"/>
      <c r="K42" s="909"/>
      <c r="L42" s="1088"/>
      <c r="M42" s="909"/>
      <c r="N42" s="789"/>
      <c r="O42" s="789"/>
      <c r="P42" s="789"/>
    </row>
    <row r="43" spans="1:18" s="1087" customFormat="1" ht="15.75" customHeight="1">
      <c r="A43" s="909"/>
      <c r="B43" s="909"/>
      <c r="C43" s="1056"/>
      <c r="D43" s="1095" t="s">
        <v>819</v>
      </c>
      <c r="E43" s="909"/>
      <c r="F43" s="909" t="s">
        <v>818</v>
      </c>
      <c r="G43" s="1057"/>
      <c r="H43" s="909"/>
      <c r="I43" s="909"/>
      <c r="J43" s="909"/>
      <c r="K43" s="909"/>
      <c r="L43" s="1088"/>
      <c r="M43" s="909"/>
      <c r="N43" s="789"/>
      <c r="O43" s="789"/>
      <c r="P43" s="789"/>
    </row>
    <row r="44" spans="1:18" s="1087" customFormat="1" ht="15.75" customHeight="1">
      <c r="A44" s="909"/>
      <c r="B44" s="909"/>
      <c r="C44" s="1091"/>
      <c r="D44" s="1508" t="s">
        <v>817</v>
      </c>
      <c r="E44" s="1509"/>
      <c r="F44" s="1093"/>
      <c r="G44" s="1094"/>
      <c r="H44" s="1093"/>
      <c r="I44" s="1093"/>
      <c r="J44" s="1092">
        <v>44478.400000000001</v>
      </c>
      <c r="K44" s="909"/>
      <c r="L44" s="1088"/>
      <c r="M44" s="909"/>
      <c r="N44" s="789"/>
      <c r="O44" s="789"/>
      <c r="P44" s="789"/>
    </row>
    <row r="45" spans="1:18" s="1087" customFormat="1" ht="15.75" hidden="1" customHeight="1">
      <c r="A45" s="909"/>
      <c r="B45" s="909"/>
      <c r="C45" s="1091"/>
      <c r="D45" s="1090"/>
      <c r="E45" s="791"/>
      <c r="F45" s="909"/>
      <c r="G45" s="791"/>
      <c r="H45" s="909"/>
      <c r="I45" s="909"/>
      <c r="J45" s="1089"/>
      <c r="K45" s="909"/>
      <c r="L45" s="1088"/>
      <c r="M45" s="909"/>
      <c r="N45" s="789"/>
      <c r="O45" s="789"/>
      <c r="P45" s="789"/>
    </row>
    <row r="46" spans="1:18" s="1087" customFormat="1" ht="15.75" hidden="1" customHeight="1">
      <c r="A46" s="909"/>
      <c r="B46" s="909"/>
      <c r="C46" s="1091"/>
      <c r="D46" s="1090"/>
      <c r="E46" s="791"/>
      <c r="F46" s="909"/>
      <c r="G46" s="791"/>
      <c r="H46" s="909"/>
      <c r="I46" s="909"/>
      <c r="J46" s="1089"/>
      <c r="K46" s="909"/>
      <c r="L46" s="1088"/>
      <c r="M46" s="909"/>
      <c r="N46" s="789"/>
      <c r="O46" s="789"/>
      <c r="P46" s="789"/>
    </row>
    <row r="47" spans="1:18" s="1087" customFormat="1" hidden="1">
      <c r="A47" s="909"/>
      <c r="B47" s="909"/>
      <c r="C47" s="1091"/>
      <c r="D47" s="1090"/>
      <c r="E47" s="791"/>
      <c r="F47" s="909"/>
      <c r="G47" s="791"/>
      <c r="H47" s="909"/>
      <c r="I47" s="909"/>
      <c r="J47" s="1089"/>
      <c r="K47" s="909"/>
      <c r="L47" s="1088"/>
      <c r="M47" s="909"/>
      <c r="N47" s="789"/>
      <c r="O47" s="789"/>
      <c r="P47" s="789"/>
    </row>
    <row r="48" spans="1:18" hidden="1">
      <c r="A48" s="1086"/>
      <c r="B48" s="1086"/>
      <c r="C48" s="1085"/>
      <c r="D48" s="1084" t="s">
        <v>816</v>
      </c>
      <c r="E48" s="1066"/>
      <c r="F48" s="1048"/>
      <c r="G48" s="1065"/>
      <c r="I48" s="1048"/>
      <c r="J48" s="1064"/>
      <c r="K48" s="1048"/>
      <c r="L48" s="1054"/>
      <c r="M48" s="1048"/>
      <c r="N48" s="1053"/>
      <c r="O48" s="1053"/>
      <c r="P48" s="1053"/>
      <c r="Q48" s="1053"/>
      <c r="R48" s="1053"/>
    </row>
    <row r="49" spans="1:18" hidden="1">
      <c r="A49" s="909"/>
      <c r="B49" s="909"/>
      <c r="C49" s="1063"/>
      <c r="D49" s="1084"/>
      <c r="E49" s="1066"/>
      <c r="F49" s="1083">
        <v>39964</v>
      </c>
      <c r="G49" s="1065"/>
      <c r="I49" s="1048"/>
      <c r="J49" s="1064">
        <v>39903</v>
      </c>
      <c r="K49" s="1048"/>
      <c r="L49" s="1054"/>
      <c r="M49" s="1048"/>
      <c r="N49" s="1053"/>
      <c r="O49" s="1053"/>
      <c r="P49" s="1053"/>
      <c r="Q49" s="1053"/>
      <c r="R49" s="1053"/>
    </row>
    <row r="50" spans="1:18" hidden="1">
      <c r="A50" s="909"/>
      <c r="B50" s="909"/>
      <c r="C50" s="1063"/>
      <c r="D50" s="1068"/>
      <c r="E50" s="1066"/>
      <c r="F50" s="1082" t="s">
        <v>815</v>
      </c>
      <c r="G50" s="1065"/>
      <c r="H50" s="1082"/>
      <c r="I50" s="1048"/>
      <c r="J50" s="1081" t="s">
        <v>815</v>
      </c>
      <c r="K50" s="1055"/>
      <c r="L50" s="1054"/>
      <c r="M50" s="1048"/>
      <c r="N50" s="1080"/>
      <c r="O50" s="1053"/>
      <c r="P50" s="1053"/>
      <c r="Q50" s="1053"/>
      <c r="R50" s="1053"/>
    </row>
    <row r="51" spans="1:18" hidden="1">
      <c r="A51" s="945"/>
      <c r="B51" s="945"/>
      <c r="C51" s="944"/>
      <c r="D51" s="708" t="s">
        <v>814</v>
      </c>
      <c r="E51" s="1066"/>
      <c r="F51" s="1074">
        <v>36387.597999999998</v>
      </c>
      <c r="G51" s="1065"/>
      <c r="H51" s="1074"/>
      <c r="I51" s="1048"/>
      <c r="J51" s="1073">
        <v>36676</v>
      </c>
      <c r="K51" s="1055"/>
      <c r="L51" s="1054"/>
      <c r="M51" s="1048"/>
      <c r="N51" s="1053"/>
      <c r="O51" s="1053"/>
      <c r="P51" s="1053"/>
      <c r="Q51" s="1053"/>
      <c r="R51" s="1053"/>
    </row>
    <row r="52" spans="1:18" hidden="1">
      <c r="A52" s="909"/>
      <c r="B52" s="909"/>
      <c r="C52" s="1063"/>
      <c r="D52" s="708" t="s">
        <v>813</v>
      </c>
      <c r="E52" s="1066"/>
      <c r="F52" s="1079" t="e">
        <v>#REF!</v>
      </c>
      <c r="G52" s="1065"/>
      <c r="H52" s="1079"/>
      <c r="I52" s="1048"/>
      <c r="J52" s="1078">
        <v>40395</v>
      </c>
      <c r="K52" s="1055"/>
      <c r="L52" s="1054"/>
      <c r="M52" s="1048"/>
      <c r="N52" s="1053"/>
      <c r="O52" s="1053"/>
      <c r="P52" s="1053"/>
      <c r="Q52" s="1053"/>
      <c r="R52" s="1053"/>
    </row>
    <row r="53" spans="1:18" hidden="1">
      <c r="A53" s="945"/>
      <c r="B53" s="945"/>
      <c r="C53" s="944"/>
      <c r="D53" s="708"/>
      <c r="E53" s="1066"/>
      <c r="F53" s="1077" t="e">
        <v>#REF!</v>
      </c>
      <c r="G53" s="1065"/>
      <c r="H53" s="1077"/>
      <c r="I53" s="1048"/>
      <c r="J53" s="1076">
        <v>77071</v>
      </c>
      <c r="K53" s="1055"/>
      <c r="L53" s="1054"/>
      <c r="M53" s="1048"/>
      <c r="N53" s="1053"/>
      <c r="O53" s="1053"/>
      <c r="P53" s="1053"/>
      <c r="Q53" s="1053"/>
      <c r="R53" s="1053"/>
    </row>
    <row r="54" spans="1:18" hidden="1">
      <c r="A54" s="909"/>
      <c r="B54" s="909"/>
      <c r="C54" s="1063"/>
      <c r="D54" s="708"/>
      <c r="E54" s="1066"/>
      <c r="F54" s="1077"/>
      <c r="G54" s="1065"/>
      <c r="H54" s="1077"/>
      <c r="I54" s="1048"/>
      <c r="J54" s="1076"/>
      <c r="K54" s="1055"/>
      <c r="L54" s="1054"/>
      <c r="M54" s="1048"/>
      <c r="N54" s="1053"/>
      <c r="O54" s="1053"/>
      <c r="P54" s="1053"/>
      <c r="Q54" s="1053"/>
      <c r="R54" s="1053"/>
    </row>
    <row r="55" spans="1:18" hidden="1">
      <c r="A55" s="909"/>
      <c r="B55" s="909"/>
      <c r="C55" s="1063"/>
      <c r="D55" s="1068"/>
      <c r="E55" s="1066"/>
      <c r="F55" s="1074">
        <v>31726.371999999999</v>
      </c>
      <c r="G55" s="1065"/>
      <c r="H55" s="1074"/>
      <c r="I55" s="1048"/>
      <c r="J55" s="1073">
        <v>35195</v>
      </c>
      <c r="K55" s="1055"/>
      <c r="L55" s="1054"/>
      <c r="M55" s="1048"/>
      <c r="N55" s="1053"/>
      <c r="O55" s="1053"/>
      <c r="P55" s="1053"/>
      <c r="Q55" s="1053"/>
      <c r="R55" s="1053"/>
    </row>
    <row r="56" spans="1:18" hidden="1">
      <c r="A56" s="909"/>
      <c r="B56" s="909"/>
      <c r="C56" s="1063"/>
      <c r="D56" s="1068"/>
      <c r="E56" s="1066"/>
      <c r="F56" s="707">
        <v>-25412.199000000001</v>
      </c>
      <c r="G56" s="1065"/>
      <c r="H56" s="707"/>
      <c r="I56" s="1048"/>
      <c r="J56" s="706">
        <v>-29710</v>
      </c>
      <c r="K56" s="1055"/>
      <c r="L56" s="1054"/>
      <c r="M56" s="1048"/>
      <c r="N56" s="1053"/>
      <c r="O56" s="1053"/>
      <c r="P56" s="1053"/>
      <c r="Q56" s="1053"/>
      <c r="R56" s="1053"/>
    </row>
    <row r="57" spans="1:18" hidden="1">
      <c r="A57" s="909"/>
      <c r="B57" s="909"/>
      <c r="C57" s="1063"/>
      <c r="D57" s="1068"/>
      <c r="E57" s="1066"/>
      <c r="F57" s="707"/>
      <c r="G57" s="1065"/>
      <c r="H57" s="707"/>
      <c r="I57" s="1048"/>
      <c r="J57" s="706"/>
      <c r="K57" s="1055"/>
      <c r="L57" s="1054"/>
      <c r="M57" s="1048"/>
      <c r="N57" s="1075"/>
      <c r="O57" s="1053"/>
      <c r="P57" s="1053"/>
      <c r="Q57" s="1053"/>
      <c r="R57" s="1053"/>
    </row>
    <row r="58" spans="1:18" hidden="1">
      <c r="A58" s="945"/>
      <c r="B58" s="945"/>
      <c r="C58" s="944"/>
      <c r="D58" s="1068"/>
      <c r="E58" s="1066"/>
      <c r="F58" s="712">
        <v>6314.1729999999989</v>
      </c>
      <c r="G58" s="1065"/>
      <c r="H58" s="712"/>
      <c r="I58" s="1048"/>
      <c r="J58" s="711">
        <v>5485</v>
      </c>
      <c r="K58" s="1055"/>
      <c r="L58" s="1054"/>
      <c r="M58" s="1048"/>
      <c r="N58" s="1053"/>
      <c r="O58" s="1053"/>
      <c r="P58" s="1053"/>
      <c r="Q58" s="1053"/>
      <c r="R58" s="1053"/>
    </row>
    <row r="59" spans="1:18" hidden="1">
      <c r="A59" s="909"/>
      <c r="B59" s="909"/>
      <c r="C59" s="1063"/>
      <c r="D59" s="1068"/>
      <c r="E59" s="1066"/>
      <c r="F59" s="707"/>
      <c r="G59" s="1065"/>
      <c r="H59" s="707"/>
      <c r="I59" s="1048"/>
      <c r="J59" s="706"/>
      <c r="K59" s="1055"/>
      <c r="L59" s="1054"/>
      <c r="M59" s="1048"/>
      <c r="N59" s="1075"/>
      <c r="O59" s="1053"/>
      <c r="P59" s="1053"/>
      <c r="Q59" s="1053"/>
      <c r="R59" s="1053"/>
    </row>
    <row r="60" spans="1:18" hidden="1">
      <c r="A60" s="909"/>
      <c r="B60" s="909"/>
      <c r="C60" s="1063"/>
      <c r="D60" s="1068"/>
      <c r="E60" s="1066"/>
      <c r="F60" s="710" t="e">
        <v>#REF!</v>
      </c>
      <c r="G60" s="1065"/>
      <c r="H60" s="710"/>
      <c r="I60" s="1048"/>
      <c r="J60" s="709">
        <v>82556</v>
      </c>
      <c r="K60" s="1055"/>
      <c r="L60" s="1054"/>
      <c r="M60" s="1048"/>
      <c r="N60" s="1053"/>
      <c r="O60" s="1053"/>
      <c r="P60" s="1053"/>
      <c r="Q60" s="1053"/>
      <c r="R60" s="1053"/>
    </row>
    <row r="61" spans="1:18" hidden="1">
      <c r="A61" s="909"/>
      <c r="B61" s="909"/>
      <c r="C61" s="1063"/>
      <c r="D61" s="1068"/>
      <c r="E61" s="1066"/>
      <c r="F61" s="707"/>
      <c r="G61" s="1065"/>
      <c r="H61" s="707"/>
      <c r="I61" s="1048"/>
      <c r="J61" s="706"/>
      <c r="K61" s="1055"/>
      <c r="L61" s="1054"/>
      <c r="M61" s="1048"/>
      <c r="N61" s="1053"/>
      <c r="O61" s="1053"/>
      <c r="P61" s="1053"/>
      <c r="Q61" s="1053"/>
      <c r="R61" s="1053"/>
    </row>
    <row r="62" spans="1:18" hidden="1">
      <c r="A62" s="909"/>
      <c r="B62" s="909"/>
      <c r="C62" s="1063"/>
      <c r="D62" s="1068"/>
      <c r="E62" s="1066"/>
      <c r="F62" s="707"/>
      <c r="G62" s="1065"/>
      <c r="H62" s="707"/>
      <c r="I62" s="1048"/>
      <c r="J62" s="706"/>
      <c r="K62" s="1055"/>
      <c r="L62" s="1054"/>
      <c r="M62" s="1048"/>
      <c r="N62" s="1053"/>
      <c r="O62" s="1053"/>
      <c r="P62" s="1053"/>
      <c r="Q62" s="1053"/>
      <c r="R62" s="1053"/>
    </row>
    <row r="63" spans="1:18" hidden="1">
      <c r="A63" s="909"/>
      <c r="B63" s="909"/>
      <c r="C63" s="1063"/>
      <c r="D63" s="708" t="s">
        <v>812</v>
      </c>
      <c r="E63" s="1066"/>
      <c r="F63" s="707">
        <v>36387.597999999998</v>
      </c>
      <c r="G63" s="1065"/>
      <c r="H63" s="707"/>
      <c r="I63" s="1048"/>
      <c r="J63" s="706">
        <v>36676</v>
      </c>
      <c r="K63" s="1055"/>
      <c r="L63" s="1054"/>
      <c r="M63" s="1048"/>
      <c r="N63" s="1053"/>
      <c r="O63" s="1053"/>
      <c r="P63" s="1053"/>
      <c r="Q63" s="1053"/>
      <c r="R63" s="1053"/>
    </row>
    <row r="64" spans="1:18" hidden="1">
      <c r="A64" s="945"/>
      <c r="B64" s="945"/>
      <c r="C64" s="944"/>
      <c r="D64" s="708" t="s">
        <v>811</v>
      </c>
      <c r="E64" s="1066"/>
      <c r="F64" s="707" t="e">
        <v>#REF!</v>
      </c>
      <c r="G64" s="1065"/>
      <c r="H64" s="707"/>
      <c r="I64" s="1048"/>
      <c r="J64" s="706">
        <v>40395</v>
      </c>
      <c r="K64" s="1055"/>
      <c r="L64" s="1054"/>
      <c r="M64" s="1048"/>
      <c r="N64" s="1053"/>
      <c r="O64" s="1053"/>
      <c r="P64" s="1053"/>
      <c r="Q64" s="1053"/>
      <c r="R64" s="1053"/>
    </row>
    <row r="65" spans="1:18" hidden="1">
      <c r="A65" s="909"/>
      <c r="B65" s="909"/>
      <c r="C65" s="1063"/>
      <c r="D65" s="708" t="s">
        <v>810</v>
      </c>
      <c r="E65" s="1066"/>
      <c r="F65" s="707">
        <v>6314.1729999999989</v>
      </c>
      <c r="G65" s="1065"/>
      <c r="H65" s="707"/>
      <c r="I65" s="1048"/>
      <c r="J65" s="706">
        <v>5485</v>
      </c>
      <c r="K65" s="1055"/>
      <c r="L65" s="1054"/>
      <c r="M65" s="1048"/>
      <c r="N65" s="1053"/>
      <c r="O65" s="1053"/>
      <c r="P65" s="1053"/>
      <c r="Q65" s="1053"/>
      <c r="R65" s="1053"/>
    </row>
    <row r="66" spans="1:18" hidden="1">
      <c r="A66" s="945"/>
      <c r="B66" s="945"/>
      <c r="C66" s="944"/>
      <c r="D66" s="1068"/>
      <c r="E66" s="1066"/>
      <c r="F66" s="1074"/>
      <c r="G66" s="1065"/>
      <c r="H66" s="1074"/>
      <c r="I66" s="1048"/>
      <c r="J66" s="1073"/>
      <c r="K66" s="1055"/>
      <c r="L66" s="1054"/>
      <c r="M66" s="1048"/>
      <c r="N66" s="1053"/>
      <c r="O66" s="1053"/>
      <c r="P66" s="1053"/>
      <c r="Q66" s="1053"/>
      <c r="R66" s="1053"/>
    </row>
    <row r="67" spans="1:18" hidden="1">
      <c r="A67" s="909"/>
      <c r="B67" s="909"/>
      <c r="C67" s="1063"/>
      <c r="D67" s="1068"/>
      <c r="E67" s="1066"/>
      <c r="F67" s="1072" t="e">
        <v>#REF!</v>
      </c>
      <c r="G67" s="1065"/>
      <c r="H67" s="1072"/>
      <c r="I67" s="1048"/>
      <c r="J67" s="1071">
        <v>82556</v>
      </c>
      <c r="K67" s="1055"/>
      <c r="L67" s="1054"/>
      <c r="M67" s="1048"/>
      <c r="N67" s="1053"/>
      <c r="O67" s="1053"/>
      <c r="P67" s="1053"/>
      <c r="Q67" s="1053"/>
      <c r="R67" s="1053"/>
    </row>
    <row r="68" spans="1:18" hidden="1">
      <c r="A68" s="909"/>
      <c r="B68" s="909"/>
      <c r="C68" s="1063"/>
      <c r="D68" s="1068"/>
      <c r="E68" s="1066"/>
      <c r="F68" s="1070"/>
      <c r="G68" s="1065"/>
      <c r="H68" s="1070"/>
      <c r="I68" s="1048"/>
      <c r="J68" s="1064"/>
      <c r="K68" s="1055"/>
      <c r="L68" s="1054"/>
      <c r="M68" s="1048"/>
      <c r="N68" s="1053"/>
      <c r="O68" s="1053"/>
      <c r="P68" s="1053"/>
      <c r="Q68" s="1053"/>
      <c r="R68" s="1053"/>
    </row>
    <row r="69" spans="1:18" hidden="1">
      <c r="A69" s="909"/>
      <c r="B69" s="909"/>
      <c r="C69" s="1063"/>
      <c r="D69" s="1068"/>
      <c r="E69" s="1066"/>
      <c r="F69" s="1048"/>
      <c r="G69" s="1065"/>
      <c r="I69" s="1048"/>
      <c r="J69" s="1064"/>
      <c r="K69" s="1048"/>
      <c r="L69" s="1054"/>
      <c r="M69" s="1048"/>
      <c r="N69" s="1053"/>
      <c r="O69" s="1053"/>
      <c r="P69" s="1053"/>
      <c r="Q69" s="1053"/>
      <c r="R69" s="1053"/>
    </row>
    <row r="70" spans="1:18" hidden="1">
      <c r="A70" s="909"/>
      <c r="B70" s="909"/>
      <c r="C70" s="1063"/>
      <c r="D70" s="1068"/>
      <c r="E70" s="1066"/>
      <c r="F70" s="1048"/>
      <c r="G70" s="1065"/>
      <c r="I70" s="1048"/>
      <c r="J70" s="1064"/>
      <c r="K70" s="1048"/>
      <c r="L70" s="1054"/>
      <c r="M70" s="1048"/>
      <c r="N70" s="1053"/>
      <c r="O70" s="1053"/>
      <c r="P70" s="1053"/>
      <c r="Q70" s="1053"/>
      <c r="R70" s="1053"/>
    </row>
    <row r="71" spans="1:18" hidden="1">
      <c r="A71" s="909"/>
      <c r="B71" s="909"/>
      <c r="C71" s="1063"/>
      <c r="D71" s="1068"/>
      <c r="E71" s="1066"/>
      <c r="F71" s="1048"/>
      <c r="G71" s="1065"/>
      <c r="I71" s="1048"/>
      <c r="J71" s="1064"/>
      <c r="K71" s="1048"/>
      <c r="L71" s="1054"/>
      <c r="M71" s="1048"/>
      <c r="N71" s="1053"/>
      <c r="O71" s="1053"/>
      <c r="P71" s="1053"/>
      <c r="Q71" s="1053"/>
      <c r="R71" s="1053"/>
    </row>
    <row r="72" spans="1:18" hidden="1">
      <c r="A72" s="909"/>
      <c r="B72" s="909"/>
      <c r="C72" s="1063"/>
      <c r="D72" s="1068"/>
      <c r="E72" s="1066"/>
      <c r="F72" s="1048"/>
      <c r="G72" s="1065"/>
      <c r="I72" s="1048"/>
      <c r="J72" s="1064"/>
      <c r="K72" s="1048"/>
      <c r="L72" s="1054"/>
      <c r="M72" s="1048"/>
      <c r="N72" s="1053"/>
      <c r="O72" s="1053"/>
      <c r="P72" s="1053"/>
      <c r="Q72" s="1053"/>
      <c r="R72" s="1053"/>
    </row>
    <row r="73" spans="1:18" hidden="1">
      <c r="A73" s="909"/>
      <c r="B73" s="909"/>
      <c r="C73" s="1063"/>
      <c r="D73" s="1068"/>
      <c r="E73" s="1066"/>
      <c r="F73" s="1048"/>
      <c r="G73" s="1065"/>
      <c r="I73" s="1048"/>
      <c r="J73" s="1064"/>
      <c r="K73" s="1048"/>
      <c r="L73" s="1054"/>
      <c r="M73" s="1048"/>
      <c r="N73" s="1053"/>
      <c r="O73" s="1053"/>
      <c r="P73" s="1053"/>
      <c r="Q73" s="1053"/>
      <c r="R73" s="1053"/>
    </row>
    <row r="74" spans="1:18" hidden="1">
      <c r="A74" s="909"/>
      <c r="B74" s="909"/>
      <c r="C74" s="1063"/>
      <c r="D74" s="1068"/>
      <c r="E74" s="1066"/>
      <c r="F74" s="1048"/>
      <c r="G74" s="1065"/>
      <c r="I74" s="1048"/>
      <c r="J74" s="1064"/>
      <c r="K74" s="1048"/>
      <c r="L74" s="1054"/>
      <c r="M74" s="1048"/>
      <c r="N74" s="1053"/>
      <c r="O74" s="1053"/>
      <c r="P74" s="1053"/>
      <c r="Q74" s="1053"/>
      <c r="R74" s="1053"/>
    </row>
    <row r="75" spans="1:18" hidden="1">
      <c r="A75" s="909"/>
      <c r="B75" s="909"/>
      <c r="C75" s="1063"/>
      <c r="D75" s="1068"/>
      <c r="E75" s="1066"/>
      <c r="F75" s="1048"/>
      <c r="G75" s="1065"/>
      <c r="I75" s="1048"/>
      <c r="J75" s="1064"/>
      <c r="K75" s="1048"/>
      <c r="L75" s="1054"/>
      <c r="M75" s="1048"/>
      <c r="N75" s="1053"/>
      <c r="O75" s="1053"/>
      <c r="P75" s="1053"/>
      <c r="Q75" s="1053"/>
      <c r="R75" s="1053"/>
    </row>
    <row r="76" spans="1:18" hidden="1">
      <c r="A76" s="909"/>
      <c r="B76" s="909"/>
      <c r="C76" s="1063"/>
      <c r="D76" s="1068"/>
      <c r="E76" s="1066"/>
      <c r="F76" s="1048"/>
      <c r="G76" s="1065"/>
      <c r="I76" s="1048"/>
      <c r="J76" s="1064"/>
      <c r="K76" s="1048"/>
      <c r="L76" s="1054"/>
      <c r="M76" s="1048"/>
      <c r="N76" s="1053"/>
      <c r="O76" s="1053"/>
      <c r="P76" s="1053"/>
      <c r="Q76" s="1053"/>
      <c r="R76" s="1053"/>
    </row>
    <row r="77" spans="1:18" hidden="1">
      <c r="A77" s="909"/>
      <c r="B77" s="909"/>
      <c r="C77" s="1063"/>
      <c r="D77" s="1068"/>
      <c r="E77" s="1066"/>
      <c r="F77" s="1048"/>
      <c r="G77" s="1065"/>
      <c r="I77" s="1048"/>
      <c r="J77" s="1064"/>
      <c r="K77" s="1048"/>
      <c r="L77" s="1054"/>
      <c r="M77" s="1048"/>
      <c r="N77" s="1053"/>
      <c r="O77" s="1053"/>
      <c r="P77" s="1053"/>
      <c r="Q77" s="1053"/>
      <c r="R77" s="1053"/>
    </row>
    <row r="78" spans="1:18" hidden="1">
      <c r="A78" s="909"/>
      <c r="B78" s="909"/>
      <c r="C78" s="1063"/>
      <c r="D78" s="1068"/>
      <c r="E78" s="1066"/>
      <c r="F78" s="1048"/>
      <c r="G78" s="1065"/>
      <c r="I78" s="1048"/>
      <c r="J78" s="1064"/>
      <c r="K78" s="1048"/>
      <c r="L78" s="1054"/>
      <c r="M78" s="1048"/>
      <c r="N78" s="1053"/>
      <c r="O78" s="1053"/>
      <c r="P78" s="1053"/>
      <c r="Q78" s="1053"/>
      <c r="R78" s="1053"/>
    </row>
    <row r="79" spans="1:18" hidden="1">
      <c r="A79" s="909"/>
      <c r="B79" s="909"/>
      <c r="C79" s="1063"/>
      <c r="D79" s="1068"/>
      <c r="E79" s="1066"/>
      <c r="F79" s="1048"/>
      <c r="G79" s="1065"/>
      <c r="I79" s="1048"/>
      <c r="J79" s="1064"/>
      <c r="K79" s="1048"/>
      <c r="L79" s="1054"/>
      <c r="M79" s="1048"/>
      <c r="N79" s="1053"/>
      <c r="O79" s="1053"/>
      <c r="P79" s="1053"/>
      <c r="Q79" s="1053"/>
      <c r="R79" s="1053"/>
    </row>
    <row r="80" spans="1:18" hidden="1">
      <c r="A80" s="945"/>
      <c r="B80" s="945"/>
      <c r="C80" s="944"/>
      <c r="D80" s="1068"/>
      <c r="E80" s="1066"/>
      <c r="F80" s="1048"/>
      <c r="G80" s="1065"/>
      <c r="I80" s="1048"/>
      <c r="J80" s="1064"/>
      <c r="K80" s="1048"/>
      <c r="L80" s="1054"/>
      <c r="M80" s="1048"/>
      <c r="N80" s="1053"/>
      <c r="O80" s="1053"/>
      <c r="P80" s="1053"/>
      <c r="Q80" s="1053"/>
      <c r="R80" s="1053"/>
    </row>
    <row r="81" spans="1:18" hidden="1">
      <c r="A81" s="909"/>
      <c r="B81" s="909"/>
      <c r="C81" s="1063"/>
      <c r="D81" s="1068"/>
      <c r="E81" s="1066"/>
      <c r="F81" s="1048"/>
      <c r="G81" s="1065"/>
      <c r="I81" s="1048"/>
      <c r="J81" s="1064"/>
      <c r="K81" s="1069"/>
      <c r="L81" s="1054"/>
      <c r="M81" s="1048"/>
      <c r="N81" s="1053"/>
      <c r="O81" s="1053"/>
      <c r="P81" s="1053"/>
      <c r="Q81" s="1053"/>
      <c r="R81" s="1053"/>
    </row>
    <row r="82" spans="1:18" hidden="1">
      <c r="A82" s="909"/>
      <c r="B82" s="909"/>
      <c r="C82" s="1063"/>
      <c r="D82" s="1068"/>
      <c r="E82" s="1066"/>
      <c r="F82" s="1048"/>
      <c r="G82" s="1065"/>
      <c r="I82" s="1048"/>
      <c r="J82" s="1064"/>
      <c r="K82" s="1048"/>
      <c r="L82" s="1054"/>
      <c r="M82" s="1048"/>
      <c r="N82" s="1053"/>
      <c r="O82" s="1053"/>
      <c r="P82" s="1053"/>
      <c r="Q82" s="1053"/>
      <c r="R82" s="1053"/>
    </row>
    <row r="83" spans="1:18" hidden="1">
      <c r="A83" s="909"/>
      <c r="B83" s="909"/>
      <c r="C83" s="1063"/>
      <c r="D83" s="1068"/>
      <c r="E83" s="1066"/>
      <c r="F83" s="1048"/>
      <c r="G83" s="1065"/>
      <c r="I83" s="1048"/>
      <c r="J83" s="1064"/>
      <c r="K83" s="1048"/>
      <c r="L83" s="1054"/>
      <c r="M83" s="1048"/>
      <c r="N83" s="1053"/>
      <c r="O83" s="1053"/>
      <c r="P83" s="1053"/>
      <c r="Q83" s="1053"/>
      <c r="R83" s="1053"/>
    </row>
    <row r="84" spans="1:18" hidden="1">
      <c r="A84" s="909"/>
      <c r="B84" s="909"/>
      <c r="C84" s="1063"/>
      <c r="D84" s="1068"/>
      <c r="E84" s="1066"/>
      <c r="F84" s="1048"/>
      <c r="G84" s="1065"/>
      <c r="I84" s="1048"/>
      <c r="J84" s="1064"/>
      <c r="K84" s="1069"/>
      <c r="L84" s="1054"/>
      <c r="M84" s="1048"/>
      <c r="N84" s="1053"/>
      <c r="O84" s="1053"/>
      <c r="P84" s="1053"/>
      <c r="Q84" s="1053"/>
      <c r="R84" s="1053"/>
    </row>
    <row r="85" spans="1:18" hidden="1">
      <c r="A85" s="909"/>
      <c r="B85" s="909"/>
      <c r="C85" s="1063"/>
      <c r="D85" s="1068"/>
      <c r="E85" s="1066"/>
      <c r="F85" s="1048"/>
      <c r="G85" s="1065"/>
      <c r="I85" s="1048"/>
      <c r="J85" s="1064"/>
      <c r="K85" s="1048"/>
      <c r="L85" s="1054"/>
      <c r="M85" s="1048"/>
      <c r="N85" s="1053"/>
      <c r="O85" s="1053"/>
      <c r="P85" s="1053"/>
      <c r="Q85" s="1053"/>
      <c r="R85" s="1053"/>
    </row>
    <row r="86" spans="1:18" hidden="1">
      <c r="A86" s="909"/>
      <c r="B86" s="909"/>
      <c r="C86" s="1063"/>
      <c r="D86" s="1068"/>
      <c r="E86" s="1066"/>
      <c r="F86" s="1048"/>
      <c r="G86" s="1065"/>
      <c r="I86" s="1048"/>
      <c r="J86" s="1064"/>
      <c r="K86" s="1048"/>
      <c r="L86" s="1054"/>
      <c r="M86" s="1048"/>
      <c r="N86" s="1053"/>
      <c r="O86" s="1053"/>
      <c r="P86" s="1053"/>
      <c r="Q86" s="1053"/>
      <c r="R86" s="1053"/>
    </row>
    <row r="87" spans="1:18" hidden="1">
      <c r="A87" s="909"/>
      <c r="B87" s="909"/>
      <c r="C87" s="1063"/>
      <c r="D87" s="1068"/>
      <c r="E87" s="1066"/>
      <c r="F87" s="1048"/>
      <c r="G87" s="1065"/>
      <c r="I87" s="1048"/>
      <c r="J87" s="1064"/>
      <c r="K87" s="1048"/>
      <c r="L87" s="1054"/>
      <c r="M87" s="1048"/>
      <c r="N87" s="1053"/>
      <c r="O87" s="1053"/>
      <c r="P87" s="1053"/>
      <c r="Q87" s="1053"/>
      <c r="R87" s="1053"/>
    </row>
    <row r="88" spans="1:18" hidden="1">
      <c r="A88" s="909"/>
      <c r="B88" s="909"/>
      <c r="C88" s="1063"/>
      <c r="D88" s="1068"/>
      <c r="E88" s="1066"/>
      <c r="F88" s="1048"/>
      <c r="G88" s="1065"/>
      <c r="I88" s="1048"/>
      <c r="J88" s="1064"/>
      <c r="K88" s="1048"/>
      <c r="L88" s="1054"/>
      <c r="M88" s="1048"/>
      <c r="N88" s="1053"/>
      <c r="O88" s="1053"/>
      <c r="P88" s="1053"/>
      <c r="Q88" s="1053"/>
      <c r="R88" s="1053"/>
    </row>
    <row r="89" spans="1:18" hidden="1">
      <c r="A89" s="909"/>
      <c r="B89" s="909"/>
      <c r="C89" s="1063"/>
      <c r="D89" s="1068"/>
      <c r="E89" s="1066"/>
      <c r="F89" s="1048"/>
      <c r="G89" s="1065"/>
      <c r="I89" s="1048"/>
      <c r="J89" s="1064"/>
      <c r="K89" s="1048"/>
      <c r="L89" s="1054"/>
      <c r="M89" s="1048"/>
      <c r="N89" s="1053"/>
      <c r="O89" s="1053"/>
      <c r="P89" s="1053"/>
      <c r="Q89" s="1053"/>
      <c r="R89" s="1053"/>
    </row>
    <row r="90" spans="1:18" hidden="1">
      <c r="A90" s="909"/>
      <c r="B90" s="909"/>
      <c r="C90" s="1063"/>
      <c r="D90" s="1068"/>
      <c r="E90" s="1066"/>
      <c r="F90" s="1048"/>
      <c r="G90" s="1065"/>
      <c r="I90" s="1048"/>
      <c r="J90" s="1064"/>
      <c r="K90" s="1048"/>
      <c r="L90" s="1054"/>
      <c r="M90" s="1048"/>
      <c r="N90" s="1053"/>
      <c r="O90" s="1053"/>
      <c r="P90" s="1053"/>
      <c r="Q90" s="1053"/>
      <c r="R90" s="1053"/>
    </row>
    <row r="91" spans="1:18" hidden="1">
      <c r="A91" s="909"/>
      <c r="B91" s="909"/>
      <c r="C91" s="1063"/>
      <c r="D91" s="1068"/>
      <c r="E91" s="1066"/>
      <c r="F91" s="1048"/>
      <c r="G91" s="1065"/>
      <c r="I91" s="1048"/>
      <c r="J91" s="1064"/>
      <c r="K91" s="1048"/>
      <c r="L91" s="1054"/>
      <c r="M91" s="1048"/>
      <c r="N91" s="1053"/>
      <c r="O91" s="1053"/>
      <c r="P91" s="1053"/>
      <c r="Q91" s="1053"/>
      <c r="R91" s="1053"/>
    </row>
    <row r="92" spans="1:18" hidden="1">
      <c r="A92" s="909"/>
      <c r="B92" s="909"/>
      <c r="C92" s="1063"/>
      <c r="D92" s="1068"/>
      <c r="E92" s="1066"/>
      <c r="F92" s="1048"/>
      <c r="G92" s="1065"/>
      <c r="I92" s="1048"/>
      <c r="J92" s="1064"/>
      <c r="K92" s="1048"/>
      <c r="L92" s="1054"/>
      <c r="M92" s="1048"/>
      <c r="N92" s="1053"/>
      <c r="O92" s="1053"/>
      <c r="P92" s="1053"/>
      <c r="Q92" s="1053"/>
      <c r="R92" s="1053"/>
    </row>
    <row r="93" spans="1:18" hidden="1">
      <c r="A93" s="909"/>
      <c r="B93" s="909"/>
      <c r="C93" s="1063"/>
      <c r="D93" s="1068"/>
      <c r="E93" s="1066"/>
      <c r="F93" s="1048"/>
      <c r="G93" s="1065"/>
      <c r="I93" s="1048"/>
      <c r="J93" s="1064"/>
      <c r="K93" s="1048"/>
      <c r="L93" s="1054"/>
      <c r="M93" s="1048"/>
      <c r="N93" s="1053"/>
      <c r="O93" s="1053"/>
      <c r="P93" s="1053"/>
      <c r="Q93" s="1053"/>
      <c r="R93" s="1053"/>
    </row>
    <row r="94" spans="1:18" hidden="1">
      <c r="A94" s="909"/>
      <c r="B94" s="909"/>
      <c r="C94" s="1063"/>
      <c r="D94" s="1068"/>
      <c r="E94" s="1066"/>
      <c r="F94" s="1048"/>
      <c r="G94" s="1065"/>
      <c r="I94" s="1048"/>
      <c r="J94" s="1064"/>
      <c r="K94" s="1048"/>
      <c r="L94" s="1054"/>
      <c r="M94" s="1048"/>
      <c r="N94" s="1053"/>
      <c r="O94" s="1053"/>
      <c r="P94" s="1053"/>
      <c r="Q94" s="1053"/>
      <c r="R94" s="1053"/>
    </row>
    <row r="95" spans="1:18" hidden="1">
      <c r="A95" s="909"/>
      <c r="B95" s="909"/>
      <c r="C95" s="1063"/>
      <c r="D95" s="1068"/>
      <c r="E95" s="1066"/>
      <c r="F95" s="1048"/>
      <c r="G95" s="1065"/>
      <c r="I95" s="1048"/>
      <c r="J95" s="1064"/>
      <c r="K95" s="1048"/>
      <c r="L95" s="1054"/>
      <c r="M95" s="1048"/>
      <c r="N95" s="1053"/>
      <c r="O95" s="1053"/>
      <c r="P95" s="1053"/>
      <c r="Q95" s="1053"/>
      <c r="R95" s="1053"/>
    </row>
    <row r="96" spans="1:18" hidden="1">
      <c r="A96" s="909"/>
      <c r="B96" s="909"/>
      <c r="C96" s="1063"/>
      <c r="D96" s="1068"/>
      <c r="E96" s="1066"/>
      <c r="F96" s="1048"/>
      <c r="G96" s="1065"/>
      <c r="I96" s="1048"/>
      <c r="J96" s="1064"/>
      <c r="K96" s="1048"/>
      <c r="L96" s="1054"/>
      <c r="M96" s="1048"/>
      <c r="N96" s="1053"/>
      <c r="O96" s="1053"/>
      <c r="P96" s="1053"/>
      <c r="Q96" s="1053"/>
      <c r="R96" s="1053"/>
    </row>
    <row r="97" spans="1:18" hidden="1">
      <c r="A97" s="909"/>
      <c r="B97" s="909"/>
      <c r="C97" s="1063"/>
      <c r="D97" s="1068"/>
      <c r="E97" s="1066"/>
      <c r="F97" s="1048"/>
      <c r="G97" s="1065"/>
      <c r="I97" s="1048"/>
      <c r="J97" s="1064"/>
      <c r="K97" s="1048"/>
      <c r="L97" s="1054"/>
      <c r="M97" s="1048"/>
      <c r="N97" s="1053"/>
      <c r="O97" s="1053"/>
      <c r="P97" s="1053"/>
      <c r="Q97" s="1053"/>
      <c r="R97" s="1053"/>
    </row>
    <row r="98" spans="1:18" hidden="1">
      <c r="A98" s="909"/>
      <c r="B98" s="909"/>
      <c r="C98" s="1063"/>
      <c r="D98" s="1068"/>
      <c r="E98" s="1066"/>
      <c r="F98" s="1048"/>
      <c r="G98" s="1065"/>
      <c r="I98" s="1048"/>
      <c r="J98" s="1064"/>
      <c r="K98" s="1048"/>
      <c r="L98" s="1054"/>
      <c r="M98" s="1048"/>
      <c r="N98" s="1053"/>
      <c r="O98" s="1053"/>
      <c r="P98" s="1053"/>
      <c r="Q98" s="1053"/>
      <c r="R98" s="1053"/>
    </row>
    <row r="99" spans="1:18" hidden="1">
      <c r="A99" s="909"/>
      <c r="B99" s="909"/>
      <c r="C99" s="1063"/>
      <c r="D99" s="1068"/>
      <c r="E99" s="1066"/>
      <c r="F99" s="1048"/>
      <c r="G99" s="1065"/>
      <c r="I99" s="1048"/>
      <c r="J99" s="1064"/>
      <c r="K99" s="1048"/>
      <c r="L99" s="1054"/>
      <c r="M99" s="1048"/>
      <c r="N99" s="1053"/>
      <c r="O99" s="1053"/>
      <c r="P99" s="1053"/>
      <c r="Q99" s="1053"/>
      <c r="R99" s="1053"/>
    </row>
    <row r="100" spans="1:18" hidden="1">
      <c r="A100" s="909"/>
      <c r="B100" s="909"/>
      <c r="C100" s="1063"/>
      <c r="D100" s="1068"/>
      <c r="E100" s="1066"/>
      <c r="F100" s="1048"/>
      <c r="G100" s="1065"/>
      <c r="I100" s="1048"/>
      <c r="J100" s="1064"/>
      <c r="K100" s="1048"/>
      <c r="L100" s="1054"/>
      <c r="M100" s="1048"/>
      <c r="N100" s="1053"/>
      <c r="O100" s="1053"/>
      <c r="P100" s="1053"/>
      <c r="Q100" s="1053"/>
      <c r="R100" s="1053"/>
    </row>
    <row r="101" spans="1:18" hidden="1">
      <c r="A101" s="909"/>
      <c r="B101" s="909"/>
      <c r="C101" s="1063"/>
      <c r="D101" s="1068"/>
      <c r="E101" s="1066"/>
      <c r="F101" s="1048"/>
      <c r="G101" s="1065"/>
      <c r="I101" s="1048"/>
      <c r="J101" s="1064"/>
      <c r="K101" s="1048"/>
      <c r="L101" s="1054"/>
      <c r="M101" s="1048"/>
      <c r="N101" s="1053"/>
      <c r="O101" s="1053"/>
      <c r="P101" s="1053"/>
      <c r="Q101" s="1053"/>
      <c r="R101" s="1053"/>
    </row>
    <row r="102" spans="1:18" hidden="1">
      <c r="A102" s="909"/>
      <c r="B102" s="909"/>
      <c r="C102" s="1063"/>
      <c r="D102" s="1068"/>
      <c r="E102" s="1066"/>
      <c r="F102" s="1048"/>
      <c r="G102" s="1065"/>
      <c r="I102" s="1048"/>
      <c r="J102" s="1064"/>
      <c r="K102" s="1048"/>
      <c r="L102" s="1054"/>
      <c r="M102" s="1048"/>
      <c r="N102" s="1053"/>
      <c r="O102" s="1053"/>
      <c r="P102" s="1053"/>
      <c r="Q102" s="1053"/>
      <c r="R102" s="1053"/>
    </row>
    <row r="103" spans="1:18" hidden="1">
      <c r="A103" s="909"/>
      <c r="B103" s="909"/>
      <c r="C103" s="1063"/>
      <c r="D103" s="1068"/>
      <c r="E103" s="1066"/>
      <c r="F103" s="1048"/>
      <c r="G103" s="1065"/>
      <c r="I103" s="1048"/>
      <c r="J103" s="1064"/>
      <c r="K103" s="1048"/>
      <c r="L103" s="1054"/>
      <c r="M103" s="1048"/>
      <c r="N103" s="1053"/>
      <c r="O103" s="1053"/>
      <c r="P103" s="1053"/>
      <c r="Q103" s="1053"/>
      <c r="R103" s="1053"/>
    </row>
    <row r="104" spans="1:18" hidden="1">
      <c r="A104" s="909"/>
      <c r="B104" s="909"/>
      <c r="C104" s="1063"/>
      <c r="D104" s="1068"/>
      <c r="E104" s="1066"/>
      <c r="F104" s="1048"/>
      <c r="G104" s="1065"/>
      <c r="I104" s="1048"/>
      <c r="J104" s="1064"/>
      <c r="K104" s="1048"/>
      <c r="L104" s="1054"/>
      <c r="M104" s="1048"/>
      <c r="N104" s="1053"/>
      <c r="O104" s="1053"/>
      <c r="P104" s="1053"/>
      <c r="Q104" s="1053"/>
      <c r="R104" s="1053"/>
    </row>
    <row r="105" spans="1:18" hidden="1">
      <c r="A105" s="909"/>
      <c r="B105" s="909"/>
      <c r="C105" s="1063"/>
      <c r="D105" s="1068"/>
      <c r="E105" s="1066"/>
      <c r="F105" s="1048"/>
      <c r="G105" s="1065"/>
      <c r="I105" s="1048"/>
      <c r="J105" s="1064"/>
      <c r="K105" s="1048"/>
      <c r="L105" s="1054"/>
      <c r="M105" s="1048"/>
      <c r="N105" s="1053"/>
      <c r="O105" s="1053"/>
      <c r="P105" s="1053"/>
      <c r="Q105" s="1053"/>
      <c r="R105" s="1053"/>
    </row>
    <row r="106" spans="1:18" hidden="1">
      <c r="A106" s="909"/>
      <c r="B106" s="909"/>
      <c r="C106" s="1063"/>
      <c r="D106" s="1068"/>
      <c r="E106" s="1066"/>
      <c r="F106" s="1048"/>
      <c r="G106" s="1065"/>
      <c r="I106" s="1048"/>
      <c r="J106" s="1064"/>
      <c r="K106" s="1048"/>
      <c r="L106" s="1054"/>
      <c r="M106" s="1048"/>
      <c r="N106" s="1053"/>
      <c r="O106" s="1053"/>
      <c r="P106" s="1053"/>
      <c r="Q106" s="1053"/>
      <c r="R106" s="1053"/>
    </row>
    <row r="107" spans="1:18" hidden="1">
      <c r="A107" s="909"/>
      <c r="B107" s="909"/>
      <c r="C107" s="1063"/>
      <c r="D107" s="1068"/>
      <c r="E107" s="1066"/>
      <c r="F107" s="1048"/>
      <c r="G107" s="1065"/>
      <c r="I107" s="1048"/>
      <c r="J107" s="1064"/>
      <c r="K107" s="1048"/>
      <c r="L107" s="1054"/>
      <c r="M107" s="1048"/>
      <c r="N107" s="1053"/>
      <c r="O107" s="1053"/>
      <c r="P107" s="1053"/>
      <c r="Q107" s="1053"/>
      <c r="R107" s="1053"/>
    </row>
    <row r="108" spans="1:18" hidden="1">
      <c r="A108" s="909"/>
      <c r="B108" s="909"/>
      <c r="C108" s="1063"/>
      <c r="D108" s="1068"/>
      <c r="E108" s="1066"/>
      <c r="F108" s="1048"/>
      <c r="G108" s="1065"/>
      <c r="I108" s="1048"/>
      <c r="J108" s="1064"/>
      <c r="K108" s="1048"/>
      <c r="L108" s="1054"/>
      <c r="M108" s="1048"/>
      <c r="N108" s="1053"/>
      <c r="O108" s="1053"/>
      <c r="P108" s="1053"/>
      <c r="Q108" s="1053"/>
      <c r="R108" s="1053"/>
    </row>
    <row r="109" spans="1:18" hidden="1">
      <c r="A109" s="909"/>
      <c r="B109" s="909"/>
      <c r="C109" s="1063"/>
      <c r="D109" s="1068"/>
      <c r="E109" s="1066"/>
      <c r="F109" s="1048"/>
      <c r="G109" s="1065"/>
      <c r="I109" s="1048"/>
      <c r="J109" s="1064"/>
      <c r="K109" s="1048"/>
      <c r="L109" s="1054"/>
      <c r="M109" s="1048"/>
      <c r="N109" s="1053"/>
      <c r="O109" s="1053"/>
      <c r="P109" s="1053"/>
      <c r="Q109" s="1053"/>
      <c r="R109" s="1053"/>
    </row>
    <row r="110" spans="1:18" hidden="1">
      <c r="A110" s="909"/>
      <c r="B110" s="909"/>
      <c r="C110" s="1063"/>
      <c r="D110" s="1068"/>
      <c r="E110" s="1066"/>
      <c r="F110" s="1048"/>
      <c r="G110" s="1065"/>
      <c r="I110" s="1048"/>
      <c r="J110" s="1064"/>
      <c r="K110" s="1048"/>
      <c r="L110" s="1054"/>
      <c r="M110" s="1048"/>
      <c r="N110" s="1053"/>
      <c r="O110" s="1053"/>
      <c r="P110" s="1053"/>
      <c r="Q110" s="1053"/>
      <c r="R110" s="1053"/>
    </row>
    <row r="111" spans="1:18" hidden="1">
      <c r="A111" s="909"/>
      <c r="B111" s="909"/>
      <c r="C111" s="1063"/>
      <c r="D111" s="1068"/>
      <c r="E111" s="1066"/>
      <c r="F111" s="1048"/>
      <c r="G111" s="1065"/>
      <c r="I111" s="1048"/>
      <c r="J111" s="1064"/>
      <c r="K111" s="1048"/>
      <c r="L111" s="1054"/>
      <c r="M111" s="1048"/>
      <c r="N111" s="1053"/>
      <c r="O111" s="1053"/>
      <c r="P111" s="1053"/>
      <c r="Q111" s="1053"/>
      <c r="R111" s="1053"/>
    </row>
    <row r="112" spans="1:18" hidden="1">
      <c r="A112" s="909"/>
      <c r="B112" s="909"/>
      <c r="C112" s="1063"/>
      <c r="D112" s="1068"/>
      <c r="E112" s="1066"/>
      <c r="F112" s="1048"/>
      <c r="G112" s="1065"/>
      <c r="I112" s="1048"/>
      <c r="J112" s="1064"/>
      <c r="K112" s="1048"/>
      <c r="L112" s="1054"/>
      <c r="M112" s="1048"/>
      <c r="N112" s="1053"/>
      <c r="O112" s="1053"/>
      <c r="P112" s="1053"/>
      <c r="Q112" s="1053"/>
      <c r="R112" s="1053"/>
    </row>
    <row r="113" spans="1:18" hidden="1">
      <c r="A113" s="909"/>
      <c r="B113" s="909"/>
      <c r="C113" s="1063"/>
      <c r="D113" s="1068"/>
      <c r="E113" s="1066"/>
      <c r="F113" s="1048"/>
      <c r="G113" s="1065"/>
      <c r="I113" s="1048"/>
      <c r="J113" s="1064"/>
      <c r="K113" s="1048"/>
      <c r="L113" s="1054"/>
      <c r="M113" s="1048"/>
      <c r="N113" s="1053"/>
      <c r="O113" s="1053"/>
      <c r="P113" s="1053"/>
      <c r="Q113" s="1053"/>
      <c r="R113" s="1053"/>
    </row>
    <row r="114" spans="1:18" hidden="1">
      <c r="A114" s="909"/>
      <c r="B114" s="909"/>
      <c r="C114" s="1063"/>
      <c r="D114" s="1068"/>
      <c r="E114" s="1066"/>
      <c r="F114" s="1048"/>
      <c r="G114" s="1065"/>
      <c r="I114" s="1048"/>
      <c r="J114" s="1064"/>
      <c r="K114" s="1048"/>
      <c r="L114" s="1054"/>
      <c r="M114" s="1048"/>
      <c r="N114" s="1053"/>
      <c r="O114" s="1053"/>
      <c r="P114" s="1053"/>
      <c r="Q114" s="1053"/>
      <c r="R114" s="1053"/>
    </row>
    <row r="115" spans="1:18" hidden="1">
      <c r="A115" s="909"/>
      <c r="B115" s="909"/>
      <c r="C115" s="1063"/>
      <c r="D115" s="1068"/>
      <c r="E115" s="1066"/>
      <c r="F115" s="1048"/>
      <c r="G115" s="1065"/>
      <c r="I115" s="1048"/>
      <c r="J115" s="1064"/>
      <c r="K115" s="1048"/>
      <c r="L115" s="1054"/>
      <c r="M115" s="1048"/>
      <c r="N115" s="1053"/>
      <c r="O115" s="1053"/>
      <c r="P115" s="1053"/>
      <c r="Q115" s="1053"/>
      <c r="R115" s="1053"/>
    </row>
    <row r="116" spans="1:18" hidden="1">
      <c r="A116" s="909"/>
      <c r="B116" s="909"/>
      <c r="C116" s="1063"/>
      <c r="D116" s="1068"/>
      <c r="E116" s="1066"/>
      <c r="F116" s="1048"/>
      <c r="G116" s="1065"/>
      <c r="I116" s="1048"/>
      <c r="J116" s="1064"/>
      <c r="K116" s="1048"/>
      <c r="L116" s="1054"/>
      <c r="M116" s="1048"/>
      <c r="N116" s="1053"/>
      <c r="O116" s="1053"/>
      <c r="P116" s="1053"/>
      <c r="Q116" s="1053"/>
      <c r="R116" s="1053"/>
    </row>
    <row r="117" spans="1:18" hidden="1">
      <c r="A117" s="909"/>
      <c r="B117" s="909"/>
      <c r="C117" s="1063"/>
      <c r="D117" s="1068"/>
      <c r="E117" s="1066"/>
      <c r="F117" s="1048"/>
      <c r="G117" s="1065"/>
      <c r="I117" s="1048"/>
      <c r="J117" s="1064"/>
      <c r="K117" s="1048"/>
      <c r="L117" s="1054"/>
      <c r="M117" s="1048"/>
      <c r="N117" s="1053"/>
      <c r="O117" s="1053"/>
      <c r="P117" s="1053"/>
      <c r="Q117" s="1053"/>
      <c r="R117" s="1053"/>
    </row>
    <row r="118" spans="1:18" hidden="1">
      <c r="A118" s="909"/>
      <c r="B118" s="909"/>
      <c r="C118" s="1063"/>
      <c r="D118" s="1068"/>
      <c r="E118" s="1066"/>
      <c r="F118" s="1048"/>
      <c r="G118" s="1065"/>
      <c r="I118" s="1048"/>
      <c r="J118" s="1064"/>
      <c r="K118" s="1048"/>
      <c r="L118" s="1054"/>
      <c r="M118" s="1048"/>
      <c r="N118" s="1053"/>
      <c r="O118" s="1053"/>
      <c r="P118" s="1053"/>
      <c r="Q118" s="1053"/>
      <c r="R118" s="1053"/>
    </row>
    <row r="119" spans="1:18" hidden="1">
      <c r="A119" s="909"/>
      <c r="B119" s="909"/>
      <c r="C119" s="1063"/>
      <c r="D119" s="1068"/>
      <c r="E119" s="1066"/>
      <c r="F119" s="1048"/>
      <c r="G119" s="1065"/>
      <c r="I119" s="1048"/>
      <c r="J119" s="1064"/>
      <c r="K119" s="1048"/>
      <c r="L119" s="1054"/>
      <c r="M119" s="1048"/>
      <c r="N119" s="1053"/>
      <c r="O119" s="1053"/>
      <c r="P119" s="1053"/>
      <c r="Q119" s="1053"/>
      <c r="R119" s="1053"/>
    </row>
    <row r="120" spans="1:18" hidden="1">
      <c r="A120" s="909"/>
      <c r="B120" s="909"/>
      <c r="C120" s="1063"/>
      <c r="D120" s="1068"/>
      <c r="E120" s="1066"/>
      <c r="F120" s="1048"/>
      <c r="G120" s="1065"/>
      <c r="I120" s="1048"/>
      <c r="J120" s="1064"/>
      <c r="K120" s="1048"/>
      <c r="L120" s="1054"/>
      <c r="M120" s="1048"/>
      <c r="N120" s="1053"/>
      <c r="O120" s="1053"/>
      <c r="P120" s="1053"/>
      <c r="Q120" s="1053"/>
      <c r="R120" s="1053"/>
    </row>
    <row r="121" spans="1:18" hidden="1">
      <c r="A121" s="909"/>
      <c r="B121" s="909"/>
      <c r="C121" s="1063"/>
      <c r="D121" s="1068"/>
      <c r="E121" s="1066"/>
      <c r="F121" s="1048"/>
      <c r="G121" s="1065"/>
      <c r="I121" s="1048"/>
      <c r="J121" s="1064"/>
      <c r="K121" s="1048"/>
      <c r="L121" s="1054"/>
      <c r="M121" s="1048"/>
      <c r="N121" s="1053"/>
      <c r="O121" s="1053"/>
      <c r="P121" s="1053"/>
      <c r="Q121" s="1053"/>
      <c r="R121" s="1053"/>
    </row>
    <row r="122" spans="1:18" hidden="1">
      <c r="A122" s="909"/>
      <c r="B122" s="909"/>
      <c r="C122" s="1063"/>
      <c r="D122" s="1068"/>
      <c r="E122" s="1066"/>
      <c r="F122" s="1048"/>
      <c r="G122" s="1065"/>
      <c r="I122" s="1048"/>
      <c r="J122" s="1064"/>
      <c r="K122" s="1048"/>
      <c r="L122" s="1054"/>
      <c r="M122" s="1048"/>
      <c r="N122" s="1053"/>
      <c r="O122" s="1053"/>
      <c r="P122" s="1053"/>
      <c r="Q122" s="1053"/>
      <c r="R122" s="1053"/>
    </row>
    <row r="123" spans="1:18" hidden="1">
      <c r="A123" s="909"/>
      <c r="B123" s="909"/>
      <c r="C123" s="1063"/>
      <c r="D123" s="1068"/>
      <c r="E123" s="1066"/>
      <c r="F123" s="1048"/>
      <c r="G123" s="1065"/>
      <c r="I123" s="1048"/>
      <c r="J123" s="1064"/>
      <c r="K123" s="1048"/>
      <c r="L123" s="1054"/>
      <c r="M123" s="1048"/>
      <c r="N123" s="1053"/>
      <c r="O123" s="1053"/>
      <c r="P123" s="1053"/>
      <c r="Q123" s="1053"/>
      <c r="R123" s="1053"/>
    </row>
    <row r="124" spans="1:18" hidden="1">
      <c r="A124" s="909"/>
      <c r="B124" s="909"/>
      <c r="C124" s="1063"/>
      <c r="D124" s="1068"/>
      <c r="E124" s="1066"/>
      <c r="F124" s="1048"/>
      <c r="G124" s="1065"/>
      <c r="I124" s="1048"/>
      <c r="J124" s="1064"/>
      <c r="K124" s="1048"/>
      <c r="L124" s="1054"/>
      <c r="M124" s="1048"/>
      <c r="N124" s="1053"/>
      <c r="O124" s="1053"/>
      <c r="P124" s="1053"/>
      <c r="Q124" s="1053"/>
      <c r="R124" s="1053"/>
    </row>
    <row r="125" spans="1:18" hidden="1">
      <c r="A125" s="909"/>
      <c r="B125" s="909"/>
      <c r="C125" s="1063"/>
      <c r="D125" s="1068"/>
      <c r="E125" s="1066"/>
      <c r="F125" s="1048"/>
      <c r="G125" s="1065"/>
      <c r="I125" s="1048"/>
      <c r="J125" s="1064"/>
      <c r="K125" s="1048"/>
      <c r="L125" s="1054"/>
      <c r="M125" s="1048"/>
      <c r="N125" s="1053"/>
      <c r="O125" s="1053"/>
      <c r="P125" s="1053"/>
      <c r="Q125" s="1053"/>
      <c r="R125" s="1053"/>
    </row>
    <row r="126" spans="1:18" hidden="1">
      <c r="A126" s="909"/>
      <c r="B126" s="909"/>
      <c r="C126" s="1063"/>
      <c r="D126" s="1068"/>
      <c r="E126" s="1066"/>
      <c r="F126" s="1048"/>
      <c r="G126" s="1065"/>
      <c r="I126" s="1048"/>
      <c r="J126" s="1064"/>
      <c r="K126" s="1048"/>
      <c r="L126" s="1054"/>
      <c r="M126" s="1048"/>
      <c r="N126" s="1053"/>
      <c r="O126" s="1053"/>
      <c r="P126" s="1053"/>
      <c r="Q126" s="1053"/>
      <c r="R126" s="1053"/>
    </row>
    <row r="127" spans="1:18" hidden="1">
      <c r="A127" s="909"/>
      <c r="B127" s="909"/>
      <c r="C127" s="1063"/>
      <c r="D127" s="1068"/>
      <c r="E127" s="1066"/>
      <c r="F127" s="1048"/>
      <c r="G127" s="1065"/>
      <c r="I127" s="1048"/>
      <c r="J127" s="1064"/>
      <c r="K127" s="1048"/>
      <c r="L127" s="1054"/>
      <c r="M127" s="1048"/>
      <c r="N127" s="1053"/>
      <c r="O127" s="1053"/>
      <c r="P127" s="1053"/>
      <c r="Q127" s="1053"/>
      <c r="R127" s="1053"/>
    </row>
    <row r="128" spans="1:18" hidden="1">
      <c r="A128" s="909"/>
      <c r="B128" s="909"/>
      <c r="C128" s="1063"/>
      <c r="D128" s="1068"/>
      <c r="E128" s="1066"/>
      <c r="F128" s="1048"/>
      <c r="G128" s="1065"/>
      <c r="I128" s="1048"/>
      <c r="J128" s="1064"/>
      <c r="K128" s="1048"/>
      <c r="L128" s="1054"/>
      <c r="M128" s="1048"/>
      <c r="N128" s="1053"/>
      <c r="O128" s="1053"/>
      <c r="P128" s="1053"/>
      <c r="Q128" s="1053"/>
      <c r="R128" s="1053"/>
    </row>
    <row r="129" spans="1:18" hidden="1">
      <c r="A129" s="909"/>
      <c r="B129" s="909"/>
      <c r="C129" s="1063"/>
      <c r="D129" s="1068"/>
      <c r="E129" s="1066"/>
      <c r="F129" s="1048"/>
      <c r="G129" s="1065"/>
      <c r="I129" s="1048"/>
      <c r="J129" s="1064"/>
      <c r="K129" s="1048"/>
      <c r="L129" s="1054"/>
      <c r="M129" s="1048"/>
      <c r="N129" s="1053"/>
      <c r="O129" s="1053"/>
      <c r="P129" s="1053"/>
      <c r="Q129" s="1053"/>
      <c r="R129" s="1053"/>
    </row>
    <row r="130" spans="1:18" hidden="1">
      <c r="A130" s="909"/>
      <c r="B130" s="909"/>
      <c r="C130" s="1063"/>
      <c r="D130" s="1068"/>
      <c r="E130" s="1066"/>
      <c r="F130" s="1048"/>
      <c r="G130" s="1065"/>
      <c r="I130" s="1048"/>
      <c r="J130" s="1064"/>
      <c r="K130" s="1048"/>
      <c r="L130" s="1054"/>
      <c r="M130" s="1048"/>
      <c r="N130" s="1053"/>
      <c r="O130" s="1053"/>
      <c r="P130" s="1053"/>
      <c r="Q130" s="1053"/>
      <c r="R130" s="1053"/>
    </row>
    <row r="131" spans="1:18" hidden="1">
      <c r="A131" s="909"/>
      <c r="B131" s="909"/>
      <c r="C131" s="1063"/>
      <c r="D131" s="1068"/>
      <c r="E131" s="1066"/>
      <c r="F131" s="1048"/>
      <c r="G131" s="1065"/>
      <c r="I131" s="1048"/>
      <c r="J131" s="1064"/>
      <c r="K131" s="1048"/>
      <c r="L131" s="1054"/>
      <c r="M131" s="1048"/>
      <c r="N131" s="1053"/>
      <c r="O131" s="1053"/>
      <c r="P131" s="1053"/>
      <c r="Q131" s="1053"/>
      <c r="R131" s="1053"/>
    </row>
    <row r="132" spans="1:18" hidden="1">
      <c r="A132" s="909"/>
      <c r="B132" s="909"/>
      <c r="C132" s="1063"/>
      <c r="D132" s="1068"/>
      <c r="E132" s="1066"/>
      <c r="F132" s="1048"/>
      <c r="G132" s="1065"/>
      <c r="I132" s="1048"/>
      <c r="J132" s="1064"/>
      <c r="K132" s="1048"/>
      <c r="L132" s="1054"/>
      <c r="M132" s="1048"/>
      <c r="N132" s="1053"/>
      <c r="O132" s="1053"/>
      <c r="P132" s="1053"/>
      <c r="Q132" s="1053"/>
      <c r="R132" s="1053"/>
    </row>
    <row r="133" spans="1:18" hidden="1">
      <c r="A133" s="909"/>
      <c r="B133" s="909"/>
      <c r="C133" s="1063"/>
      <c r="D133" s="1068"/>
      <c r="E133" s="1066"/>
      <c r="F133" s="1048"/>
      <c r="G133" s="1065"/>
      <c r="I133" s="1048"/>
      <c r="J133" s="1064"/>
      <c r="K133" s="1048"/>
      <c r="L133" s="1054"/>
      <c r="M133" s="1048"/>
      <c r="N133" s="1053"/>
      <c r="O133" s="1053"/>
      <c r="P133" s="1053"/>
      <c r="Q133" s="1053"/>
      <c r="R133" s="1053"/>
    </row>
    <row r="134" spans="1:18" hidden="1">
      <c r="A134" s="909"/>
      <c r="B134" s="909"/>
      <c r="C134" s="1063"/>
      <c r="D134" s="1068"/>
      <c r="E134" s="1066"/>
      <c r="F134" s="1048"/>
      <c r="G134" s="1065"/>
      <c r="I134" s="1048"/>
      <c r="J134" s="1064"/>
      <c r="K134" s="1048"/>
      <c r="L134" s="1054"/>
      <c r="M134" s="1048"/>
      <c r="N134" s="1053"/>
      <c r="O134" s="1053"/>
      <c r="P134" s="1053"/>
    </row>
    <row r="135" spans="1:18" hidden="1">
      <c r="A135" s="909"/>
      <c r="B135" s="909"/>
      <c r="C135" s="1063"/>
      <c r="D135" s="1068"/>
      <c r="E135" s="1066"/>
      <c r="F135" s="1048"/>
      <c r="G135" s="1065"/>
      <c r="I135" s="1048"/>
      <c r="J135" s="1064"/>
      <c r="K135" s="1048"/>
      <c r="L135" s="1054"/>
      <c r="M135" s="1048"/>
      <c r="N135" s="1053"/>
      <c r="O135" s="1053"/>
      <c r="P135" s="1053"/>
    </row>
    <row r="136" spans="1:18" hidden="1">
      <c r="A136" s="909"/>
      <c r="B136" s="909"/>
      <c r="C136" s="1063"/>
      <c r="D136" s="1068"/>
      <c r="E136" s="1066"/>
      <c r="F136" s="1048"/>
      <c r="G136" s="1065"/>
      <c r="I136" s="1048"/>
      <c r="J136" s="1064"/>
      <c r="K136" s="1048"/>
      <c r="L136" s="1054"/>
      <c r="M136" s="1048"/>
      <c r="N136" s="1053"/>
      <c r="O136" s="1053"/>
      <c r="P136" s="1053"/>
    </row>
    <row r="137" spans="1:18" hidden="1">
      <c r="A137" s="909"/>
      <c r="B137" s="909"/>
      <c r="C137" s="1063"/>
      <c r="D137" s="1068"/>
      <c r="E137" s="1066"/>
      <c r="F137" s="1048"/>
      <c r="G137" s="1065"/>
      <c r="I137" s="1048"/>
      <c r="J137" s="1064"/>
      <c r="K137" s="1048"/>
      <c r="L137" s="1054"/>
      <c r="M137" s="1048"/>
      <c r="N137" s="1053"/>
      <c r="O137" s="1053"/>
      <c r="P137" s="1053"/>
    </row>
    <row r="138" spans="1:18" hidden="1">
      <c r="A138" s="909"/>
      <c r="B138" s="909"/>
      <c r="C138" s="1063"/>
      <c r="D138" s="1068"/>
      <c r="E138" s="1066"/>
      <c r="F138" s="1048"/>
      <c r="G138" s="1065"/>
      <c r="I138" s="1048"/>
      <c r="J138" s="1064"/>
      <c r="K138" s="1048"/>
      <c r="L138" s="1054"/>
      <c r="M138" s="1048"/>
      <c r="N138" s="1053"/>
      <c r="O138" s="1053"/>
      <c r="P138" s="1053"/>
    </row>
    <row r="139" spans="1:18" hidden="1">
      <c r="A139" s="909"/>
      <c r="B139" s="909"/>
      <c r="C139" s="1063"/>
      <c r="D139" s="1068"/>
      <c r="E139" s="1066"/>
      <c r="F139" s="1048"/>
      <c r="G139" s="1065"/>
      <c r="I139" s="1048"/>
      <c r="J139" s="1064"/>
      <c r="K139" s="1048"/>
      <c r="L139" s="1054"/>
      <c r="M139" s="1048"/>
      <c r="N139" s="1053"/>
      <c r="O139" s="1053"/>
      <c r="P139" s="1053"/>
    </row>
    <row r="140" spans="1:18" hidden="1">
      <c r="A140" s="909"/>
      <c r="B140" s="909"/>
      <c r="C140" s="1063"/>
      <c r="D140" s="1068"/>
      <c r="E140" s="1066"/>
      <c r="F140" s="1048"/>
      <c r="G140" s="1065"/>
      <c r="I140" s="1048"/>
      <c r="J140" s="1064"/>
      <c r="K140" s="1048"/>
      <c r="L140" s="1054"/>
      <c r="M140" s="1048"/>
      <c r="N140" s="1053"/>
      <c r="O140" s="1053"/>
      <c r="P140" s="1053"/>
    </row>
    <row r="141" spans="1:18" hidden="1">
      <c r="A141" s="909"/>
      <c r="B141" s="909"/>
      <c r="C141" s="1063"/>
      <c r="D141" s="1068"/>
      <c r="E141" s="1066"/>
      <c r="F141" s="1048"/>
      <c r="G141" s="1065"/>
      <c r="I141" s="1048"/>
      <c r="J141" s="1064"/>
      <c r="K141" s="1048"/>
      <c r="L141" s="1054"/>
      <c r="M141" s="1048"/>
      <c r="N141" s="1053"/>
      <c r="O141" s="1053"/>
      <c r="P141" s="1053"/>
    </row>
    <row r="142" spans="1:18">
      <c r="A142" s="909"/>
      <c r="B142" s="909"/>
      <c r="C142" s="1063"/>
      <c r="D142" s="1067" t="s">
        <v>809</v>
      </c>
      <c r="E142" s="1066"/>
      <c r="F142" s="1048"/>
      <c r="G142" s="1065"/>
      <c r="I142" s="1048"/>
      <c r="J142" s="1064">
        <v>5018.4370000000345</v>
      </c>
      <c r="K142" s="1048"/>
      <c r="L142" s="1054"/>
      <c r="M142" s="1048"/>
      <c r="N142" s="1053"/>
      <c r="O142" s="1053"/>
      <c r="P142" s="1053"/>
    </row>
    <row r="143" spans="1:18">
      <c r="A143" s="909"/>
      <c r="B143" s="909"/>
      <c r="C143" s="1063"/>
      <c r="D143" s="1067" t="s">
        <v>808</v>
      </c>
      <c r="E143" s="1066"/>
      <c r="F143" s="1048"/>
      <c r="G143" s="1065"/>
      <c r="I143" s="1048"/>
      <c r="J143" s="1064">
        <v>-4000</v>
      </c>
      <c r="K143" s="1048"/>
      <c r="L143" s="1054"/>
      <c r="M143" s="1048"/>
      <c r="N143" s="1053"/>
      <c r="O143" s="1053"/>
      <c r="P143" s="1053"/>
    </row>
    <row r="144" spans="1:18">
      <c r="A144" s="909"/>
      <c r="B144" s="909"/>
      <c r="C144" s="1063"/>
      <c r="D144" s="1062" t="s">
        <v>807</v>
      </c>
      <c r="E144" s="1061"/>
      <c r="F144" s="1059"/>
      <c r="G144" s="1060"/>
      <c r="H144" s="1059"/>
      <c r="I144" s="1059"/>
      <c r="J144" s="1058">
        <v>45496.837000000036</v>
      </c>
      <c r="K144" s="1048"/>
      <c r="L144" s="1054"/>
      <c r="M144" s="1048"/>
      <c r="N144" s="1053"/>
      <c r="O144" s="1053"/>
      <c r="P144" s="1053"/>
    </row>
    <row r="145" spans="1:16">
      <c r="A145" s="909"/>
      <c r="B145" s="909"/>
      <c r="C145" s="1057"/>
      <c r="J145" s="1055"/>
      <c r="K145" s="1048"/>
      <c r="L145" s="1054"/>
      <c r="M145" s="1048"/>
      <c r="N145" s="1053"/>
      <c r="O145" s="1053"/>
      <c r="P145" s="1053"/>
    </row>
    <row r="146" spans="1:16">
      <c r="A146" s="909"/>
      <c r="B146" s="909"/>
      <c r="C146" s="1057"/>
      <c r="J146" s="1055"/>
      <c r="K146" s="1048"/>
      <c r="L146" s="1054"/>
      <c r="M146" s="1048"/>
      <c r="N146" s="1053"/>
      <c r="O146" s="1053"/>
      <c r="P146" s="1053"/>
    </row>
    <row r="147" spans="1:16">
      <c r="A147" s="909"/>
      <c r="B147" s="909"/>
      <c r="C147" s="1057"/>
      <c r="J147" s="1055"/>
      <c r="K147" s="1048"/>
      <c r="L147" s="1054"/>
      <c r="M147" s="1048"/>
      <c r="N147" s="1053"/>
      <c r="O147" s="1053"/>
      <c r="P147" s="1053"/>
    </row>
    <row r="148" spans="1:16">
      <c r="A148" s="909"/>
      <c r="B148" s="909"/>
      <c r="C148" s="1057"/>
      <c r="J148" s="1055"/>
      <c r="K148" s="1048"/>
      <c r="L148" s="1054"/>
      <c r="M148" s="1048"/>
      <c r="N148" s="1053"/>
      <c r="O148" s="1053"/>
      <c r="P148" s="1053"/>
    </row>
    <row r="149" spans="1:16">
      <c r="A149" s="909"/>
      <c r="B149" s="909"/>
      <c r="C149" s="1057"/>
      <c r="J149" s="1055"/>
      <c r="K149" s="1048"/>
      <c r="L149" s="1054"/>
      <c r="M149" s="1048"/>
      <c r="N149" s="1053"/>
      <c r="O149" s="1053"/>
      <c r="P149" s="1053"/>
    </row>
    <row r="150" spans="1:16">
      <c r="A150" s="909"/>
      <c r="B150" s="909"/>
      <c r="C150" s="1057"/>
      <c r="J150" s="1055"/>
      <c r="K150" s="1048"/>
      <c r="L150" s="1054"/>
      <c r="M150" s="1048"/>
      <c r="N150" s="1053"/>
      <c r="O150" s="1053"/>
      <c r="P150" s="1053"/>
    </row>
    <row r="151" spans="1:16">
      <c r="A151" s="909"/>
      <c r="B151" s="909"/>
      <c r="C151" s="1057"/>
      <c r="J151" s="1055"/>
      <c r="K151" s="1048"/>
      <c r="L151" s="1054"/>
      <c r="M151" s="1048"/>
      <c r="N151" s="1053"/>
      <c r="O151" s="1053"/>
      <c r="P151" s="1053"/>
    </row>
    <row r="152" spans="1:16">
      <c r="A152" s="909"/>
      <c r="B152" s="909"/>
      <c r="C152" s="1057"/>
      <c r="J152" s="1055"/>
      <c r="K152" s="1048"/>
      <c r="L152" s="1054"/>
      <c r="M152" s="1048"/>
      <c r="N152" s="1053"/>
      <c r="O152" s="1053"/>
      <c r="P152" s="1053"/>
    </row>
    <row r="153" spans="1:16">
      <c r="A153" s="909"/>
      <c r="B153" s="909"/>
      <c r="C153" s="1057"/>
      <c r="J153" s="1055"/>
      <c r="K153" s="1048"/>
      <c r="L153" s="1054"/>
      <c r="M153" s="1048"/>
      <c r="N153" s="1053"/>
      <c r="O153" s="1053"/>
      <c r="P153" s="1053"/>
    </row>
    <row r="154" spans="1:16">
      <c r="A154" s="909"/>
      <c r="B154" s="909"/>
      <c r="C154" s="1057"/>
      <c r="J154" s="1055"/>
      <c r="K154" s="1048"/>
      <c r="L154" s="1054"/>
      <c r="M154" s="1048"/>
      <c r="N154" s="1053"/>
      <c r="O154" s="1053"/>
      <c r="P154" s="1053"/>
    </row>
    <row r="155" spans="1:16">
      <c r="A155" s="909"/>
      <c r="B155" s="909"/>
      <c r="C155" s="1057"/>
      <c r="J155" s="1055"/>
      <c r="K155" s="1048"/>
      <c r="L155" s="1054"/>
      <c r="M155" s="1048"/>
      <c r="N155" s="1053"/>
      <c r="O155" s="1053"/>
      <c r="P155" s="1053"/>
    </row>
    <row r="156" spans="1:16">
      <c r="A156" s="909"/>
      <c r="B156" s="909"/>
      <c r="C156" s="1057"/>
      <c r="J156" s="1055"/>
      <c r="K156" s="1048"/>
      <c r="L156" s="1054"/>
      <c r="M156" s="1048"/>
      <c r="N156" s="1053"/>
      <c r="O156" s="1053"/>
      <c r="P156" s="1053"/>
    </row>
    <row r="157" spans="1:16">
      <c r="A157" s="909"/>
      <c r="B157" s="909"/>
      <c r="C157" s="1057"/>
      <c r="J157" s="1055"/>
      <c r="K157" s="1048"/>
      <c r="L157" s="1054"/>
      <c r="M157" s="1048"/>
      <c r="N157" s="1053"/>
      <c r="O157" s="1053"/>
      <c r="P157" s="1053"/>
    </row>
    <row r="158" spans="1:16">
      <c r="A158" s="909"/>
      <c r="B158" s="909"/>
      <c r="C158" s="1057"/>
      <c r="J158" s="1055"/>
      <c r="K158" s="1048"/>
      <c r="L158" s="1054"/>
      <c r="M158" s="1048"/>
      <c r="N158" s="1053"/>
      <c r="O158" s="1053"/>
      <c r="P158" s="1053"/>
    </row>
    <row r="159" spans="1:16">
      <c r="A159" s="909"/>
      <c r="B159" s="909"/>
      <c r="C159" s="1057"/>
      <c r="J159" s="1055"/>
      <c r="K159" s="1048"/>
      <c r="L159" s="1054"/>
      <c r="M159" s="1048"/>
      <c r="N159" s="1053"/>
      <c r="O159" s="1053"/>
      <c r="P159" s="1053"/>
    </row>
    <row r="160" spans="1:16">
      <c r="A160" s="909"/>
      <c r="B160" s="909"/>
      <c r="C160" s="1057"/>
      <c r="J160" s="1055"/>
      <c r="K160" s="1048"/>
      <c r="L160" s="1054"/>
      <c r="M160" s="1048"/>
      <c r="N160" s="1053"/>
      <c r="O160" s="1053"/>
      <c r="P160" s="1053"/>
    </row>
    <row r="161" spans="1:16">
      <c r="A161" s="909"/>
      <c r="B161" s="909"/>
      <c r="C161" s="1057"/>
      <c r="J161" s="1055"/>
      <c r="K161" s="1048"/>
      <c r="L161" s="1054"/>
      <c r="M161" s="1048"/>
      <c r="N161" s="1053"/>
      <c r="O161" s="1053"/>
      <c r="P161" s="1053"/>
    </row>
    <row r="162" spans="1:16">
      <c r="A162" s="909"/>
      <c r="B162" s="909"/>
      <c r="C162" s="1057"/>
      <c r="J162" s="1055"/>
      <c r="K162" s="1048"/>
      <c r="L162" s="1054"/>
      <c r="M162" s="1048"/>
      <c r="N162" s="1053"/>
      <c r="O162" s="1053"/>
      <c r="P162" s="1053"/>
    </row>
    <row r="163" spans="1:16">
      <c r="A163" s="909"/>
      <c r="B163" s="909"/>
      <c r="C163" s="1057"/>
      <c r="J163" s="1055"/>
      <c r="K163" s="1048"/>
      <c r="L163" s="1054"/>
      <c r="M163" s="1048"/>
      <c r="N163" s="1053"/>
      <c r="O163" s="1053"/>
      <c r="P163" s="1053"/>
    </row>
    <row r="164" spans="1:16">
      <c r="A164" s="909"/>
      <c r="B164" s="909"/>
      <c r="C164" s="1057"/>
      <c r="J164" s="1055"/>
      <c r="K164" s="1048"/>
      <c r="L164" s="1054"/>
      <c r="M164" s="1048"/>
      <c r="N164" s="1053"/>
      <c r="O164" s="1053"/>
      <c r="P164" s="1053"/>
    </row>
    <row r="165" spans="1:16">
      <c r="A165" s="909"/>
      <c r="B165" s="909"/>
      <c r="C165" s="1057"/>
      <c r="J165" s="1055"/>
      <c r="K165" s="1048"/>
      <c r="L165" s="1054"/>
      <c r="M165" s="1048"/>
      <c r="N165" s="1053"/>
      <c r="O165" s="1053"/>
      <c r="P165" s="1053"/>
    </row>
    <row r="166" spans="1:16">
      <c r="A166" s="909"/>
      <c r="B166" s="909"/>
      <c r="C166" s="1057"/>
      <c r="J166" s="1055"/>
      <c r="K166" s="1048"/>
      <c r="L166" s="1054"/>
      <c r="M166" s="1048"/>
      <c r="N166" s="1053"/>
      <c r="O166" s="1053"/>
      <c r="P166" s="1053"/>
    </row>
    <row r="167" spans="1:16">
      <c r="A167" s="909"/>
      <c r="B167" s="909"/>
      <c r="C167" s="1057"/>
      <c r="J167" s="1055"/>
      <c r="K167" s="1048"/>
      <c r="L167" s="1054"/>
      <c r="M167" s="1048"/>
      <c r="N167" s="1053"/>
      <c r="O167" s="1053"/>
      <c r="P167" s="1053"/>
    </row>
    <row r="168" spans="1:16">
      <c r="A168" s="909"/>
      <c r="B168" s="909"/>
      <c r="C168" s="1057"/>
      <c r="J168" s="1055"/>
      <c r="K168" s="1048"/>
      <c r="L168" s="1054"/>
      <c r="M168" s="1048"/>
      <c r="N168" s="1053"/>
      <c r="O168" s="1053"/>
      <c r="P168" s="1053"/>
    </row>
    <row r="169" spans="1:16">
      <c r="A169" s="909"/>
      <c r="B169" s="909"/>
      <c r="C169" s="1057"/>
      <c r="J169" s="1055"/>
      <c r="K169" s="1048"/>
      <c r="L169" s="1054"/>
      <c r="M169" s="1048"/>
      <c r="N169" s="1053"/>
      <c r="O169" s="1053"/>
      <c r="P169" s="1053"/>
    </row>
    <row r="170" spans="1:16">
      <c r="A170" s="909"/>
      <c r="B170" s="909"/>
      <c r="C170" s="1057"/>
      <c r="J170" s="1055"/>
      <c r="K170" s="1048"/>
      <c r="L170" s="1054"/>
      <c r="M170" s="1048"/>
      <c r="N170" s="1053"/>
      <c r="O170" s="1053"/>
      <c r="P170" s="1053"/>
    </row>
    <row r="171" spans="1:16">
      <c r="A171" s="909"/>
      <c r="B171" s="909"/>
      <c r="C171" s="1057"/>
      <c r="J171" s="1055"/>
      <c r="K171" s="1048"/>
      <c r="L171" s="1054"/>
      <c r="M171" s="1048"/>
      <c r="N171" s="1053"/>
      <c r="O171" s="1053"/>
      <c r="P171" s="1053"/>
    </row>
    <row r="172" spans="1:16">
      <c r="A172" s="909"/>
      <c r="B172" s="909"/>
      <c r="C172" s="1057"/>
      <c r="J172" s="1055"/>
      <c r="K172" s="1048"/>
      <c r="L172" s="1054"/>
      <c r="M172" s="1048"/>
      <c r="N172" s="1053"/>
      <c r="O172" s="1053"/>
      <c r="P172" s="1053"/>
    </row>
    <row r="173" spans="1:16">
      <c r="A173" s="909"/>
      <c r="B173" s="909"/>
      <c r="C173" s="1057"/>
      <c r="J173" s="1055"/>
      <c r="K173" s="1048"/>
      <c r="L173" s="1054"/>
      <c r="M173" s="1048"/>
      <c r="N173" s="1053"/>
      <c r="O173" s="1053"/>
      <c r="P173" s="1053"/>
    </row>
    <row r="174" spans="1:16">
      <c r="A174" s="909"/>
      <c r="B174" s="909"/>
      <c r="C174" s="1057"/>
      <c r="J174" s="1055"/>
      <c r="K174" s="1048"/>
      <c r="L174" s="1054"/>
      <c r="M174" s="1048"/>
      <c r="N174" s="1053"/>
      <c r="O174" s="1053"/>
      <c r="P174" s="1053"/>
    </row>
    <row r="175" spans="1:16">
      <c r="A175" s="909"/>
      <c r="B175" s="909"/>
      <c r="C175" s="1057"/>
      <c r="J175" s="1055"/>
      <c r="K175" s="1048"/>
      <c r="L175" s="1054"/>
      <c r="M175" s="1048"/>
      <c r="N175" s="1053"/>
      <c r="O175" s="1053"/>
      <c r="P175" s="1053"/>
    </row>
    <row r="176" spans="1:16">
      <c r="A176" s="909"/>
      <c r="B176" s="909"/>
      <c r="C176" s="1057"/>
      <c r="J176" s="1055"/>
      <c r="K176" s="1048"/>
      <c r="L176" s="1054"/>
      <c r="M176" s="1048"/>
      <c r="N176" s="1053"/>
      <c r="O176" s="1053"/>
      <c r="P176" s="1053"/>
    </row>
    <row r="177" spans="1:16">
      <c r="A177" s="909"/>
      <c r="B177" s="909"/>
      <c r="C177" s="1057"/>
      <c r="J177" s="1055"/>
      <c r="K177" s="1048"/>
      <c r="L177" s="1054"/>
      <c r="M177" s="1048"/>
      <c r="N177" s="1053"/>
      <c r="O177" s="1053"/>
      <c r="P177" s="1053"/>
    </row>
    <row r="178" spans="1:16">
      <c r="A178" s="909"/>
      <c r="B178" s="909"/>
      <c r="C178" s="1057"/>
      <c r="J178" s="1055"/>
      <c r="K178" s="1048"/>
      <c r="L178" s="1054"/>
      <c r="M178" s="1048"/>
      <c r="N178" s="1053"/>
      <c r="O178" s="1053"/>
      <c r="P178" s="1053"/>
    </row>
    <row r="179" spans="1:16">
      <c r="A179" s="909"/>
      <c r="B179" s="909"/>
      <c r="C179" s="1057"/>
      <c r="J179" s="1055"/>
      <c r="K179" s="1048"/>
      <c r="L179" s="1054"/>
      <c r="M179" s="1048"/>
      <c r="N179" s="1053"/>
      <c r="O179" s="1053"/>
      <c r="P179" s="1053"/>
    </row>
    <row r="180" spans="1:16">
      <c r="A180" s="909"/>
      <c r="B180" s="909"/>
      <c r="C180" s="1057"/>
      <c r="J180" s="1055"/>
      <c r="K180" s="1048"/>
      <c r="L180" s="1054"/>
      <c r="M180" s="1048"/>
      <c r="N180" s="1053"/>
      <c r="O180" s="1053"/>
      <c r="P180" s="1053"/>
    </row>
    <row r="181" spans="1:16">
      <c r="A181" s="909"/>
      <c r="B181" s="909"/>
      <c r="C181" s="1057"/>
      <c r="J181" s="1055"/>
      <c r="K181" s="1048"/>
      <c r="L181" s="1054"/>
      <c r="M181" s="1048"/>
      <c r="N181" s="1053"/>
      <c r="O181" s="1053"/>
      <c r="P181" s="1053"/>
    </row>
    <row r="182" spans="1:16">
      <c r="A182" s="909"/>
      <c r="B182" s="909"/>
      <c r="C182" s="1057"/>
      <c r="J182" s="1055"/>
      <c r="K182" s="1048"/>
      <c r="L182" s="1054"/>
      <c r="M182" s="1048"/>
      <c r="N182" s="1053"/>
      <c r="O182" s="1053"/>
      <c r="P182" s="1053"/>
    </row>
    <row r="183" spans="1:16">
      <c r="A183" s="909"/>
      <c r="B183" s="909"/>
      <c r="C183" s="1057"/>
      <c r="J183" s="1055"/>
      <c r="K183" s="1048"/>
      <c r="L183" s="1054"/>
      <c r="M183" s="1048"/>
      <c r="N183" s="1053"/>
      <c r="O183" s="1053"/>
      <c r="P183" s="1053"/>
    </row>
    <row r="184" spans="1:16">
      <c r="A184" s="909"/>
      <c r="B184" s="909"/>
      <c r="C184" s="1057"/>
      <c r="J184" s="1055"/>
      <c r="K184" s="1048"/>
      <c r="L184" s="1054"/>
      <c r="M184" s="1048"/>
      <c r="N184" s="1053"/>
      <c r="O184" s="1053"/>
      <c r="P184" s="1053"/>
    </row>
    <row r="185" spans="1:16">
      <c r="A185" s="909"/>
      <c r="B185" s="909"/>
      <c r="C185" s="1057"/>
      <c r="J185" s="1055"/>
      <c r="K185" s="1048"/>
      <c r="L185" s="1054"/>
      <c r="M185" s="1048"/>
      <c r="N185" s="1053"/>
      <c r="O185" s="1053"/>
      <c r="P185" s="1053"/>
    </row>
    <row r="186" spans="1:16">
      <c r="A186" s="909"/>
      <c r="B186" s="909"/>
      <c r="C186" s="1057"/>
      <c r="J186" s="1055"/>
      <c r="K186" s="1048"/>
      <c r="L186" s="1054"/>
      <c r="M186" s="1048"/>
      <c r="N186" s="1053"/>
      <c r="O186" s="1053"/>
      <c r="P186" s="1053"/>
    </row>
    <row r="187" spans="1:16">
      <c r="A187" s="909"/>
      <c r="B187" s="909"/>
      <c r="C187" s="1057"/>
      <c r="J187" s="1055"/>
      <c r="K187" s="1048"/>
      <c r="L187" s="1054"/>
      <c r="M187" s="1048"/>
      <c r="N187" s="1053"/>
      <c r="O187" s="1053"/>
      <c r="P187" s="1053"/>
    </row>
    <row r="188" spans="1:16">
      <c r="A188" s="909"/>
      <c r="B188" s="909"/>
      <c r="C188" s="1057"/>
      <c r="J188" s="1055"/>
      <c r="K188" s="1048"/>
      <c r="L188" s="1054"/>
      <c r="M188" s="1048"/>
      <c r="N188" s="1053"/>
      <c r="O188" s="1053"/>
      <c r="P188" s="1053"/>
    </row>
    <row r="189" spans="1:16">
      <c r="A189" s="909"/>
      <c r="B189" s="909"/>
      <c r="C189" s="1057"/>
      <c r="J189" s="1055"/>
      <c r="K189" s="1048"/>
      <c r="L189" s="1054"/>
      <c r="M189" s="1048"/>
      <c r="N189" s="1053"/>
      <c r="O189" s="1053"/>
      <c r="P189" s="1053"/>
    </row>
    <row r="190" spans="1:16">
      <c r="A190" s="909"/>
      <c r="B190" s="909"/>
      <c r="C190" s="1057"/>
      <c r="J190" s="1055"/>
      <c r="K190" s="1048"/>
      <c r="L190" s="1054"/>
      <c r="M190" s="1048"/>
      <c r="N190" s="1053"/>
      <c r="O190" s="1053"/>
      <c r="P190" s="1053"/>
    </row>
    <row r="191" spans="1:16">
      <c r="A191" s="909"/>
      <c r="B191" s="909"/>
      <c r="C191" s="1057"/>
      <c r="J191" s="1055"/>
      <c r="K191" s="1048"/>
      <c r="L191" s="1054"/>
      <c r="M191" s="1048"/>
      <c r="N191" s="1053"/>
      <c r="O191" s="1053"/>
      <c r="P191" s="1053"/>
    </row>
    <row r="192" spans="1:16">
      <c r="A192" s="909"/>
      <c r="B192" s="909"/>
      <c r="C192" s="1057"/>
      <c r="J192" s="1055"/>
      <c r="K192" s="1048"/>
      <c r="L192" s="1054"/>
      <c r="M192" s="1048"/>
      <c r="N192" s="1053"/>
      <c r="O192" s="1053"/>
      <c r="P192" s="1053"/>
    </row>
    <row r="193" spans="1:16">
      <c r="A193" s="909"/>
      <c r="B193" s="909"/>
      <c r="C193" s="1057"/>
      <c r="J193" s="1055"/>
      <c r="K193" s="1048"/>
      <c r="L193" s="1054"/>
      <c r="M193" s="1048"/>
      <c r="N193" s="1053"/>
      <c r="O193" s="1053"/>
      <c r="P193" s="1053"/>
    </row>
    <row r="194" spans="1:16">
      <c r="A194" s="909"/>
      <c r="B194" s="909"/>
      <c r="C194" s="1057"/>
      <c r="J194" s="1055"/>
      <c r="K194" s="1048"/>
      <c r="L194" s="1054"/>
      <c r="M194" s="1048"/>
      <c r="N194" s="1053"/>
      <c r="O194" s="1053"/>
      <c r="P194" s="1053"/>
    </row>
    <row r="195" spans="1:16">
      <c r="A195" s="909"/>
      <c r="B195" s="909"/>
      <c r="C195" s="1057"/>
      <c r="J195" s="1055"/>
      <c r="K195" s="1048"/>
      <c r="L195" s="1054"/>
      <c r="M195" s="1048"/>
      <c r="N195" s="1053"/>
      <c r="O195" s="1053"/>
      <c r="P195" s="1053"/>
    </row>
    <row r="196" spans="1:16">
      <c r="A196" s="909"/>
      <c r="B196" s="909"/>
      <c r="C196" s="1057"/>
      <c r="J196" s="1055"/>
      <c r="K196" s="1048"/>
      <c r="L196" s="1054"/>
      <c r="M196" s="1048"/>
      <c r="N196" s="1053"/>
      <c r="O196" s="1053"/>
      <c r="P196" s="1053"/>
    </row>
    <row r="197" spans="1:16">
      <c r="A197" s="909"/>
      <c r="B197" s="909"/>
      <c r="C197" s="1057"/>
      <c r="J197" s="1055"/>
      <c r="K197" s="1048"/>
      <c r="L197" s="1054"/>
      <c r="M197" s="1048"/>
      <c r="N197" s="1053"/>
      <c r="O197" s="1053"/>
      <c r="P197" s="1053"/>
    </row>
    <row r="198" spans="1:16">
      <c r="A198" s="909"/>
      <c r="B198" s="909"/>
      <c r="C198" s="1057"/>
      <c r="J198" s="1055"/>
      <c r="K198" s="1048"/>
      <c r="L198" s="1054"/>
      <c r="M198" s="1048"/>
      <c r="N198" s="1053"/>
      <c r="O198" s="1053"/>
      <c r="P198" s="1053"/>
    </row>
    <row r="199" spans="1:16">
      <c r="A199" s="909"/>
      <c r="B199" s="909"/>
      <c r="C199" s="1057"/>
      <c r="J199" s="1055"/>
      <c r="K199" s="1048"/>
      <c r="L199" s="1054"/>
      <c r="M199" s="1048"/>
      <c r="N199" s="1053"/>
      <c r="O199" s="1053"/>
      <c r="P199" s="1053"/>
    </row>
    <row r="200" spans="1:16">
      <c r="A200" s="909"/>
      <c r="B200" s="909"/>
      <c r="C200" s="1057"/>
      <c r="J200" s="1055"/>
      <c r="K200" s="1048"/>
      <c r="L200" s="1054"/>
      <c r="M200" s="1048"/>
      <c r="N200" s="1053"/>
      <c r="O200" s="1053"/>
      <c r="P200" s="1053"/>
    </row>
    <row r="201" spans="1:16">
      <c r="A201" s="909"/>
      <c r="B201" s="909"/>
      <c r="C201" s="1057"/>
      <c r="J201" s="1055"/>
      <c r="K201" s="1048"/>
      <c r="L201" s="1054"/>
      <c r="M201" s="1048"/>
      <c r="N201" s="1053"/>
      <c r="O201" s="1053"/>
      <c r="P201" s="1053"/>
    </row>
    <row r="202" spans="1:16">
      <c r="A202" s="909"/>
      <c r="B202" s="909"/>
      <c r="C202" s="1057"/>
      <c r="J202" s="1055"/>
      <c r="K202" s="1048"/>
      <c r="L202" s="1054"/>
      <c r="M202" s="1048"/>
      <c r="N202" s="1053"/>
      <c r="O202" s="1053"/>
      <c r="P202" s="1053"/>
    </row>
    <row r="203" spans="1:16">
      <c r="A203" s="909"/>
      <c r="B203" s="909"/>
      <c r="C203" s="1057"/>
      <c r="J203" s="1055"/>
      <c r="K203" s="1048"/>
      <c r="L203" s="1054"/>
      <c r="M203" s="1048"/>
      <c r="N203" s="1053"/>
      <c r="O203" s="1053"/>
      <c r="P203" s="1053"/>
    </row>
    <row r="204" spans="1:16">
      <c r="A204" s="909"/>
      <c r="B204" s="909"/>
      <c r="C204" s="1057"/>
      <c r="J204" s="1055"/>
      <c r="K204" s="1048"/>
      <c r="L204" s="1054"/>
      <c r="M204" s="1048"/>
      <c r="N204" s="1053"/>
      <c r="O204" s="1053"/>
      <c r="P204" s="1053"/>
    </row>
    <row r="205" spans="1:16">
      <c r="A205" s="909"/>
      <c r="B205" s="909"/>
      <c r="C205" s="1057"/>
      <c r="J205" s="1055"/>
      <c r="K205" s="1048"/>
      <c r="L205" s="1054"/>
      <c r="M205" s="1048"/>
      <c r="N205" s="1053"/>
      <c r="O205" s="1053"/>
      <c r="P205" s="1053"/>
    </row>
    <row r="206" spans="1:16">
      <c r="A206" s="909"/>
      <c r="B206" s="909"/>
      <c r="C206" s="1057"/>
      <c r="J206" s="1055"/>
      <c r="K206" s="1048"/>
      <c r="L206" s="1054"/>
      <c r="M206" s="1048"/>
      <c r="N206" s="1053"/>
      <c r="O206" s="1053"/>
      <c r="P206" s="1053"/>
    </row>
    <row r="207" spans="1:16">
      <c r="A207" s="909"/>
      <c r="B207" s="909"/>
      <c r="C207" s="1057"/>
      <c r="J207" s="1055"/>
      <c r="K207" s="1048"/>
      <c r="L207" s="1054"/>
      <c r="M207" s="1048"/>
      <c r="N207" s="1053"/>
      <c r="O207" s="1053"/>
      <c r="P207" s="1053"/>
    </row>
    <row r="208" spans="1:16">
      <c r="A208" s="909"/>
      <c r="B208" s="909"/>
      <c r="C208" s="1057"/>
      <c r="J208" s="1055"/>
      <c r="K208" s="1048"/>
      <c r="L208" s="1054"/>
      <c r="M208" s="1048"/>
      <c r="N208" s="1053"/>
      <c r="O208" s="1053"/>
      <c r="P208" s="1053"/>
    </row>
    <row r="209" spans="1:16">
      <c r="A209" s="909"/>
      <c r="B209" s="909"/>
      <c r="C209" s="1057"/>
      <c r="J209" s="1055"/>
      <c r="K209" s="1048"/>
      <c r="L209" s="1054"/>
      <c r="M209" s="1048"/>
      <c r="N209" s="1053"/>
      <c r="O209" s="1053"/>
      <c r="P209" s="1053"/>
    </row>
    <row r="210" spans="1:16">
      <c r="A210" s="909"/>
      <c r="B210" s="909"/>
      <c r="C210" s="1057"/>
      <c r="J210" s="1055"/>
      <c r="K210" s="1048"/>
      <c r="L210" s="1054"/>
      <c r="M210" s="1048"/>
      <c r="N210" s="1053"/>
      <c r="O210" s="1053"/>
      <c r="P210" s="1053"/>
    </row>
    <row r="211" spans="1:16">
      <c r="A211" s="909"/>
      <c r="B211" s="909"/>
      <c r="C211" s="1057"/>
      <c r="J211" s="1055"/>
      <c r="K211" s="1048"/>
      <c r="L211" s="1054"/>
      <c r="M211" s="1048"/>
      <c r="N211" s="1053"/>
      <c r="O211" s="1053"/>
      <c r="P211" s="1053"/>
    </row>
    <row r="212" spans="1:16">
      <c r="A212" s="909"/>
      <c r="B212" s="909"/>
      <c r="C212" s="1057"/>
      <c r="J212" s="1055"/>
      <c r="K212" s="1048"/>
      <c r="L212" s="1054"/>
      <c r="M212" s="1048"/>
      <c r="N212" s="1053"/>
      <c r="O212" s="1053"/>
      <c r="P212" s="1053"/>
    </row>
    <row r="213" spans="1:16">
      <c r="A213" s="909"/>
      <c r="B213" s="909"/>
      <c r="C213" s="1057"/>
      <c r="J213" s="1055"/>
      <c r="K213" s="1048"/>
      <c r="L213" s="1054"/>
      <c r="M213" s="1048"/>
      <c r="N213" s="1053"/>
      <c r="O213" s="1053"/>
      <c r="P213" s="1053"/>
    </row>
    <row r="214" spans="1:16">
      <c r="A214" s="909"/>
      <c r="B214" s="909"/>
      <c r="C214" s="1057"/>
      <c r="J214" s="1055"/>
      <c r="K214" s="1048"/>
      <c r="L214" s="1054"/>
      <c r="M214" s="1048"/>
      <c r="N214" s="1053"/>
      <c r="O214" s="1053"/>
      <c r="P214" s="1053"/>
    </row>
    <row r="215" spans="1:16">
      <c r="A215" s="909"/>
      <c r="B215" s="909"/>
      <c r="C215" s="1057"/>
      <c r="J215" s="1055"/>
      <c r="K215" s="1048"/>
      <c r="L215" s="1054"/>
      <c r="M215" s="1048"/>
      <c r="N215" s="1053"/>
      <c r="O215" s="1053"/>
      <c r="P215" s="1053"/>
    </row>
    <row r="216" spans="1:16">
      <c r="A216" s="909"/>
      <c r="B216" s="909"/>
      <c r="C216" s="1056"/>
      <c r="J216" s="1055"/>
      <c r="K216" s="1048"/>
      <c r="L216" s="1054"/>
      <c r="M216" s="1048"/>
      <c r="N216" s="1053"/>
      <c r="O216" s="1053"/>
      <c r="P216" s="1053"/>
    </row>
    <row r="217" spans="1:16">
      <c r="A217" s="909"/>
      <c r="B217" s="909"/>
      <c r="C217" s="1056"/>
      <c r="J217" s="1055"/>
      <c r="K217" s="1048"/>
      <c r="L217" s="1054"/>
      <c r="M217" s="1048"/>
      <c r="N217" s="1053"/>
      <c r="O217" s="1053"/>
      <c r="P217" s="1053"/>
    </row>
    <row r="218" spans="1:16">
      <c r="A218" s="909"/>
      <c r="B218" s="909"/>
      <c r="C218" s="1056"/>
      <c r="J218" s="1055"/>
      <c r="K218" s="1048"/>
      <c r="L218" s="1054"/>
      <c r="M218" s="1048"/>
      <c r="N218" s="1053"/>
      <c r="O218" s="1053"/>
      <c r="P218" s="1053"/>
    </row>
    <row r="219" spans="1:16">
      <c r="A219" s="909"/>
      <c r="B219" s="909"/>
      <c r="C219" s="1056"/>
      <c r="J219" s="1055"/>
      <c r="K219" s="1048"/>
      <c r="L219" s="1054"/>
      <c r="M219" s="1048"/>
      <c r="N219" s="1053"/>
      <c r="O219" s="1053"/>
      <c r="P219" s="1053"/>
    </row>
    <row r="220" spans="1:16">
      <c r="A220" s="909"/>
      <c r="B220" s="909"/>
      <c r="C220" s="1056"/>
      <c r="J220" s="1055"/>
      <c r="K220" s="1048"/>
      <c r="L220" s="1054"/>
      <c r="M220" s="1048"/>
      <c r="N220" s="1053"/>
      <c r="O220" s="1053"/>
      <c r="P220" s="1053"/>
    </row>
    <row r="221" spans="1:16">
      <c r="A221" s="909"/>
      <c r="B221" s="909"/>
      <c r="C221" s="1056"/>
      <c r="J221" s="1055"/>
      <c r="K221" s="1048"/>
      <c r="L221" s="1054"/>
      <c r="M221" s="1048"/>
      <c r="N221" s="1053"/>
      <c r="O221" s="1053"/>
      <c r="P221" s="1053"/>
    </row>
    <row r="222" spans="1:16">
      <c r="A222" s="909"/>
      <c r="B222" s="909"/>
      <c r="C222" s="1056"/>
      <c r="J222" s="1055"/>
      <c r="K222" s="1048"/>
      <c r="L222" s="1054"/>
      <c r="M222" s="1048"/>
      <c r="N222" s="1053"/>
      <c r="O222" s="1053"/>
      <c r="P222" s="1053"/>
    </row>
    <row r="223" spans="1:16">
      <c r="A223" s="909"/>
      <c r="B223" s="909"/>
      <c r="C223" s="1056"/>
      <c r="J223" s="1055"/>
      <c r="K223" s="1048"/>
      <c r="L223" s="1054"/>
      <c r="M223" s="1048"/>
      <c r="N223" s="1053"/>
      <c r="O223" s="1053"/>
      <c r="P223" s="1053"/>
    </row>
    <row r="224" spans="1:16">
      <c r="A224" s="909"/>
      <c r="B224" s="909"/>
      <c r="C224" s="1056"/>
      <c r="J224" s="1055"/>
      <c r="K224" s="1048"/>
      <c r="L224" s="1054"/>
      <c r="M224" s="1048"/>
      <c r="N224" s="1053"/>
      <c r="O224" s="1053"/>
      <c r="P224" s="1053"/>
    </row>
    <row r="225" spans="1:16">
      <c r="A225" s="909"/>
      <c r="B225" s="909"/>
      <c r="C225" s="1056"/>
      <c r="J225" s="1055"/>
      <c r="K225" s="1048"/>
      <c r="L225" s="1054"/>
      <c r="M225" s="1048"/>
      <c r="N225" s="1053"/>
      <c r="O225" s="1053"/>
      <c r="P225" s="1053"/>
    </row>
    <row r="226" spans="1:16">
      <c r="A226" s="909"/>
      <c r="B226" s="909"/>
      <c r="C226" s="1056"/>
      <c r="J226" s="1055"/>
      <c r="K226" s="1048"/>
      <c r="L226" s="1054"/>
      <c r="M226" s="1048"/>
      <c r="N226" s="1053"/>
      <c r="O226" s="1053"/>
      <c r="P226" s="1053"/>
    </row>
    <row r="227" spans="1:16">
      <c r="A227" s="909"/>
      <c r="B227" s="909"/>
      <c r="C227" s="1056"/>
      <c r="J227" s="1055"/>
      <c r="K227" s="1048"/>
      <c r="L227" s="1054"/>
      <c r="M227" s="1048"/>
      <c r="N227" s="1053"/>
      <c r="O227" s="1053"/>
      <c r="P227" s="1053"/>
    </row>
    <row r="228" spans="1:16">
      <c r="A228" s="909"/>
      <c r="B228" s="909"/>
      <c r="C228" s="1056"/>
      <c r="J228" s="1055"/>
      <c r="K228" s="1048"/>
      <c r="L228" s="1054"/>
      <c r="M228" s="1048"/>
      <c r="N228" s="1053"/>
      <c r="O228" s="1053"/>
      <c r="P228" s="1053"/>
    </row>
    <row r="229" spans="1:16">
      <c r="A229" s="909"/>
      <c r="B229" s="909"/>
      <c r="C229" s="1056"/>
      <c r="J229" s="1055"/>
      <c r="K229" s="1048"/>
      <c r="L229" s="1054"/>
      <c r="M229" s="1048"/>
      <c r="N229" s="1053"/>
      <c r="O229" s="1053"/>
      <c r="P229" s="1053"/>
    </row>
    <row r="230" spans="1:16">
      <c r="A230" s="909"/>
      <c r="B230" s="909"/>
      <c r="C230" s="1056"/>
      <c r="J230" s="1055"/>
      <c r="K230" s="1048"/>
      <c r="L230" s="1054"/>
      <c r="M230" s="1048"/>
      <c r="N230" s="1053"/>
      <c r="O230" s="1053"/>
      <c r="P230" s="1053"/>
    </row>
    <row r="231" spans="1:16">
      <c r="A231" s="909"/>
      <c r="B231" s="909"/>
      <c r="C231" s="1056"/>
      <c r="J231" s="1055"/>
      <c r="K231" s="1048"/>
      <c r="L231" s="1054"/>
      <c r="M231" s="1048"/>
      <c r="N231" s="1053"/>
      <c r="O231" s="1053"/>
      <c r="P231" s="1053"/>
    </row>
    <row r="232" spans="1:16">
      <c r="A232" s="909"/>
      <c r="B232" s="909"/>
      <c r="C232" s="1056"/>
      <c r="J232" s="1055"/>
      <c r="K232" s="1048"/>
      <c r="L232" s="1054"/>
      <c r="M232" s="1048"/>
      <c r="N232" s="1053"/>
      <c r="O232" s="1053"/>
      <c r="P232" s="1053"/>
    </row>
    <row r="233" spans="1:16">
      <c r="A233" s="909"/>
      <c r="B233" s="909"/>
      <c r="C233" s="1056"/>
      <c r="J233" s="1055"/>
      <c r="K233" s="1048"/>
      <c r="L233" s="1054"/>
      <c r="M233" s="1048"/>
      <c r="N233" s="1053"/>
      <c r="O233" s="1053"/>
      <c r="P233" s="1053"/>
    </row>
    <row r="234" spans="1:16">
      <c r="A234" s="909"/>
      <c r="B234" s="909"/>
      <c r="C234" s="1056"/>
      <c r="J234" s="1055"/>
      <c r="K234" s="1048"/>
      <c r="L234" s="1054"/>
      <c r="M234" s="1048"/>
      <c r="N234" s="1053"/>
      <c r="O234" s="1053"/>
      <c r="P234" s="1053"/>
    </row>
    <row r="235" spans="1:16">
      <c r="A235" s="909"/>
      <c r="B235" s="909"/>
      <c r="C235" s="1056"/>
      <c r="J235" s="1055"/>
      <c r="K235" s="1048"/>
      <c r="L235" s="1054"/>
      <c r="M235" s="1048"/>
      <c r="N235" s="1053"/>
      <c r="O235" s="1053"/>
      <c r="P235" s="1053"/>
    </row>
    <row r="236" spans="1:16">
      <c r="A236" s="909"/>
      <c r="B236" s="909"/>
      <c r="C236" s="1056"/>
      <c r="J236" s="1055"/>
      <c r="K236" s="1048"/>
      <c r="L236" s="1054"/>
      <c r="M236" s="1048"/>
      <c r="N236" s="1053"/>
      <c r="O236" s="1053"/>
      <c r="P236" s="1053"/>
    </row>
    <row r="237" spans="1:16">
      <c r="A237" s="909"/>
      <c r="B237" s="909"/>
      <c r="C237" s="1056"/>
      <c r="J237" s="1055"/>
      <c r="K237" s="1048"/>
      <c r="L237" s="1054"/>
      <c r="M237" s="1048"/>
      <c r="N237" s="1053"/>
      <c r="O237" s="1053"/>
      <c r="P237" s="1053"/>
    </row>
    <row r="238" spans="1:16">
      <c r="A238" s="909"/>
      <c r="B238" s="909"/>
      <c r="C238" s="1056"/>
      <c r="J238" s="1055"/>
      <c r="K238" s="1048"/>
      <c r="L238" s="1054"/>
      <c r="M238" s="1048"/>
      <c r="N238" s="1053"/>
      <c r="O238" s="1053"/>
      <c r="P238" s="1053"/>
    </row>
    <row r="239" spans="1:16">
      <c r="A239" s="909"/>
      <c r="B239" s="909"/>
      <c r="C239" s="1056"/>
      <c r="J239" s="1055"/>
      <c r="K239" s="1048"/>
      <c r="L239" s="1054"/>
      <c r="M239" s="1048"/>
      <c r="N239" s="1053"/>
      <c r="O239" s="1053"/>
      <c r="P239" s="1053"/>
    </row>
    <row r="240" spans="1:16">
      <c r="A240" s="909"/>
      <c r="B240" s="909"/>
      <c r="C240" s="1056"/>
      <c r="J240" s="1055"/>
      <c r="K240" s="1048"/>
      <c r="L240" s="1054"/>
      <c r="M240" s="1048"/>
      <c r="N240" s="1053"/>
      <c r="O240" s="1053"/>
      <c r="P240" s="1053"/>
    </row>
    <row r="241" spans="1:16">
      <c r="A241" s="909"/>
      <c r="B241" s="909"/>
      <c r="C241" s="1056"/>
      <c r="J241" s="1055"/>
      <c r="K241" s="1048"/>
      <c r="L241" s="1054"/>
      <c r="M241" s="1048"/>
      <c r="N241" s="1053"/>
      <c r="O241" s="1053"/>
      <c r="P241" s="1053"/>
    </row>
    <row r="242" spans="1:16">
      <c r="A242" s="909"/>
      <c r="B242" s="909"/>
      <c r="C242" s="1056"/>
      <c r="J242" s="1055"/>
      <c r="K242" s="1048"/>
      <c r="L242" s="1054"/>
      <c r="M242" s="1048"/>
      <c r="N242" s="1053"/>
      <c r="O242" s="1053"/>
      <c r="P242" s="1053"/>
    </row>
    <row r="243" spans="1:16">
      <c r="A243" s="909"/>
      <c r="B243" s="909"/>
      <c r="C243" s="1056"/>
      <c r="J243" s="1055"/>
      <c r="K243" s="1048"/>
      <c r="L243" s="1054"/>
      <c r="M243" s="1048"/>
      <c r="N243" s="1053"/>
      <c r="O243" s="1053"/>
      <c r="P243" s="1053"/>
    </row>
    <row r="244" spans="1:16">
      <c r="A244" s="909"/>
      <c r="B244" s="909"/>
      <c r="C244" s="1056"/>
      <c r="J244" s="1055"/>
      <c r="K244" s="1048"/>
      <c r="L244" s="1054"/>
      <c r="M244" s="1048"/>
      <c r="N244" s="1053"/>
      <c r="O244" s="1053"/>
      <c r="P244" s="1053"/>
    </row>
    <row r="245" spans="1:16">
      <c r="A245" s="909"/>
      <c r="B245" s="909"/>
      <c r="C245" s="1056"/>
      <c r="J245" s="1055"/>
      <c r="K245" s="1048"/>
      <c r="L245" s="1054"/>
      <c r="M245" s="1048"/>
      <c r="N245" s="1053"/>
      <c r="O245" s="1053"/>
      <c r="P245" s="1053"/>
    </row>
    <row r="246" spans="1:16">
      <c r="A246" s="909"/>
      <c r="B246" s="909"/>
      <c r="C246" s="1056"/>
      <c r="J246" s="1055"/>
      <c r="K246" s="1048"/>
      <c r="L246" s="1054"/>
      <c r="M246" s="1048"/>
      <c r="N246" s="1053"/>
      <c r="O246" s="1053"/>
      <c r="P246" s="1053"/>
    </row>
    <row r="247" spans="1:16">
      <c r="A247" s="909"/>
      <c r="B247" s="909"/>
      <c r="C247" s="1056"/>
      <c r="J247" s="1055"/>
      <c r="K247" s="1048"/>
      <c r="L247" s="1054"/>
      <c r="M247" s="1048"/>
      <c r="N247" s="1053"/>
      <c r="O247" s="1053"/>
      <c r="P247" s="1053"/>
    </row>
    <row r="248" spans="1:16">
      <c r="A248" s="909"/>
      <c r="B248" s="909"/>
      <c r="C248" s="1056"/>
      <c r="J248" s="1055"/>
      <c r="K248" s="1048"/>
      <c r="L248" s="1054"/>
      <c r="M248" s="1048"/>
      <c r="N248" s="1053"/>
      <c r="O248" s="1053"/>
      <c r="P248" s="1053"/>
    </row>
    <row r="249" spans="1:16">
      <c r="A249" s="909"/>
      <c r="B249" s="909"/>
      <c r="C249" s="1056"/>
      <c r="J249" s="1055"/>
      <c r="K249" s="1048"/>
      <c r="L249" s="1054"/>
      <c r="M249" s="1048"/>
      <c r="N249" s="1053"/>
      <c r="O249" s="1053"/>
      <c r="P249" s="1053"/>
    </row>
    <row r="250" spans="1:16">
      <c r="A250" s="909"/>
      <c r="B250" s="909"/>
      <c r="C250" s="1056"/>
      <c r="J250" s="1055"/>
      <c r="K250" s="1048"/>
      <c r="L250" s="1054"/>
      <c r="M250" s="1048"/>
      <c r="N250" s="1053"/>
      <c r="O250" s="1053"/>
      <c r="P250" s="1053"/>
    </row>
    <row r="251" spans="1:16">
      <c r="A251" s="909"/>
      <c r="B251" s="909"/>
      <c r="C251" s="1056"/>
      <c r="J251" s="1055"/>
      <c r="K251" s="1048"/>
      <c r="L251" s="1054"/>
      <c r="M251" s="1048"/>
      <c r="N251" s="1053"/>
      <c r="O251" s="1053"/>
      <c r="P251" s="1053"/>
    </row>
    <row r="252" spans="1:16">
      <c r="A252" s="909"/>
      <c r="B252" s="909"/>
      <c r="C252" s="1056"/>
      <c r="J252" s="1055"/>
      <c r="K252" s="1048"/>
      <c r="L252" s="1054"/>
      <c r="M252" s="1048"/>
      <c r="N252" s="1053"/>
      <c r="O252" s="1053"/>
      <c r="P252" s="1053"/>
    </row>
    <row r="253" spans="1:16">
      <c r="A253" s="909"/>
      <c r="B253" s="909"/>
      <c r="C253" s="1056"/>
      <c r="J253" s="1055"/>
      <c r="K253" s="1048"/>
      <c r="L253" s="1054"/>
      <c r="M253" s="1048"/>
      <c r="N253" s="1053"/>
      <c r="O253" s="1053"/>
      <c r="P253" s="1053"/>
    </row>
    <row r="254" spans="1:16">
      <c r="A254" s="909"/>
      <c r="B254" s="909"/>
      <c r="C254" s="1056"/>
      <c r="J254" s="1055"/>
      <c r="K254" s="1048"/>
      <c r="L254" s="1054"/>
      <c r="M254" s="1048"/>
      <c r="N254" s="1053"/>
      <c r="O254" s="1053"/>
      <c r="P254" s="1053"/>
    </row>
    <row r="255" spans="1:16">
      <c r="A255" s="909"/>
      <c r="B255" s="909"/>
      <c r="C255" s="1056"/>
      <c r="J255" s="1055"/>
      <c r="K255" s="1048"/>
      <c r="L255" s="1054"/>
      <c r="M255" s="1048"/>
      <c r="N255" s="1053"/>
      <c r="O255" s="1053"/>
      <c r="P255" s="1053"/>
    </row>
    <row r="256" spans="1:16">
      <c r="A256" s="909"/>
      <c r="B256" s="909"/>
      <c r="C256" s="1056"/>
      <c r="J256" s="1055"/>
      <c r="K256" s="1048"/>
      <c r="L256" s="1054"/>
      <c r="M256" s="1048"/>
      <c r="N256" s="1053"/>
      <c r="O256" s="1053"/>
      <c r="P256" s="1053"/>
    </row>
    <row r="257" spans="1:16">
      <c r="A257" s="909"/>
      <c r="B257" s="909"/>
      <c r="C257" s="1056"/>
      <c r="J257" s="1055"/>
      <c r="K257" s="1048"/>
      <c r="L257" s="1054"/>
      <c r="M257" s="1048"/>
      <c r="N257" s="1053"/>
      <c r="O257" s="1053"/>
      <c r="P257" s="1053"/>
    </row>
    <row r="258" spans="1:16">
      <c r="A258" s="909"/>
      <c r="B258" s="909"/>
      <c r="C258" s="1056"/>
      <c r="J258" s="1055"/>
      <c r="K258" s="1048"/>
      <c r="L258" s="1054"/>
      <c r="M258" s="1048"/>
      <c r="N258" s="1053"/>
      <c r="O258" s="1053"/>
      <c r="P258" s="1053"/>
    </row>
    <row r="259" spans="1:16">
      <c r="A259" s="909"/>
      <c r="B259" s="909"/>
      <c r="C259" s="1056"/>
      <c r="J259" s="1055"/>
      <c r="K259" s="1048"/>
      <c r="L259" s="1054"/>
      <c r="M259" s="1048"/>
      <c r="N259" s="1053"/>
      <c r="O259" s="1053"/>
      <c r="P259" s="1053"/>
    </row>
    <row r="260" spans="1:16">
      <c r="A260" s="909"/>
      <c r="B260" s="909"/>
      <c r="C260" s="1056"/>
      <c r="J260" s="1055"/>
      <c r="K260" s="1048"/>
      <c r="L260" s="1054"/>
      <c r="M260" s="1048"/>
      <c r="N260" s="1053"/>
      <c r="O260" s="1053"/>
      <c r="P260" s="1053"/>
    </row>
    <row r="261" spans="1:16">
      <c r="A261" s="909"/>
      <c r="B261" s="909"/>
      <c r="C261" s="1056"/>
      <c r="J261" s="1055"/>
      <c r="K261" s="1048"/>
      <c r="L261" s="1054"/>
      <c r="M261" s="1048"/>
      <c r="N261" s="1053"/>
      <c r="O261" s="1053"/>
      <c r="P261" s="1053"/>
    </row>
    <row r="262" spans="1:16">
      <c r="A262" s="909"/>
      <c r="B262" s="909"/>
      <c r="C262" s="1056"/>
      <c r="J262" s="1055"/>
      <c r="K262" s="1048"/>
      <c r="L262" s="1054"/>
      <c r="M262" s="1048"/>
      <c r="N262" s="1053"/>
      <c r="O262" s="1053"/>
      <c r="P262" s="1053"/>
    </row>
    <row r="263" spans="1:16">
      <c r="A263" s="909"/>
      <c r="B263" s="909"/>
      <c r="C263" s="1056"/>
      <c r="J263" s="1055"/>
      <c r="K263" s="1048"/>
      <c r="L263" s="1054"/>
      <c r="M263" s="1048"/>
      <c r="N263" s="1053"/>
      <c r="O263" s="1053"/>
      <c r="P263" s="1053"/>
    </row>
    <row r="264" spans="1:16">
      <c r="A264" s="909"/>
      <c r="B264" s="909"/>
      <c r="C264" s="1056"/>
      <c r="J264" s="1055"/>
      <c r="K264" s="1048"/>
      <c r="L264" s="1054"/>
      <c r="M264" s="1048"/>
      <c r="N264" s="1053"/>
      <c r="O264" s="1053"/>
      <c r="P264" s="1053"/>
    </row>
    <row r="265" spans="1:16">
      <c r="A265" s="909"/>
      <c r="B265" s="909"/>
      <c r="C265" s="1056"/>
      <c r="J265" s="1055"/>
      <c r="K265" s="1048"/>
      <c r="L265" s="1054"/>
      <c r="M265" s="1048"/>
      <c r="N265" s="1053"/>
      <c r="O265" s="1053"/>
      <c r="P265" s="1053"/>
    </row>
    <row r="266" spans="1:16">
      <c r="A266" s="909"/>
      <c r="B266" s="909"/>
      <c r="C266" s="1056"/>
      <c r="J266" s="1055"/>
      <c r="K266" s="1048"/>
      <c r="L266" s="1054"/>
      <c r="M266" s="1048"/>
      <c r="N266" s="1053"/>
      <c r="O266" s="1053"/>
      <c r="P266" s="1053"/>
    </row>
    <row r="267" spans="1:16">
      <c r="A267" s="909"/>
      <c r="B267" s="909"/>
      <c r="C267" s="1056"/>
      <c r="J267" s="1055"/>
      <c r="K267" s="1048"/>
      <c r="L267" s="1054"/>
      <c r="M267" s="1048"/>
      <c r="N267" s="1053"/>
      <c r="O267" s="1053"/>
      <c r="P267" s="1053"/>
    </row>
    <row r="268" spans="1:16">
      <c r="A268" s="909"/>
      <c r="B268" s="909"/>
      <c r="C268" s="1056"/>
      <c r="J268" s="1055"/>
      <c r="K268" s="1048"/>
      <c r="L268" s="1054"/>
      <c r="M268" s="1048"/>
      <c r="N268" s="1053"/>
      <c r="O268" s="1053"/>
      <c r="P268" s="1053"/>
    </row>
    <row r="269" spans="1:16">
      <c r="A269" s="909"/>
      <c r="B269" s="909"/>
      <c r="C269" s="1056"/>
      <c r="J269" s="1055"/>
      <c r="K269" s="1048"/>
      <c r="L269" s="1054"/>
      <c r="M269" s="1048"/>
      <c r="N269" s="1053"/>
      <c r="O269" s="1053"/>
      <c r="P269" s="1053"/>
    </row>
    <row r="270" spans="1:16">
      <c r="A270" s="909"/>
      <c r="B270" s="909"/>
      <c r="C270" s="1056"/>
      <c r="J270" s="1055"/>
      <c r="K270" s="1048"/>
      <c r="L270" s="1054"/>
      <c r="M270" s="1048"/>
      <c r="N270" s="1053"/>
      <c r="O270" s="1053"/>
      <c r="P270" s="1053"/>
    </row>
    <row r="271" spans="1:16">
      <c r="A271" s="909"/>
      <c r="B271" s="909"/>
      <c r="C271" s="1056"/>
      <c r="J271" s="1055"/>
      <c r="K271" s="1048"/>
      <c r="L271" s="1054"/>
      <c r="M271" s="1048"/>
      <c r="N271" s="1053"/>
      <c r="O271" s="1053"/>
      <c r="P271" s="1053"/>
    </row>
    <row r="272" spans="1:16">
      <c r="A272" s="909"/>
      <c r="B272" s="909"/>
      <c r="C272" s="1056"/>
      <c r="J272" s="1055"/>
      <c r="K272" s="1048"/>
      <c r="L272" s="1054"/>
      <c r="M272" s="1048"/>
      <c r="N272" s="1053"/>
      <c r="O272" s="1053"/>
      <c r="P272" s="1053"/>
    </row>
    <row r="273" spans="1:16">
      <c r="A273" s="909"/>
      <c r="B273" s="909"/>
      <c r="C273" s="1056"/>
      <c r="J273" s="1055"/>
      <c r="K273" s="1048"/>
      <c r="L273" s="1054"/>
      <c r="M273" s="1048"/>
      <c r="N273" s="1053"/>
      <c r="O273" s="1053"/>
      <c r="P273" s="1053"/>
    </row>
    <row r="274" spans="1:16">
      <c r="A274" s="909"/>
      <c r="B274" s="909"/>
      <c r="C274" s="1056"/>
      <c r="J274" s="1055"/>
      <c r="K274" s="1048"/>
      <c r="L274" s="1054"/>
      <c r="M274" s="1048"/>
      <c r="N274" s="1053"/>
      <c r="O274" s="1053"/>
      <c r="P274" s="1053"/>
    </row>
    <row r="275" spans="1:16">
      <c r="A275" s="909"/>
      <c r="B275" s="909"/>
      <c r="C275" s="1056"/>
      <c r="J275" s="1055"/>
      <c r="K275" s="1048"/>
      <c r="L275" s="1054"/>
      <c r="M275" s="1048"/>
      <c r="N275" s="1053"/>
      <c r="O275" s="1053"/>
      <c r="P275" s="1053"/>
    </row>
    <row r="276" spans="1:16">
      <c r="A276" s="909"/>
      <c r="B276" s="909"/>
      <c r="C276" s="1056"/>
      <c r="J276" s="1055"/>
      <c r="K276" s="1048"/>
      <c r="L276" s="1054"/>
      <c r="M276" s="1048"/>
      <c r="N276" s="1053"/>
      <c r="O276" s="1053"/>
      <c r="P276" s="1053"/>
    </row>
    <row r="277" spans="1:16">
      <c r="A277" s="909"/>
      <c r="B277" s="909"/>
      <c r="C277" s="1056"/>
      <c r="J277" s="1055"/>
      <c r="K277" s="1048"/>
      <c r="L277" s="1054"/>
      <c r="M277" s="1048"/>
      <c r="N277" s="1053"/>
      <c r="O277" s="1053"/>
      <c r="P277" s="1053"/>
    </row>
    <row r="278" spans="1:16">
      <c r="A278" s="909"/>
      <c r="B278" s="909"/>
      <c r="C278" s="1056"/>
      <c r="J278" s="1055"/>
      <c r="K278" s="1048"/>
      <c r="L278" s="1054"/>
      <c r="M278" s="1048"/>
      <c r="N278" s="1053"/>
      <c r="O278" s="1053"/>
      <c r="P278" s="1053"/>
    </row>
    <row r="279" spans="1:16">
      <c r="A279" s="909"/>
      <c r="B279" s="909"/>
      <c r="C279" s="1056"/>
      <c r="J279" s="1055"/>
      <c r="K279" s="1048"/>
      <c r="L279" s="1054"/>
      <c r="M279" s="1048"/>
      <c r="N279" s="1053"/>
      <c r="O279" s="1053"/>
      <c r="P279" s="1053"/>
    </row>
    <row r="280" spans="1:16">
      <c r="A280" s="909"/>
      <c r="B280" s="909"/>
      <c r="C280" s="1056"/>
      <c r="J280" s="1055"/>
      <c r="K280" s="1048"/>
      <c r="L280" s="1054"/>
      <c r="M280" s="1048"/>
      <c r="N280" s="1053"/>
      <c r="O280" s="1053"/>
      <c r="P280" s="1053"/>
    </row>
    <row r="281" spans="1:16">
      <c r="A281" s="909"/>
      <c r="B281" s="909"/>
      <c r="C281" s="1056"/>
      <c r="J281" s="1055"/>
      <c r="K281" s="1048"/>
      <c r="L281" s="1054"/>
      <c r="M281" s="1048"/>
      <c r="N281" s="1053"/>
      <c r="O281" s="1053"/>
      <c r="P281" s="1053"/>
    </row>
    <row r="282" spans="1:16">
      <c r="A282" s="909"/>
      <c r="B282" s="909"/>
      <c r="C282" s="1056"/>
      <c r="J282" s="1055"/>
      <c r="K282" s="1048"/>
      <c r="L282" s="1054"/>
      <c r="M282" s="1048"/>
      <c r="N282" s="1053"/>
      <c r="O282" s="1053"/>
      <c r="P282" s="1053"/>
    </row>
    <row r="283" spans="1:16">
      <c r="A283" s="909"/>
      <c r="B283" s="909"/>
      <c r="C283" s="1056"/>
      <c r="J283" s="1055"/>
      <c r="K283" s="1048"/>
      <c r="L283" s="1054"/>
      <c r="M283" s="1048"/>
      <c r="N283" s="1053"/>
      <c r="O283" s="1053"/>
      <c r="P283" s="1053"/>
    </row>
    <row r="284" spans="1:16">
      <c r="A284" s="909"/>
      <c r="B284" s="909"/>
      <c r="C284" s="1056"/>
      <c r="J284" s="1055"/>
      <c r="K284" s="1048"/>
      <c r="L284" s="1054"/>
      <c r="M284" s="1048"/>
      <c r="N284" s="1053"/>
      <c r="O284" s="1053"/>
      <c r="P284" s="1053"/>
    </row>
    <row r="285" spans="1:16">
      <c r="A285" s="909"/>
      <c r="B285" s="909"/>
      <c r="C285" s="1056"/>
      <c r="J285" s="1055"/>
      <c r="K285" s="1048"/>
      <c r="L285" s="1054"/>
      <c r="M285" s="1048"/>
      <c r="N285" s="1053"/>
      <c r="O285" s="1053"/>
      <c r="P285" s="1053"/>
    </row>
    <row r="286" spans="1:16">
      <c r="A286" s="909"/>
      <c r="B286" s="909"/>
      <c r="C286" s="1056"/>
      <c r="J286" s="1055"/>
      <c r="K286" s="1048"/>
      <c r="L286" s="1054"/>
      <c r="M286" s="1048"/>
      <c r="N286" s="1053"/>
      <c r="O286" s="1053"/>
      <c r="P286" s="1053"/>
    </row>
    <row r="287" spans="1:16">
      <c r="A287" s="909"/>
      <c r="B287" s="909"/>
      <c r="C287" s="1056"/>
      <c r="J287" s="1055"/>
      <c r="K287" s="1048"/>
      <c r="L287" s="1054"/>
      <c r="M287" s="1048"/>
      <c r="N287" s="1053"/>
      <c r="O287" s="1053"/>
      <c r="P287" s="1053"/>
    </row>
    <row r="288" spans="1:16">
      <c r="A288" s="909"/>
      <c r="B288" s="909"/>
      <c r="C288" s="1056"/>
      <c r="J288" s="1055"/>
      <c r="K288" s="1048"/>
      <c r="L288" s="1054"/>
      <c r="M288" s="1048"/>
      <c r="N288" s="1053"/>
      <c r="O288" s="1053"/>
      <c r="P288" s="1053"/>
    </row>
    <row r="289" spans="1:16">
      <c r="A289" s="909"/>
      <c r="B289" s="909"/>
      <c r="C289" s="1056"/>
      <c r="J289" s="1055"/>
      <c r="K289" s="1048"/>
      <c r="L289" s="1054"/>
      <c r="M289" s="1048"/>
      <c r="N289" s="1053"/>
      <c r="O289" s="1053"/>
      <c r="P289" s="1053"/>
    </row>
    <row r="290" spans="1:16">
      <c r="A290" s="909"/>
      <c r="B290" s="909"/>
      <c r="C290" s="1056"/>
      <c r="J290" s="1055"/>
      <c r="K290" s="1048"/>
      <c r="L290" s="1054"/>
      <c r="M290" s="1048"/>
      <c r="N290" s="1053"/>
      <c r="O290" s="1053"/>
      <c r="P290" s="1053"/>
    </row>
    <row r="291" spans="1:16">
      <c r="A291" s="909"/>
      <c r="B291" s="909"/>
      <c r="C291" s="1056"/>
      <c r="J291" s="1055"/>
      <c r="K291" s="1048"/>
      <c r="L291" s="1054"/>
      <c r="M291" s="1048"/>
      <c r="N291" s="1053"/>
      <c r="O291" s="1053"/>
      <c r="P291" s="1053"/>
    </row>
    <row r="292" spans="1:16">
      <c r="A292" s="909"/>
      <c r="B292" s="909"/>
      <c r="C292" s="1056"/>
      <c r="J292" s="1055"/>
      <c r="K292" s="1048"/>
      <c r="L292" s="1054"/>
      <c r="M292" s="1048"/>
      <c r="N292" s="1053"/>
      <c r="O292" s="1053"/>
      <c r="P292" s="1053"/>
    </row>
    <row r="293" spans="1:16">
      <c r="A293" s="909"/>
      <c r="B293" s="909"/>
      <c r="C293" s="1056"/>
      <c r="J293" s="1055"/>
      <c r="K293" s="1048"/>
      <c r="L293" s="1054"/>
      <c r="M293" s="1048"/>
      <c r="N293" s="1053"/>
      <c r="O293" s="1053"/>
      <c r="P293" s="1053"/>
    </row>
    <row r="294" spans="1:16">
      <c r="A294" s="909"/>
      <c r="B294" s="909"/>
      <c r="C294" s="1056"/>
      <c r="J294" s="1055"/>
      <c r="K294" s="1048"/>
      <c r="L294" s="1054"/>
      <c r="M294" s="1048"/>
      <c r="N294" s="1053"/>
      <c r="O294" s="1053"/>
      <c r="P294" s="1053"/>
    </row>
    <row r="295" spans="1:16">
      <c r="A295" s="909"/>
      <c r="B295" s="909"/>
      <c r="C295" s="1056"/>
      <c r="J295" s="1055"/>
      <c r="K295" s="1048"/>
      <c r="L295" s="1054"/>
      <c r="M295" s="1048"/>
      <c r="N295" s="1053"/>
      <c r="O295" s="1053"/>
      <c r="P295" s="1053"/>
    </row>
    <row r="296" spans="1:16">
      <c r="A296" s="909"/>
      <c r="B296" s="909"/>
      <c r="C296" s="1056"/>
      <c r="J296" s="1055"/>
      <c r="K296" s="1048"/>
      <c r="L296" s="1054"/>
      <c r="M296" s="1048"/>
      <c r="N296" s="1053"/>
      <c r="O296" s="1053"/>
      <c r="P296" s="1053"/>
    </row>
    <row r="297" spans="1:16">
      <c r="A297" s="909"/>
      <c r="B297" s="909"/>
      <c r="C297" s="1056"/>
      <c r="J297" s="1055"/>
      <c r="K297" s="1048"/>
      <c r="L297" s="1054"/>
      <c r="M297" s="1048"/>
      <c r="N297" s="1053"/>
      <c r="O297" s="1053"/>
      <c r="P297" s="1053"/>
    </row>
    <row r="298" spans="1:16">
      <c r="A298" s="909"/>
      <c r="B298" s="909"/>
      <c r="C298" s="1056"/>
      <c r="J298" s="1055"/>
      <c r="K298" s="1048"/>
      <c r="L298" s="1054"/>
      <c r="M298" s="1048"/>
      <c r="N298" s="1053"/>
      <c r="O298" s="1053"/>
      <c r="P298" s="1053"/>
    </row>
    <row r="299" spans="1:16">
      <c r="A299" s="909"/>
      <c r="B299" s="909"/>
      <c r="C299" s="1056"/>
      <c r="J299" s="1055"/>
      <c r="K299" s="1048"/>
      <c r="L299" s="1054"/>
      <c r="M299" s="1048"/>
      <c r="N299" s="1053"/>
      <c r="O299" s="1053"/>
      <c r="P299" s="1053"/>
    </row>
    <row r="300" spans="1:16">
      <c r="A300" s="909"/>
      <c r="B300" s="909"/>
      <c r="C300" s="1056"/>
      <c r="J300" s="1055"/>
      <c r="K300" s="1048"/>
      <c r="L300" s="1054"/>
      <c r="M300" s="1048"/>
      <c r="N300" s="1053"/>
      <c r="O300" s="1053"/>
      <c r="P300" s="1053"/>
    </row>
    <row r="301" spans="1:16">
      <c r="A301" s="909"/>
      <c r="B301" s="909"/>
      <c r="C301" s="1056"/>
      <c r="J301" s="1055"/>
      <c r="K301" s="1048"/>
      <c r="L301" s="1054"/>
      <c r="M301" s="1048"/>
      <c r="N301" s="1053"/>
      <c r="O301" s="1053"/>
      <c r="P301" s="1053"/>
    </row>
    <row r="302" spans="1:16">
      <c r="A302" s="909"/>
      <c r="B302" s="909"/>
      <c r="C302" s="1056"/>
      <c r="J302" s="1055"/>
      <c r="K302" s="1048"/>
      <c r="L302" s="1054"/>
      <c r="M302" s="1048"/>
      <c r="N302" s="1053"/>
      <c r="O302" s="1053"/>
      <c r="P302" s="1053"/>
    </row>
    <row r="303" spans="1:16">
      <c r="A303" s="909"/>
      <c r="B303" s="909"/>
      <c r="C303" s="1056"/>
      <c r="J303" s="1055"/>
      <c r="K303" s="1048"/>
      <c r="L303" s="1054"/>
      <c r="M303" s="1048"/>
      <c r="N303" s="1053"/>
      <c r="O303" s="1053"/>
      <c r="P303" s="1053"/>
    </row>
    <row r="304" spans="1:16">
      <c r="A304" s="909"/>
      <c r="B304" s="909"/>
      <c r="C304" s="1056"/>
      <c r="J304" s="1055"/>
      <c r="K304" s="1048"/>
      <c r="L304" s="1054"/>
      <c r="M304" s="1048"/>
      <c r="N304" s="1053"/>
      <c r="O304" s="1053"/>
      <c r="P304" s="1053"/>
    </row>
    <row r="305" spans="1:16">
      <c r="A305" s="909"/>
      <c r="B305" s="909"/>
      <c r="C305" s="1056"/>
      <c r="J305" s="1055"/>
      <c r="K305" s="1048"/>
      <c r="L305" s="1054"/>
      <c r="M305" s="1048"/>
      <c r="N305" s="1053"/>
      <c r="O305" s="1053"/>
      <c r="P305" s="1053"/>
    </row>
    <row r="306" spans="1:16">
      <c r="A306" s="909"/>
      <c r="B306" s="909"/>
      <c r="C306" s="1056"/>
      <c r="J306" s="1055"/>
      <c r="K306" s="1048"/>
      <c r="L306" s="1054"/>
      <c r="M306" s="1048"/>
      <c r="N306" s="1053"/>
      <c r="O306" s="1053"/>
      <c r="P306" s="1053"/>
    </row>
    <row r="307" spans="1:16">
      <c r="A307" s="909"/>
      <c r="B307" s="909"/>
      <c r="C307" s="1056"/>
      <c r="J307" s="1055"/>
      <c r="K307" s="1048"/>
      <c r="L307" s="1054"/>
      <c r="M307" s="1048"/>
      <c r="N307" s="1053"/>
      <c r="O307" s="1053"/>
      <c r="P307" s="1053"/>
    </row>
    <row r="308" spans="1:16">
      <c r="A308" s="909"/>
      <c r="B308" s="909"/>
      <c r="C308" s="1056"/>
      <c r="J308" s="1055"/>
      <c r="K308" s="1048"/>
      <c r="L308" s="1054"/>
      <c r="M308" s="1048"/>
      <c r="N308" s="1053"/>
      <c r="O308" s="1053"/>
      <c r="P308" s="1053"/>
    </row>
    <row r="309" spans="1:16">
      <c r="A309" s="909"/>
      <c r="B309" s="909"/>
      <c r="C309" s="1056"/>
      <c r="J309" s="1055"/>
      <c r="K309" s="1048"/>
      <c r="L309" s="1054"/>
      <c r="M309" s="1048"/>
      <c r="N309" s="1053"/>
      <c r="O309" s="1053"/>
      <c r="P309" s="1053"/>
    </row>
    <row r="310" spans="1:16">
      <c r="A310" s="909"/>
      <c r="B310" s="909"/>
      <c r="C310" s="1056"/>
      <c r="J310" s="1055"/>
      <c r="K310" s="1048"/>
      <c r="L310" s="1054"/>
      <c r="M310" s="1048"/>
      <c r="N310" s="1053"/>
      <c r="O310" s="1053"/>
      <c r="P310" s="1053"/>
    </row>
    <row r="311" spans="1:16">
      <c r="A311" s="909"/>
      <c r="B311" s="909"/>
      <c r="C311" s="1056"/>
      <c r="J311" s="1055"/>
      <c r="K311" s="1048"/>
      <c r="L311" s="1054"/>
      <c r="M311" s="1048"/>
      <c r="N311" s="1053"/>
      <c r="O311" s="1053"/>
      <c r="P311" s="1053"/>
    </row>
    <row r="312" spans="1:16">
      <c r="A312" s="909"/>
      <c r="B312" s="909"/>
      <c r="C312" s="1056"/>
      <c r="J312" s="1055"/>
      <c r="K312" s="1048"/>
      <c r="L312" s="1054"/>
      <c r="M312" s="1048"/>
      <c r="N312" s="1053"/>
      <c r="O312" s="1053"/>
      <c r="P312" s="1053"/>
    </row>
    <row r="313" spans="1:16">
      <c r="A313" s="909"/>
      <c r="B313" s="909"/>
      <c r="C313" s="1056"/>
      <c r="J313" s="1055"/>
      <c r="K313" s="1048"/>
      <c r="L313" s="1054"/>
      <c r="M313" s="1048"/>
      <c r="N313" s="1053"/>
      <c r="O313" s="1053"/>
      <c r="P313" s="1053"/>
    </row>
    <row r="314" spans="1:16">
      <c r="A314" s="909"/>
      <c r="B314" s="909"/>
      <c r="C314" s="1056"/>
      <c r="J314" s="1055"/>
      <c r="K314" s="1048"/>
      <c r="L314" s="1054"/>
      <c r="M314" s="1048"/>
      <c r="N314" s="1053"/>
      <c r="O314" s="1053"/>
      <c r="P314" s="1053"/>
    </row>
    <row r="315" spans="1:16">
      <c r="A315" s="909"/>
      <c r="B315" s="909"/>
      <c r="C315" s="1056"/>
      <c r="J315" s="1055"/>
      <c r="K315" s="1048"/>
      <c r="L315" s="1054"/>
      <c r="M315" s="1048"/>
      <c r="N315" s="1053"/>
      <c r="O315" s="1053"/>
      <c r="P315" s="1053"/>
    </row>
    <row r="316" spans="1:16">
      <c r="A316" s="909"/>
      <c r="B316" s="909"/>
      <c r="C316" s="1056"/>
      <c r="J316" s="1055"/>
      <c r="K316" s="1048"/>
      <c r="L316" s="1054"/>
      <c r="M316" s="1048"/>
      <c r="N316" s="1053"/>
      <c r="O316" s="1053"/>
      <c r="P316" s="1053"/>
    </row>
    <row r="317" spans="1:16">
      <c r="A317" s="909"/>
      <c r="B317" s="909"/>
      <c r="C317" s="1056"/>
      <c r="J317" s="1055"/>
      <c r="K317" s="1048"/>
      <c r="L317" s="1054"/>
      <c r="M317" s="1048"/>
      <c r="N317" s="1053"/>
      <c r="O317" s="1053"/>
      <c r="P317" s="1053"/>
    </row>
    <row r="318" spans="1:16">
      <c r="A318" s="909"/>
      <c r="B318" s="909"/>
      <c r="C318" s="1056"/>
      <c r="J318" s="1055"/>
      <c r="K318" s="1048"/>
      <c r="L318" s="1054"/>
      <c r="M318" s="1048"/>
      <c r="N318" s="1053"/>
      <c r="O318" s="1053"/>
      <c r="P318" s="1053"/>
    </row>
    <row r="319" spans="1:16">
      <c r="A319" s="909"/>
      <c r="B319" s="909"/>
      <c r="C319" s="1056"/>
      <c r="J319" s="1055"/>
      <c r="K319" s="1048"/>
      <c r="L319" s="1054"/>
      <c r="M319" s="1048"/>
      <c r="N319" s="1053"/>
      <c r="O319" s="1053"/>
      <c r="P319" s="1053"/>
    </row>
    <row r="320" spans="1:16">
      <c r="A320" s="909"/>
      <c r="B320" s="909"/>
      <c r="C320" s="1056"/>
      <c r="J320" s="1055"/>
      <c r="K320" s="1048"/>
      <c r="L320" s="1054"/>
      <c r="M320" s="1048"/>
      <c r="N320" s="1053"/>
      <c r="O320" s="1053"/>
      <c r="P320" s="1053"/>
    </row>
    <row r="321" spans="1:16">
      <c r="A321" s="909"/>
      <c r="B321" s="909"/>
      <c r="C321" s="1056"/>
      <c r="J321" s="1055"/>
      <c r="K321" s="1048"/>
      <c r="L321" s="1054"/>
      <c r="M321" s="1048"/>
      <c r="N321" s="1053"/>
      <c r="O321" s="1053"/>
      <c r="P321" s="1053"/>
    </row>
    <row r="322" spans="1:16">
      <c r="A322" s="909"/>
      <c r="B322" s="909"/>
      <c r="C322" s="1056"/>
      <c r="J322" s="1055"/>
      <c r="K322" s="1048"/>
      <c r="L322" s="1054"/>
      <c r="M322" s="1048"/>
      <c r="N322" s="1053"/>
      <c r="O322" s="1053"/>
      <c r="P322" s="1053"/>
    </row>
    <row r="323" spans="1:16">
      <c r="A323" s="909"/>
      <c r="B323" s="909"/>
      <c r="C323" s="1056"/>
      <c r="J323" s="1055"/>
      <c r="K323" s="1048"/>
      <c r="L323" s="1054"/>
      <c r="M323" s="1048"/>
      <c r="N323" s="1053"/>
      <c r="O323" s="1053"/>
      <c r="P323" s="1053"/>
    </row>
    <row r="324" spans="1:16">
      <c r="A324" s="909"/>
      <c r="B324" s="909"/>
      <c r="C324" s="1056"/>
      <c r="J324" s="1055"/>
      <c r="K324" s="1048"/>
      <c r="L324" s="1054"/>
      <c r="M324" s="1048"/>
      <c r="N324" s="1053"/>
      <c r="O324" s="1053"/>
      <c r="P324" s="1053"/>
    </row>
    <row r="325" spans="1:16">
      <c r="A325" s="909"/>
      <c r="B325" s="909"/>
      <c r="C325" s="1056"/>
      <c r="J325" s="1055"/>
      <c r="K325" s="1048"/>
      <c r="L325" s="1054"/>
      <c r="M325" s="1048"/>
      <c r="N325" s="1053"/>
      <c r="O325" s="1053"/>
      <c r="P325" s="1053"/>
    </row>
    <row r="326" spans="1:16">
      <c r="A326" s="909"/>
      <c r="B326" s="909"/>
      <c r="C326" s="1056"/>
      <c r="J326" s="1055"/>
      <c r="K326" s="1048"/>
      <c r="L326" s="1054"/>
      <c r="M326" s="1048"/>
      <c r="N326" s="1053"/>
      <c r="O326" s="1053"/>
      <c r="P326" s="1053"/>
    </row>
    <row r="327" spans="1:16">
      <c r="A327" s="909"/>
      <c r="B327" s="909"/>
      <c r="C327" s="1056"/>
      <c r="J327" s="1055"/>
      <c r="K327" s="1048"/>
      <c r="L327" s="1054"/>
      <c r="M327" s="1048"/>
      <c r="N327" s="1053"/>
      <c r="O327" s="1053"/>
      <c r="P327" s="1053"/>
    </row>
    <row r="328" spans="1:16">
      <c r="A328" s="909"/>
      <c r="B328" s="909"/>
      <c r="C328" s="1056"/>
      <c r="J328" s="1055"/>
      <c r="K328" s="1048"/>
      <c r="L328" s="1054"/>
      <c r="M328" s="1048"/>
      <c r="N328" s="1053"/>
      <c r="O328" s="1053"/>
      <c r="P328" s="1053"/>
    </row>
    <row r="329" spans="1:16">
      <c r="A329" s="909"/>
      <c r="B329" s="909"/>
      <c r="C329" s="1056"/>
      <c r="J329" s="1055"/>
      <c r="K329" s="1048"/>
      <c r="L329" s="1054"/>
      <c r="M329" s="1048"/>
      <c r="N329" s="1053"/>
      <c r="O329" s="1053"/>
      <c r="P329" s="1053"/>
    </row>
    <row r="330" spans="1:16">
      <c r="A330" s="909"/>
      <c r="B330" s="909"/>
      <c r="C330" s="1056"/>
      <c r="J330" s="1055"/>
      <c r="K330" s="1048"/>
      <c r="L330" s="1054"/>
      <c r="M330" s="1048"/>
      <c r="N330" s="1053"/>
      <c r="O330" s="1053"/>
      <c r="P330" s="1053"/>
    </row>
    <row r="331" spans="1:16">
      <c r="A331" s="909"/>
      <c r="B331" s="909"/>
      <c r="C331" s="1056"/>
      <c r="J331" s="1055"/>
      <c r="K331" s="1048"/>
      <c r="L331" s="1054"/>
      <c r="M331" s="1048"/>
      <c r="N331" s="1053"/>
      <c r="O331" s="1053"/>
      <c r="P331" s="1053"/>
    </row>
    <row r="332" spans="1:16">
      <c r="A332" s="909"/>
      <c r="B332" s="909"/>
      <c r="C332" s="1056"/>
      <c r="J332" s="1055"/>
      <c r="K332" s="1048"/>
      <c r="L332" s="1054"/>
      <c r="M332" s="1048"/>
      <c r="N332" s="1053"/>
      <c r="O332" s="1053"/>
      <c r="P332" s="1053"/>
    </row>
    <row r="333" spans="1:16">
      <c r="A333" s="909"/>
      <c r="B333" s="909"/>
      <c r="C333" s="1056"/>
      <c r="J333" s="1055"/>
      <c r="K333" s="1048"/>
      <c r="L333" s="1054"/>
      <c r="M333" s="1048"/>
      <c r="N333" s="1053"/>
      <c r="O333" s="1053"/>
      <c r="P333" s="1053"/>
    </row>
    <row r="334" spans="1:16">
      <c r="A334" s="909"/>
      <c r="B334" s="909"/>
      <c r="C334" s="1056"/>
      <c r="J334" s="1055"/>
      <c r="K334" s="1048"/>
      <c r="L334" s="1054"/>
      <c r="M334" s="1048"/>
      <c r="N334" s="1053"/>
      <c r="O334" s="1053"/>
      <c r="P334" s="1053"/>
    </row>
    <row r="335" spans="1:16">
      <c r="A335" s="909"/>
      <c r="B335" s="909"/>
      <c r="C335" s="1056"/>
      <c r="J335" s="1055"/>
      <c r="K335" s="1048"/>
      <c r="L335" s="1054"/>
      <c r="M335" s="1048"/>
      <c r="N335" s="1053"/>
      <c r="O335" s="1053"/>
      <c r="P335" s="1053"/>
    </row>
    <row r="336" spans="1:16">
      <c r="A336" s="909"/>
      <c r="B336" s="909"/>
      <c r="C336" s="1056"/>
      <c r="J336" s="1055"/>
      <c r="K336" s="1048"/>
      <c r="L336" s="1054"/>
      <c r="M336" s="1048"/>
      <c r="N336" s="1053"/>
      <c r="O336" s="1053"/>
      <c r="P336" s="1053"/>
    </row>
    <row r="337" spans="1:16">
      <c r="A337" s="909"/>
      <c r="B337" s="909"/>
      <c r="C337" s="1056"/>
      <c r="J337" s="1055"/>
      <c r="K337" s="1048"/>
      <c r="L337" s="1054"/>
      <c r="M337" s="1048"/>
      <c r="N337" s="1053"/>
      <c r="O337" s="1053"/>
      <c r="P337" s="1053"/>
    </row>
    <row r="338" spans="1:16">
      <c r="A338" s="909"/>
      <c r="B338" s="909"/>
      <c r="C338" s="1056"/>
      <c r="J338" s="1055"/>
      <c r="K338" s="1048"/>
      <c r="L338" s="1054"/>
      <c r="M338" s="1048"/>
      <c r="N338" s="1053"/>
      <c r="O338" s="1053"/>
      <c r="P338" s="1053"/>
    </row>
    <row r="339" spans="1:16">
      <c r="A339" s="909"/>
      <c r="B339" s="909"/>
      <c r="C339" s="1056"/>
      <c r="J339" s="1055"/>
      <c r="K339" s="1048"/>
      <c r="L339" s="1054"/>
      <c r="M339" s="1048"/>
      <c r="N339" s="1053"/>
      <c r="O339" s="1053"/>
      <c r="P339" s="1053"/>
    </row>
    <row r="340" spans="1:16">
      <c r="A340" s="909"/>
      <c r="B340" s="909"/>
      <c r="C340" s="1056"/>
      <c r="J340" s="1055"/>
      <c r="K340" s="1048"/>
      <c r="L340" s="1054"/>
      <c r="M340" s="1048"/>
      <c r="N340" s="1053"/>
      <c r="O340" s="1053"/>
      <c r="P340" s="1053"/>
    </row>
    <row r="341" spans="1:16">
      <c r="A341" s="909"/>
      <c r="B341" s="909"/>
      <c r="C341" s="1056"/>
      <c r="J341" s="1055"/>
      <c r="K341" s="1048"/>
      <c r="L341" s="1054"/>
      <c r="M341" s="1048"/>
      <c r="N341" s="1053"/>
      <c r="O341" s="1053"/>
      <c r="P341" s="1053"/>
    </row>
    <row r="342" spans="1:16">
      <c r="A342" s="909"/>
      <c r="B342" s="909"/>
      <c r="C342" s="1056"/>
      <c r="J342" s="1055"/>
      <c r="K342" s="1048"/>
      <c r="L342" s="1054"/>
      <c r="M342" s="1048"/>
      <c r="N342" s="1053"/>
      <c r="O342" s="1053"/>
      <c r="P342" s="1053"/>
    </row>
    <row r="343" spans="1:16">
      <c r="A343" s="909"/>
      <c r="B343" s="909"/>
      <c r="C343" s="1056"/>
      <c r="J343" s="1055"/>
      <c r="K343" s="1048"/>
      <c r="L343" s="1054"/>
      <c r="M343" s="1048"/>
      <c r="N343" s="1053"/>
      <c r="O343" s="1053"/>
      <c r="P343" s="1053"/>
    </row>
    <row r="344" spans="1:16">
      <c r="A344" s="909"/>
      <c r="B344" s="909"/>
      <c r="C344" s="1056"/>
      <c r="J344" s="1055"/>
      <c r="K344" s="1048"/>
      <c r="L344" s="1054"/>
      <c r="M344" s="1048"/>
      <c r="N344" s="1053"/>
      <c r="O344" s="1053"/>
      <c r="P344" s="1053"/>
    </row>
    <row r="345" spans="1:16">
      <c r="A345" s="909"/>
      <c r="B345" s="909"/>
      <c r="C345" s="1056"/>
      <c r="J345" s="1055"/>
      <c r="K345" s="1048"/>
      <c r="L345" s="1054"/>
      <c r="M345" s="1048"/>
      <c r="N345" s="1053"/>
      <c r="O345" s="1053"/>
      <c r="P345" s="1053"/>
    </row>
    <row r="346" spans="1:16">
      <c r="A346" s="909"/>
      <c r="B346" s="909"/>
      <c r="C346" s="1056"/>
      <c r="J346" s="1055"/>
      <c r="K346" s="1048"/>
      <c r="L346" s="1054"/>
      <c r="M346" s="1048"/>
      <c r="N346" s="1053"/>
      <c r="O346" s="1053"/>
      <c r="P346" s="1053"/>
    </row>
    <row r="347" spans="1:16">
      <c r="A347" s="909"/>
      <c r="B347" s="909"/>
      <c r="C347" s="1056"/>
      <c r="J347" s="1055"/>
      <c r="K347" s="1048"/>
      <c r="L347" s="1054"/>
      <c r="M347" s="1048"/>
      <c r="N347" s="1053"/>
      <c r="O347" s="1053"/>
      <c r="P347" s="1053"/>
    </row>
    <row r="348" spans="1:16">
      <c r="A348" s="909"/>
      <c r="B348" s="909"/>
      <c r="C348" s="1056"/>
      <c r="J348" s="1055"/>
      <c r="K348" s="1048"/>
      <c r="L348" s="1054"/>
      <c r="M348" s="1048"/>
      <c r="N348" s="1053"/>
      <c r="O348" s="1053"/>
      <c r="P348" s="1053"/>
    </row>
    <row r="349" spans="1:16">
      <c r="A349" s="909"/>
      <c r="B349" s="909"/>
      <c r="C349" s="1056"/>
      <c r="J349" s="1055"/>
      <c r="K349" s="1048"/>
      <c r="L349" s="1054"/>
      <c r="M349" s="1048"/>
      <c r="N349" s="1053"/>
      <c r="O349" s="1053"/>
      <c r="P349" s="1053"/>
    </row>
    <row r="350" spans="1:16">
      <c r="A350" s="909"/>
      <c r="B350" s="909"/>
      <c r="C350" s="1056"/>
      <c r="J350" s="1055"/>
      <c r="K350" s="1048"/>
      <c r="L350" s="1054"/>
      <c r="M350" s="1048"/>
      <c r="N350" s="1053"/>
      <c r="O350" s="1053"/>
      <c r="P350" s="1053"/>
    </row>
    <row r="351" spans="1:16">
      <c r="A351" s="909"/>
      <c r="B351" s="909"/>
      <c r="C351" s="1056"/>
      <c r="J351" s="1055"/>
      <c r="K351" s="1048"/>
      <c r="L351" s="1054"/>
      <c r="M351" s="1048"/>
      <c r="N351" s="1053"/>
      <c r="O351" s="1053"/>
      <c r="P351" s="1053"/>
    </row>
    <row r="352" spans="1:16">
      <c r="A352" s="909"/>
      <c r="B352" s="909"/>
      <c r="C352" s="1056"/>
      <c r="J352" s="1055"/>
      <c r="K352" s="1048"/>
      <c r="L352" s="1054"/>
      <c r="M352" s="1048"/>
      <c r="N352" s="1053"/>
      <c r="O352" s="1053"/>
      <c r="P352" s="1053"/>
    </row>
    <row r="353" spans="1:16">
      <c r="A353" s="909"/>
      <c r="B353" s="909"/>
      <c r="C353" s="1056"/>
      <c r="J353" s="1055"/>
      <c r="K353" s="1048"/>
      <c r="L353" s="1054"/>
      <c r="M353" s="1048"/>
      <c r="N353" s="1053"/>
      <c r="O353" s="1053"/>
      <c r="P353" s="1053"/>
    </row>
    <row r="354" spans="1:16">
      <c r="A354" s="909"/>
      <c r="B354" s="909"/>
      <c r="C354" s="1056"/>
      <c r="J354" s="1055"/>
      <c r="K354" s="1048"/>
      <c r="L354" s="1054"/>
      <c r="M354" s="1048"/>
      <c r="N354" s="1053"/>
      <c r="O354" s="1053"/>
      <c r="P354" s="1053"/>
    </row>
    <row r="355" spans="1:16">
      <c r="A355" s="909"/>
      <c r="B355" s="909"/>
      <c r="C355" s="1056"/>
      <c r="J355" s="1055"/>
      <c r="K355" s="1048"/>
      <c r="L355" s="1054"/>
      <c r="M355" s="1048"/>
      <c r="N355" s="1053"/>
      <c r="O355" s="1053"/>
      <c r="P355" s="1053"/>
    </row>
    <row r="356" spans="1:16">
      <c r="A356" s="909"/>
      <c r="B356" s="909"/>
      <c r="C356" s="1056"/>
      <c r="J356" s="1055"/>
      <c r="K356" s="1048"/>
      <c r="L356" s="1054"/>
      <c r="M356" s="1048"/>
      <c r="N356" s="1053"/>
      <c r="O356" s="1053"/>
      <c r="P356" s="1053"/>
    </row>
    <row r="357" spans="1:16">
      <c r="L357" s="1054"/>
      <c r="M357" s="1048"/>
      <c r="N357" s="1053"/>
      <c r="O357" s="1053"/>
      <c r="P357" s="1053"/>
    </row>
    <row r="358" spans="1:16">
      <c r="L358" s="1054"/>
      <c r="M358" s="1048"/>
      <c r="N358" s="1053"/>
      <c r="O358" s="1053"/>
      <c r="P358" s="1053"/>
    </row>
    <row r="359" spans="1:16">
      <c r="L359" s="1054"/>
      <c r="M359" s="1048"/>
      <c r="N359" s="1053"/>
      <c r="O359" s="1053"/>
      <c r="P359" s="1053"/>
    </row>
    <row r="360" spans="1:16">
      <c r="L360" s="1054"/>
      <c r="M360" s="1048"/>
      <c r="N360" s="1053"/>
      <c r="O360" s="1053"/>
      <c r="P360" s="1053"/>
    </row>
    <row r="361" spans="1:16">
      <c r="L361" s="1054"/>
      <c r="M361" s="1048"/>
      <c r="N361" s="1053"/>
      <c r="O361" s="1053"/>
      <c r="P361" s="1053"/>
    </row>
    <row r="362" spans="1:16">
      <c r="L362" s="1054"/>
      <c r="M362" s="1048"/>
      <c r="N362" s="1053"/>
      <c r="O362" s="1053"/>
      <c r="P362" s="1053"/>
    </row>
    <row r="363" spans="1:16">
      <c r="L363" s="1054"/>
      <c r="M363" s="1048"/>
      <c r="N363" s="1053"/>
      <c r="O363" s="1053"/>
      <c r="P363" s="1053"/>
    </row>
    <row r="364" spans="1:16">
      <c r="L364" s="1054"/>
      <c r="M364" s="1048"/>
      <c r="N364" s="1053"/>
      <c r="O364" s="1053"/>
      <c r="P364" s="1053"/>
    </row>
    <row r="365" spans="1:16">
      <c r="L365" s="1054"/>
      <c r="M365" s="1048"/>
      <c r="N365" s="1053"/>
      <c r="O365" s="1053"/>
      <c r="P365" s="1053"/>
    </row>
    <row r="366" spans="1:16">
      <c r="L366" s="1054"/>
      <c r="M366" s="1048"/>
      <c r="N366" s="1053"/>
      <c r="O366" s="1053"/>
      <c r="P366" s="1053"/>
    </row>
    <row r="367" spans="1:16">
      <c r="L367" s="1054"/>
      <c r="M367" s="1048"/>
      <c r="N367" s="1053"/>
      <c r="O367" s="1053"/>
      <c r="P367" s="1053"/>
    </row>
    <row r="368" spans="1:16">
      <c r="L368" s="1054"/>
      <c r="M368" s="1048"/>
      <c r="N368" s="1053"/>
      <c r="O368" s="1053"/>
      <c r="P368" s="1053"/>
    </row>
    <row r="369" spans="12:16">
      <c r="L369" s="1054"/>
      <c r="M369" s="1048"/>
      <c r="N369" s="1053"/>
      <c r="O369" s="1053"/>
      <c r="P369" s="1053"/>
    </row>
    <row r="370" spans="12:16">
      <c r="L370" s="1054"/>
      <c r="M370" s="1048"/>
      <c r="N370" s="1053"/>
      <c r="O370" s="1053"/>
      <c r="P370" s="1053"/>
    </row>
    <row r="371" spans="12:16">
      <c r="L371" s="1054"/>
      <c r="M371" s="1048"/>
      <c r="N371" s="1053"/>
      <c r="O371" s="1053"/>
      <c r="P371" s="1053"/>
    </row>
    <row r="372" spans="12:16">
      <c r="L372" s="1054"/>
      <c r="M372" s="1048"/>
      <c r="N372" s="1053"/>
      <c r="O372" s="1053"/>
      <c r="P372" s="1053"/>
    </row>
    <row r="373" spans="12:16">
      <c r="L373" s="1054"/>
      <c r="M373" s="1048"/>
      <c r="N373" s="1053"/>
      <c r="O373" s="1053"/>
      <c r="P373" s="1053"/>
    </row>
    <row r="374" spans="12:16">
      <c r="L374" s="1054"/>
      <c r="M374" s="1048"/>
      <c r="N374" s="1053"/>
      <c r="O374" s="1053"/>
      <c r="P374" s="1053"/>
    </row>
    <row r="375" spans="12:16">
      <c r="L375" s="1054"/>
      <c r="M375" s="1048"/>
      <c r="N375" s="1053"/>
      <c r="O375" s="1053"/>
      <c r="P375" s="1053"/>
    </row>
    <row r="376" spans="12:16">
      <c r="L376" s="1054"/>
      <c r="M376" s="1048"/>
      <c r="N376" s="1053"/>
      <c r="O376" s="1053"/>
      <c r="P376" s="1053"/>
    </row>
    <row r="377" spans="12:16">
      <c r="L377" s="1054"/>
      <c r="M377" s="1048"/>
      <c r="N377" s="1053"/>
      <c r="O377" s="1053"/>
      <c r="P377" s="1053"/>
    </row>
    <row r="378" spans="12:16">
      <c r="L378" s="1054"/>
      <c r="M378" s="1048"/>
      <c r="N378" s="1053"/>
      <c r="O378" s="1053"/>
      <c r="P378" s="1053"/>
    </row>
    <row r="379" spans="12:16">
      <c r="L379" s="1054"/>
      <c r="M379" s="1048"/>
      <c r="N379" s="1053"/>
      <c r="O379" s="1053"/>
      <c r="P379" s="1053"/>
    </row>
    <row r="380" spans="12:16">
      <c r="L380" s="1054"/>
      <c r="M380" s="1048"/>
      <c r="N380" s="1053"/>
      <c r="O380" s="1053"/>
      <c r="P380" s="1053"/>
    </row>
    <row r="381" spans="12:16">
      <c r="L381" s="1054"/>
      <c r="M381" s="1048"/>
      <c r="N381" s="1053"/>
      <c r="O381" s="1053"/>
      <c r="P381" s="1053"/>
    </row>
    <row r="382" spans="12:16">
      <c r="L382" s="1054"/>
      <c r="M382" s="1048"/>
      <c r="N382" s="1053"/>
      <c r="O382" s="1053"/>
      <c r="P382" s="1053"/>
    </row>
    <row r="383" spans="12:16">
      <c r="L383" s="1054"/>
      <c r="M383" s="1048"/>
      <c r="N383" s="1053"/>
      <c r="O383" s="1053"/>
      <c r="P383" s="1053"/>
    </row>
    <row r="384" spans="12:16">
      <c r="L384" s="1054"/>
      <c r="M384" s="1048"/>
      <c r="N384" s="1053"/>
      <c r="O384" s="1053"/>
      <c r="P384" s="1053"/>
    </row>
    <row r="385" spans="12:16">
      <c r="L385" s="1054"/>
      <c r="M385" s="1048"/>
      <c r="N385" s="1053"/>
      <c r="O385" s="1053"/>
      <c r="P385" s="1053"/>
    </row>
    <row r="386" spans="12:16">
      <c r="L386" s="1054"/>
      <c r="M386" s="1048"/>
      <c r="N386" s="1053"/>
      <c r="O386" s="1053"/>
      <c r="P386" s="1053"/>
    </row>
    <row r="387" spans="12:16">
      <c r="L387" s="1054"/>
      <c r="M387" s="1048"/>
      <c r="N387" s="1053"/>
      <c r="O387" s="1053"/>
      <c r="P387" s="1053"/>
    </row>
    <row r="388" spans="12:16">
      <c r="L388" s="1054"/>
      <c r="M388" s="1048"/>
      <c r="N388" s="1053"/>
      <c r="O388" s="1053"/>
      <c r="P388" s="1053"/>
    </row>
    <row r="389" spans="12:16">
      <c r="L389" s="1054"/>
      <c r="M389" s="1048"/>
      <c r="N389" s="1053"/>
      <c r="O389" s="1053"/>
      <c r="P389" s="1053"/>
    </row>
    <row r="390" spans="12:16">
      <c r="L390" s="1054"/>
      <c r="M390" s="1048"/>
      <c r="N390" s="1053"/>
      <c r="O390" s="1053"/>
      <c r="P390" s="1053"/>
    </row>
    <row r="391" spans="12:16">
      <c r="L391" s="1054"/>
      <c r="M391" s="1048"/>
      <c r="N391" s="1053"/>
      <c r="O391" s="1053"/>
      <c r="P391" s="1053"/>
    </row>
    <row r="392" spans="12:16">
      <c r="L392" s="1054"/>
      <c r="M392" s="1048"/>
      <c r="N392" s="1053"/>
      <c r="O392" s="1053"/>
      <c r="P392" s="1053"/>
    </row>
    <row r="393" spans="12:16">
      <c r="L393" s="1054"/>
      <c r="M393" s="1048"/>
      <c r="N393" s="1053"/>
      <c r="O393" s="1053"/>
      <c r="P393" s="1053"/>
    </row>
    <row r="394" spans="12:16">
      <c r="L394" s="1054"/>
      <c r="M394" s="1048"/>
      <c r="N394" s="1053"/>
      <c r="O394" s="1053"/>
      <c r="P394" s="1053"/>
    </row>
    <row r="395" spans="12:16">
      <c r="L395" s="1054"/>
      <c r="M395" s="1048"/>
      <c r="N395" s="1053"/>
      <c r="O395" s="1053"/>
      <c r="P395" s="1053"/>
    </row>
    <row r="396" spans="12:16">
      <c r="L396" s="1054"/>
      <c r="M396" s="1048"/>
      <c r="N396" s="1053"/>
      <c r="O396" s="1053"/>
      <c r="P396" s="1053"/>
    </row>
    <row r="397" spans="12:16">
      <c r="L397" s="1054"/>
      <c r="M397" s="1048"/>
      <c r="N397" s="1053"/>
      <c r="O397" s="1053"/>
      <c r="P397" s="1053"/>
    </row>
    <row r="398" spans="12:16">
      <c r="L398" s="1054"/>
      <c r="M398" s="1048"/>
      <c r="N398" s="1053"/>
      <c r="O398" s="1053"/>
      <c r="P398" s="1053"/>
    </row>
    <row r="399" spans="12:16">
      <c r="L399" s="1054"/>
      <c r="M399" s="1048"/>
      <c r="N399" s="1053"/>
      <c r="O399" s="1053"/>
      <c r="P399" s="1053"/>
    </row>
    <row r="400" spans="12:16">
      <c r="L400" s="1054"/>
      <c r="M400" s="1048"/>
      <c r="N400" s="1053"/>
      <c r="O400" s="1053"/>
      <c r="P400" s="1053"/>
    </row>
    <row r="401" spans="12:16">
      <c r="L401" s="1054"/>
      <c r="M401" s="1048"/>
      <c r="N401" s="1053"/>
      <c r="O401" s="1053"/>
      <c r="P401" s="1053"/>
    </row>
    <row r="402" spans="12:16">
      <c r="L402" s="1054"/>
      <c r="M402" s="1048"/>
      <c r="N402" s="1053"/>
      <c r="O402" s="1053"/>
      <c r="P402" s="1053"/>
    </row>
    <row r="403" spans="12:16">
      <c r="L403" s="1054"/>
      <c r="M403" s="1048"/>
      <c r="N403" s="1053"/>
      <c r="O403" s="1053"/>
      <c r="P403" s="1053"/>
    </row>
    <row r="404" spans="12:16">
      <c r="L404" s="1054"/>
      <c r="M404" s="1048"/>
      <c r="N404" s="1053"/>
      <c r="O404" s="1053"/>
      <c r="P404" s="1053"/>
    </row>
    <row r="405" spans="12:16">
      <c r="L405" s="1054"/>
      <c r="M405" s="1048"/>
      <c r="N405" s="1053"/>
      <c r="O405" s="1053"/>
      <c r="P405" s="1053"/>
    </row>
    <row r="406" spans="12:16">
      <c r="L406" s="1054"/>
      <c r="M406" s="1048"/>
      <c r="N406" s="1053"/>
      <c r="O406" s="1053"/>
      <c r="P406" s="1053"/>
    </row>
    <row r="407" spans="12:16">
      <c r="L407" s="1054"/>
      <c r="M407" s="1048"/>
      <c r="N407" s="1053"/>
      <c r="O407" s="1053"/>
      <c r="P407" s="1053"/>
    </row>
    <row r="408" spans="12:16">
      <c r="L408" s="1054"/>
      <c r="M408" s="1048"/>
      <c r="N408" s="1053"/>
      <c r="O408" s="1053"/>
      <c r="P408" s="1053"/>
    </row>
    <row r="409" spans="12:16">
      <c r="L409" s="1054"/>
      <c r="M409" s="1048"/>
      <c r="N409" s="1053"/>
      <c r="O409" s="1053"/>
      <c r="P409" s="1053"/>
    </row>
    <row r="410" spans="12:16">
      <c r="L410" s="1054"/>
      <c r="M410" s="1048"/>
      <c r="N410" s="1053"/>
      <c r="O410" s="1053"/>
      <c r="P410" s="1053"/>
    </row>
    <row r="411" spans="12:16">
      <c r="L411" s="1054"/>
      <c r="M411" s="1048"/>
      <c r="N411" s="1053"/>
      <c r="O411" s="1053"/>
      <c r="P411" s="1053"/>
    </row>
    <row r="412" spans="12:16">
      <c r="L412" s="1054"/>
      <c r="M412" s="1048"/>
      <c r="N412" s="1053"/>
      <c r="O412" s="1053"/>
      <c r="P412" s="1053"/>
    </row>
    <row r="413" spans="12:16">
      <c r="L413" s="1054"/>
      <c r="M413" s="1048"/>
      <c r="N413" s="1053"/>
      <c r="O413" s="1053"/>
      <c r="P413" s="1053"/>
    </row>
    <row r="414" spans="12:16">
      <c r="L414" s="1054"/>
      <c r="M414" s="1048"/>
      <c r="N414" s="1053"/>
      <c r="O414" s="1053"/>
      <c r="P414" s="1053"/>
    </row>
    <row r="415" spans="12:16">
      <c r="L415" s="1054"/>
      <c r="M415" s="1048"/>
      <c r="N415" s="1053"/>
      <c r="O415" s="1053"/>
      <c r="P415" s="1053"/>
    </row>
    <row r="416" spans="12:16">
      <c r="L416" s="1054"/>
      <c r="M416" s="1048"/>
      <c r="N416" s="1053"/>
      <c r="O416" s="1053"/>
      <c r="P416" s="1053"/>
    </row>
    <row r="417" spans="12:16">
      <c r="L417" s="1054"/>
      <c r="M417" s="1048"/>
      <c r="N417" s="1053"/>
      <c r="O417" s="1053"/>
      <c r="P417" s="1053"/>
    </row>
    <row r="418" spans="12:16">
      <c r="L418" s="1054"/>
      <c r="M418" s="1048"/>
      <c r="N418" s="1053"/>
      <c r="O418" s="1053"/>
      <c r="P418" s="1053"/>
    </row>
    <row r="419" spans="12:16">
      <c r="L419" s="1054"/>
      <c r="M419" s="1048"/>
      <c r="N419" s="1053"/>
      <c r="O419" s="1053"/>
      <c r="P419" s="1053"/>
    </row>
    <row r="420" spans="12:16">
      <c r="L420" s="1054"/>
      <c r="M420" s="1048"/>
      <c r="N420" s="1053"/>
      <c r="O420" s="1053"/>
      <c r="P420" s="1053"/>
    </row>
    <row r="421" spans="12:16">
      <c r="L421" s="1054"/>
      <c r="M421" s="1048"/>
      <c r="N421" s="1053"/>
      <c r="O421" s="1053"/>
      <c r="P421" s="1053"/>
    </row>
    <row r="422" spans="12:16">
      <c r="L422" s="1054"/>
      <c r="M422" s="1048"/>
      <c r="N422" s="1053"/>
      <c r="O422" s="1053"/>
      <c r="P422" s="1053"/>
    </row>
    <row r="423" spans="12:16">
      <c r="L423" s="1054"/>
      <c r="M423" s="1048"/>
      <c r="N423" s="1053"/>
      <c r="O423" s="1053"/>
      <c r="P423" s="1053"/>
    </row>
    <row r="424" spans="12:16">
      <c r="L424" s="1054"/>
      <c r="M424" s="1048"/>
      <c r="N424" s="1053"/>
      <c r="O424" s="1053"/>
      <c r="P424" s="1053"/>
    </row>
    <row r="425" spans="12:16">
      <c r="L425" s="1054"/>
      <c r="M425" s="1048"/>
      <c r="N425" s="1053"/>
      <c r="O425" s="1053"/>
      <c r="P425" s="1053"/>
    </row>
    <row r="426" spans="12:16">
      <c r="L426" s="1054"/>
      <c r="M426" s="1048"/>
      <c r="N426" s="1053"/>
      <c r="O426" s="1053"/>
      <c r="P426" s="1053"/>
    </row>
    <row r="427" spans="12:16">
      <c r="L427" s="1054"/>
      <c r="M427" s="1048"/>
      <c r="N427" s="1053"/>
      <c r="O427" s="1053"/>
      <c r="P427" s="1053"/>
    </row>
    <row r="428" spans="12:16">
      <c r="L428" s="1054"/>
      <c r="M428" s="1048"/>
      <c r="N428" s="1053"/>
      <c r="O428" s="1053"/>
      <c r="P428" s="1053"/>
    </row>
    <row r="429" spans="12:16">
      <c r="L429" s="1054"/>
      <c r="M429" s="1048"/>
      <c r="N429" s="1053"/>
      <c r="O429" s="1053"/>
      <c r="P429" s="1053"/>
    </row>
    <row r="430" spans="12:16">
      <c r="L430" s="1054"/>
      <c r="M430" s="1048"/>
      <c r="N430" s="1053"/>
      <c r="O430" s="1053"/>
      <c r="P430" s="1053"/>
    </row>
    <row r="431" spans="12:16">
      <c r="L431" s="1054"/>
      <c r="M431" s="1048"/>
      <c r="N431" s="1053"/>
      <c r="O431" s="1053"/>
      <c r="P431" s="1053"/>
    </row>
    <row r="432" spans="12:16">
      <c r="L432" s="1054"/>
      <c r="M432" s="1048"/>
      <c r="N432" s="1053"/>
      <c r="O432" s="1053"/>
      <c r="P432" s="1053"/>
    </row>
    <row r="433" spans="12:16">
      <c r="L433" s="1054"/>
      <c r="M433" s="1048"/>
      <c r="N433" s="1053"/>
      <c r="O433" s="1053"/>
      <c r="P433" s="1053"/>
    </row>
    <row r="434" spans="12:16">
      <c r="L434" s="1054"/>
      <c r="M434" s="1048"/>
      <c r="N434" s="1053"/>
      <c r="O434" s="1053"/>
      <c r="P434" s="1053"/>
    </row>
    <row r="435" spans="12:16">
      <c r="L435" s="1054"/>
      <c r="M435" s="1048"/>
      <c r="N435" s="1053"/>
      <c r="O435" s="1053"/>
      <c r="P435" s="1053"/>
    </row>
    <row r="436" spans="12:16">
      <c r="L436" s="1054"/>
      <c r="M436" s="1048"/>
      <c r="N436" s="1053"/>
      <c r="O436" s="1053"/>
      <c r="P436" s="1053"/>
    </row>
    <row r="437" spans="12:16">
      <c r="L437" s="1054"/>
      <c r="M437" s="1048"/>
      <c r="N437" s="1053"/>
      <c r="O437" s="1053"/>
      <c r="P437" s="1053"/>
    </row>
    <row r="438" spans="12:16">
      <c r="L438" s="1054"/>
      <c r="M438" s="1048"/>
      <c r="N438" s="1053"/>
      <c r="O438" s="1053"/>
      <c r="P438" s="1053"/>
    </row>
    <row r="439" spans="12:16">
      <c r="L439" s="1054"/>
      <c r="M439" s="1048"/>
      <c r="N439" s="1053"/>
      <c r="O439" s="1053"/>
      <c r="P439" s="1053"/>
    </row>
    <row r="440" spans="12:16">
      <c r="L440" s="1054"/>
      <c r="M440" s="1048"/>
      <c r="N440" s="1053"/>
      <c r="O440" s="1053"/>
      <c r="P440" s="1053"/>
    </row>
    <row r="441" spans="12:16">
      <c r="L441" s="1054"/>
      <c r="M441" s="1048"/>
      <c r="N441" s="1053"/>
      <c r="O441" s="1053"/>
      <c r="P441" s="1053"/>
    </row>
    <row r="442" spans="12:16">
      <c r="L442" s="1054"/>
      <c r="M442" s="1048"/>
      <c r="N442" s="1053"/>
      <c r="O442" s="1053"/>
      <c r="P442" s="1053"/>
    </row>
    <row r="443" spans="12:16">
      <c r="L443" s="1054"/>
      <c r="M443" s="1048"/>
      <c r="N443" s="1053"/>
      <c r="O443" s="1053"/>
      <c r="P443" s="1053"/>
    </row>
    <row r="444" spans="12:16">
      <c r="L444" s="1054"/>
      <c r="M444" s="1048"/>
      <c r="N444" s="1053"/>
      <c r="O444" s="1053"/>
      <c r="P444" s="1053"/>
    </row>
    <row r="445" spans="12:16">
      <c r="L445" s="1054"/>
      <c r="M445" s="1048"/>
      <c r="N445" s="1053"/>
      <c r="O445" s="1053"/>
      <c r="P445" s="1053"/>
    </row>
    <row r="446" spans="12:16">
      <c r="L446" s="1054"/>
      <c r="M446" s="1048"/>
      <c r="N446" s="1053"/>
      <c r="O446" s="1053"/>
      <c r="P446" s="1053"/>
    </row>
    <row r="447" spans="12:16">
      <c r="L447" s="1054"/>
      <c r="M447" s="1048"/>
      <c r="N447" s="1053"/>
      <c r="O447" s="1053"/>
      <c r="P447" s="1053"/>
    </row>
    <row r="448" spans="12:16">
      <c r="L448" s="1054"/>
      <c r="M448" s="1048"/>
      <c r="N448" s="1053"/>
      <c r="O448" s="1053"/>
      <c r="P448" s="1053"/>
    </row>
    <row r="449" spans="12:16">
      <c r="L449" s="1054"/>
      <c r="M449" s="1048"/>
      <c r="N449" s="1053"/>
      <c r="O449" s="1053"/>
      <c r="P449" s="1053"/>
    </row>
    <row r="450" spans="12:16">
      <c r="L450" s="1054"/>
      <c r="M450" s="1048"/>
      <c r="N450" s="1053"/>
      <c r="O450" s="1053"/>
      <c r="P450" s="1053"/>
    </row>
    <row r="451" spans="12:16">
      <c r="L451" s="1054"/>
      <c r="M451" s="1048"/>
      <c r="N451" s="1053"/>
      <c r="O451" s="1053"/>
      <c r="P451" s="1053"/>
    </row>
    <row r="452" spans="12:16">
      <c r="L452" s="1054"/>
      <c r="M452" s="1048"/>
      <c r="N452" s="1053"/>
      <c r="O452" s="1053"/>
      <c r="P452" s="1053"/>
    </row>
    <row r="453" spans="12:16">
      <c r="L453" s="1054"/>
      <c r="M453" s="1048"/>
      <c r="N453" s="1053"/>
      <c r="O453" s="1053"/>
      <c r="P453" s="1053"/>
    </row>
    <row r="454" spans="12:16">
      <c r="L454" s="1054"/>
      <c r="M454" s="1048"/>
      <c r="N454" s="1053"/>
      <c r="O454" s="1053"/>
      <c r="P454" s="1053"/>
    </row>
    <row r="455" spans="12:16">
      <c r="L455" s="1054"/>
      <c r="M455" s="1048"/>
      <c r="N455" s="1053"/>
      <c r="O455" s="1053"/>
      <c r="P455" s="1053"/>
    </row>
    <row r="456" spans="12:16">
      <c r="L456" s="1054"/>
      <c r="M456" s="1048"/>
      <c r="N456" s="1053"/>
      <c r="O456" s="1053"/>
      <c r="P456" s="1053"/>
    </row>
    <row r="457" spans="12:16">
      <c r="L457" s="1054"/>
      <c r="M457" s="1048"/>
      <c r="N457" s="1053"/>
      <c r="O457" s="1053"/>
      <c r="P457" s="1053"/>
    </row>
    <row r="458" spans="12:16">
      <c r="L458" s="1054"/>
      <c r="M458" s="1048"/>
      <c r="N458" s="1053"/>
      <c r="O458" s="1053"/>
      <c r="P458" s="1053"/>
    </row>
    <row r="459" spans="12:16">
      <c r="L459" s="1054"/>
      <c r="M459" s="1048"/>
      <c r="N459" s="1053"/>
      <c r="O459" s="1053"/>
      <c r="P459" s="1053"/>
    </row>
    <row r="460" spans="12:16">
      <c r="L460" s="1054"/>
      <c r="M460" s="1048"/>
      <c r="N460" s="1053"/>
      <c r="O460" s="1053"/>
      <c r="P460" s="1053"/>
    </row>
    <row r="461" spans="12:16">
      <c r="L461" s="1054"/>
      <c r="M461" s="1048"/>
      <c r="N461" s="1053"/>
      <c r="O461" s="1053"/>
      <c r="P461" s="1053"/>
    </row>
    <row r="462" spans="12:16">
      <c r="L462" s="1054"/>
      <c r="M462" s="1048"/>
      <c r="N462" s="1053"/>
      <c r="O462" s="1053"/>
      <c r="P462" s="1053"/>
    </row>
    <row r="463" spans="12:16">
      <c r="L463" s="1054"/>
      <c r="M463" s="1048"/>
      <c r="N463" s="1053"/>
      <c r="O463" s="1053"/>
      <c r="P463" s="1053"/>
    </row>
    <row r="464" spans="12:16">
      <c r="L464" s="1054"/>
      <c r="M464" s="1048"/>
      <c r="N464" s="1053"/>
      <c r="O464" s="1053"/>
      <c r="P464" s="1053"/>
    </row>
    <row r="465" spans="12:16">
      <c r="L465" s="1054"/>
      <c r="M465" s="1048"/>
      <c r="N465" s="1053"/>
      <c r="O465" s="1053"/>
      <c r="P465" s="1053"/>
    </row>
    <row r="466" spans="12:16">
      <c r="L466" s="1054"/>
      <c r="M466" s="1048"/>
      <c r="N466" s="1053"/>
      <c r="O466" s="1053"/>
      <c r="P466" s="1053"/>
    </row>
    <row r="467" spans="12:16">
      <c r="L467" s="1054"/>
      <c r="M467" s="1048"/>
      <c r="N467" s="1053"/>
      <c r="O467" s="1053"/>
      <c r="P467" s="1053"/>
    </row>
    <row r="468" spans="12:16">
      <c r="L468" s="1054"/>
      <c r="M468" s="1048"/>
      <c r="N468" s="1053"/>
      <c r="O468" s="1053"/>
      <c r="P468" s="1053"/>
    </row>
    <row r="469" spans="12:16">
      <c r="L469" s="1054"/>
      <c r="M469" s="1048"/>
      <c r="N469" s="1053"/>
      <c r="O469" s="1053"/>
      <c r="P469" s="1053"/>
    </row>
    <row r="470" spans="12:16">
      <c r="L470" s="1054"/>
      <c r="M470" s="1048"/>
      <c r="N470" s="1053"/>
      <c r="O470" s="1053"/>
      <c r="P470" s="1053"/>
    </row>
    <row r="471" spans="12:16">
      <c r="L471" s="1054"/>
      <c r="M471" s="1048"/>
      <c r="N471" s="1053"/>
      <c r="O471" s="1053"/>
      <c r="P471" s="1053"/>
    </row>
    <row r="472" spans="12:16">
      <c r="L472" s="1054"/>
      <c r="M472" s="1048"/>
      <c r="N472" s="1053"/>
      <c r="O472" s="1053"/>
      <c r="P472" s="1053"/>
    </row>
    <row r="473" spans="12:16">
      <c r="L473" s="1054"/>
      <c r="M473" s="1048"/>
      <c r="N473" s="1053"/>
      <c r="O473" s="1053"/>
      <c r="P473" s="1053"/>
    </row>
    <row r="474" spans="12:16">
      <c r="L474" s="1054"/>
      <c r="M474" s="1048"/>
      <c r="N474" s="1053"/>
      <c r="O474" s="1053"/>
      <c r="P474" s="1053"/>
    </row>
    <row r="475" spans="12:16">
      <c r="L475" s="1054"/>
      <c r="M475" s="1048"/>
      <c r="N475" s="1053"/>
      <c r="O475" s="1053"/>
      <c r="P475" s="1053"/>
    </row>
    <row r="476" spans="12:16">
      <c r="L476" s="1054"/>
      <c r="M476" s="1048"/>
      <c r="N476" s="1053"/>
      <c r="O476" s="1053"/>
      <c r="P476" s="1053"/>
    </row>
    <row r="477" spans="12:16">
      <c r="L477" s="1054"/>
      <c r="M477" s="1048"/>
      <c r="N477" s="1053"/>
      <c r="O477" s="1053"/>
      <c r="P477" s="1053"/>
    </row>
    <row r="478" spans="12:16">
      <c r="L478" s="1054"/>
      <c r="M478" s="1048"/>
      <c r="N478" s="1053"/>
      <c r="O478" s="1053"/>
      <c r="P478" s="1053"/>
    </row>
    <row r="479" spans="12:16">
      <c r="L479" s="1054"/>
      <c r="M479" s="1048"/>
      <c r="N479" s="1053"/>
      <c r="O479" s="1053"/>
      <c r="P479" s="1053"/>
    </row>
    <row r="480" spans="12:16">
      <c r="L480" s="1054"/>
      <c r="M480" s="1048"/>
      <c r="N480" s="1053"/>
      <c r="O480" s="1053"/>
      <c r="P480" s="1053"/>
    </row>
    <row r="481" spans="12:16">
      <c r="L481" s="1054"/>
      <c r="M481" s="1048"/>
      <c r="N481" s="1053"/>
      <c r="O481" s="1053"/>
      <c r="P481" s="1053"/>
    </row>
    <row r="482" spans="12:16">
      <c r="L482" s="1054"/>
      <c r="M482" s="1048"/>
      <c r="N482" s="1053"/>
      <c r="O482" s="1053"/>
      <c r="P482" s="1053"/>
    </row>
    <row r="483" spans="12:16">
      <c r="L483" s="1054"/>
      <c r="M483" s="1048"/>
      <c r="N483" s="1053"/>
      <c r="O483" s="1053"/>
      <c r="P483" s="1053"/>
    </row>
    <row r="484" spans="12:16">
      <c r="L484" s="1054"/>
      <c r="M484" s="1048"/>
      <c r="N484" s="1053"/>
      <c r="O484" s="1053"/>
      <c r="P484" s="1053"/>
    </row>
    <row r="485" spans="12:16">
      <c r="L485" s="1054"/>
      <c r="M485" s="1048"/>
      <c r="N485" s="1053"/>
      <c r="O485" s="1053"/>
      <c r="P485" s="1053"/>
    </row>
    <row r="486" spans="12:16">
      <c r="L486" s="1054"/>
      <c r="M486" s="1048"/>
      <c r="N486" s="1053"/>
      <c r="O486" s="1053"/>
      <c r="P486" s="1053"/>
    </row>
    <row r="487" spans="12:16">
      <c r="L487" s="1054"/>
      <c r="M487" s="1048"/>
      <c r="N487" s="1053"/>
      <c r="O487" s="1053"/>
      <c r="P487" s="1053"/>
    </row>
    <row r="488" spans="12:16">
      <c r="L488" s="1054"/>
      <c r="M488" s="1048"/>
      <c r="N488" s="1053"/>
      <c r="O488" s="1053"/>
      <c r="P488" s="1053"/>
    </row>
    <row r="489" spans="12:16">
      <c r="L489" s="1054"/>
      <c r="M489" s="1048"/>
      <c r="N489" s="1053"/>
      <c r="O489" s="1053"/>
      <c r="P489" s="1053"/>
    </row>
    <row r="490" spans="12:16">
      <c r="L490" s="1054"/>
      <c r="M490" s="1048"/>
      <c r="N490" s="1053"/>
      <c r="O490" s="1053"/>
      <c r="P490" s="1053"/>
    </row>
    <row r="491" spans="12:16">
      <c r="L491" s="1054"/>
      <c r="M491" s="1048"/>
      <c r="N491" s="1053"/>
      <c r="O491" s="1053"/>
      <c r="P491" s="1053"/>
    </row>
    <row r="492" spans="12:16">
      <c r="L492" s="1054"/>
      <c r="M492" s="1048"/>
      <c r="N492" s="1053"/>
      <c r="O492" s="1053"/>
      <c r="P492" s="1053"/>
    </row>
    <row r="493" spans="12:16">
      <c r="L493" s="1054"/>
      <c r="M493" s="1048"/>
      <c r="N493" s="1053"/>
      <c r="O493" s="1053"/>
      <c r="P493" s="1053"/>
    </row>
    <row r="494" spans="12:16">
      <c r="L494" s="1054"/>
      <c r="M494" s="1048"/>
      <c r="N494" s="1053"/>
      <c r="O494" s="1053"/>
      <c r="P494" s="1053"/>
    </row>
    <row r="495" spans="12:16">
      <c r="L495" s="1054"/>
      <c r="M495" s="1048"/>
      <c r="N495" s="1053"/>
      <c r="O495" s="1053"/>
      <c r="P495" s="1053"/>
    </row>
    <row r="496" spans="12:16">
      <c r="L496" s="1054"/>
      <c r="M496" s="1048"/>
      <c r="N496" s="1053"/>
      <c r="O496" s="1053"/>
      <c r="P496" s="1053"/>
    </row>
    <row r="497" spans="12:16">
      <c r="L497" s="1054"/>
      <c r="M497" s="1048"/>
      <c r="N497" s="1053"/>
      <c r="O497" s="1053"/>
      <c r="P497" s="1053"/>
    </row>
    <row r="498" spans="12:16">
      <c r="L498" s="1054"/>
      <c r="M498" s="1048"/>
      <c r="N498" s="1053"/>
      <c r="O498" s="1053"/>
      <c r="P498" s="1053"/>
    </row>
    <row r="499" spans="12:16">
      <c r="L499" s="1054"/>
      <c r="M499" s="1048"/>
      <c r="N499" s="1053"/>
      <c r="O499" s="1053"/>
      <c r="P499" s="1053"/>
    </row>
    <row r="500" spans="12:16">
      <c r="L500" s="1054"/>
      <c r="M500" s="1048"/>
      <c r="N500" s="1053"/>
      <c r="O500" s="1053"/>
      <c r="P500" s="1053"/>
    </row>
    <row r="501" spans="12:16">
      <c r="L501" s="1054"/>
      <c r="M501" s="1048"/>
      <c r="N501" s="1053"/>
      <c r="O501" s="1053"/>
      <c r="P501" s="1053"/>
    </row>
    <row r="502" spans="12:16">
      <c r="L502" s="1054"/>
      <c r="M502" s="1048"/>
      <c r="N502" s="1053"/>
      <c r="O502" s="1053"/>
      <c r="P502" s="1053"/>
    </row>
    <row r="503" spans="12:16">
      <c r="L503" s="1054"/>
      <c r="M503" s="1048"/>
      <c r="N503" s="1053"/>
      <c r="O503" s="1053"/>
      <c r="P503" s="1053"/>
    </row>
    <row r="504" spans="12:16">
      <c r="L504" s="1054"/>
      <c r="M504" s="1048"/>
      <c r="N504" s="1053"/>
      <c r="O504" s="1053"/>
      <c r="P504" s="1053"/>
    </row>
    <row r="505" spans="12:16">
      <c r="L505" s="1054"/>
      <c r="M505" s="1048"/>
      <c r="N505" s="1053"/>
      <c r="O505" s="1053"/>
      <c r="P505" s="1053"/>
    </row>
    <row r="506" spans="12:16">
      <c r="L506" s="1054"/>
      <c r="M506" s="1048"/>
      <c r="N506" s="1053"/>
      <c r="O506" s="1053"/>
      <c r="P506" s="1053"/>
    </row>
    <row r="507" spans="12:16">
      <c r="L507" s="1054"/>
      <c r="M507" s="1048"/>
      <c r="N507" s="1053"/>
      <c r="O507" s="1053"/>
      <c r="P507" s="1053"/>
    </row>
    <row r="508" spans="12:16">
      <c r="L508" s="1054"/>
      <c r="M508" s="1048"/>
      <c r="N508" s="1053"/>
      <c r="O508" s="1053"/>
      <c r="P508" s="1053"/>
    </row>
    <row r="509" spans="12:16">
      <c r="L509" s="1054"/>
      <c r="M509" s="1048"/>
      <c r="N509" s="1053"/>
      <c r="O509" s="1053"/>
      <c r="P509" s="1053"/>
    </row>
    <row r="510" spans="12:16">
      <c r="L510" s="1054"/>
      <c r="M510" s="1048"/>
      <c r="N510" s="1053"/>
      <c r="O510" s="1053"/>
      <c r="P510" s="1053"/>
    </row>
    <row r="511" spans="12:16">
      <c r="L511" s="1054"/>
      <c r="M511" s="1048"/>
      <c r="N511" s="1053"/>
      <c r="O511" s="1053"/>
      <c r="P511" s="1053"/>
    </row>
    <row r="512" spans="12:16">
      <c r="L512" s="1054"/>
      <c r="M512" s="1048"/>
      <c r="N512" s="1053"/>
      <c r="O512" s="1053"/>
      <c r="P512" s="1053"/>
    </row>
    <row r="513" spans="12:16">
      <c r="L513" s="1054"/>
      <c r="M513" s="1048"/>
      <c r="N513" s="1053"/>
      <c r="O513" s="1053"/>
      <c r="P513" s="1053"/>
    </row>
    <row r="514" spans="12:16">
      <c r="L514" s="1054"/>
      <c r="M514" s="1048"/>
      <c r="N514" s="1053"/>
      <c r="O514" s="1053"/>
      <c r="P514" s="1053"/>
    </row>
    <row r="515" spans="12:16">
      <c r="L515" s="1054"/>
      <c r="M515" s="1048"/>
      <c r="N515" s="1053"/>
      <c r="O515" s="1053"/>
      <c r="P515" s="1053"/>
    </row>
    <row r="516" spans="12:16">
      <c r="L516" s="1054"/>
      <c r="M516" s="1048"/>
      <c r="N516" s="1053"/>
      <c r="O516" s="1053"/>
      <c r="P516" s="1053"/>
    </row>
    <row r="517" spans="12:16">
      <c r="L517" s="1054"/>
      <c r="M517" s="1048"/>
      <c r="N517" s="1053"/>
      <c r="O517" s="1053"/>
      <c r="P517" s="1053"/>
    </row>
    <row r="518" spans="12:16">
      <c r="L518" s="1054"/>
      <c r="M518" s="1048"/>
      <c r="N518" s="1053"/>
      <c r="O518" s="1053"/>
      <c r="P518" s="1053"/>
    </row>
    <row r="519" spans="12:16">
      <c r="L519" s="1054"/>
      <c r="M519" s="1048"/>
      <c r="N519" s="1053"/>
      <c r="O519" s="1053"/>
      <c r="P519" s="1053"/>
    </row>
    <row r="520" spans="12:16">
      <c r="L520" s="1054"/>
      <c r="M520" s="1048"/>
      <c r="N520" s="1053"/>
      <c r="O520" s="1053"/>
      <c r="P520" s="1053"/>
    </row>
    <row r="521" spans="12:16">
      <c r="L521" s="1054"/>
      <c r="M521" s="1048"/>
      <c r="N521" s="1053"/>
      <c r="O521" s="1053"/>
      <c r="P521" s="1053"/>
    </row>
    <row r="522" spans="12:16">
      <c r="L522" s="1054"/>
      <c r="M522" s="1048"/>
      <c r="N522" s="1053"/>
      <c r="O522" s="1053"/>
      <c r="P522" s="1053"/>
    </row>
    <row r="523" spans="12:16">
      <c r="L523" s="1054"/>
      <c r="M523" s="1048"/>
      <c r="N523" s="1053"/>
      <c r="O523" s="1053"/>
      <c r="P523" s="1053"/>
    </row>
    <row r="524" spans="12:16">
      <c r="L524" s="1054"/>
      <c r="M524" s="1048"/>
      <c r="N524" s="1053"/>
      <c r="O524" s="1053"/>
      <c r="P524" s="1053"/>
    </row>
    <row r="525" spans="12:16">
      <c r="L525" s="1054"/>
      <c r="M525" s="1048"/>
      <c r="N525" s="1053"/>
      <c r="O525" s="1053"/>
      <c r="P525" s="1053"/>
    </row>
    <row r="526" spans="12:16">
      <c r="L526" s="1054"/>
      <c r="M526" s="1048"/>
      <c r="N526" s="1053"/>
      <c r="O526" s="1053"/>
      <c r="P526" s="1053"/>
    </row>
    <row r="527" spans="12:16">
      <c r="L527" s="1054"/>
      <c r="M527" s="1048"/>
      <c r="N527" s="1053"/>
      <c r="O527" s="1053"/>
      <c r="P527" s="1053"/>
    </row>
    <row r="528" spans="12:16">
      <c r="L528" s="1054"/>
      <c r="M528" s="1048"/>
      <c r="N528" s="1053"/>
      <c r="O528" s="1053"/>
      <c r="P528" s="1053"/>
    </row>
    <row r="529" spans="12:16">
      <c r="L529" s="1054"/>
      <c r="M529" s="1048"/>
      <c r="N529" s="1053"/>
      <c r="O529" s="1053"/>
      <c r="P529" s="1053"/>
    </row>
    <row r="530" spans="12:16">
      <c r="L530" s="1054"/>
      <c r="M530" s="1048"/>
      <c r="N530" s="1053"/>
      <c r="O530" s="1053"/>
      <c r="P530" s="1053"/>
    </row>
    <row r="531" spans="12:16">
      <c r="L531" s="1054"/>
      <c r="M531" s="1048"/>
      <c r="N531" s="1053"/>
      <c r="O531" s="1053"/>
      <c r="P531" s="1053"/>
    </row>
    <row r="532" spans="12:16">
      <c r="L532" s="1054"/>
      <c r="M532" s="1048"/>
      <c r="N532" s="1053"/>
      <c r="O532" s="1053"/>
      <c r="P532" s="1053"/>
    </row>
    <row r="533" spans="12:16">
      <c r="L533" s="1054"/>
      <c r="M533" s="1048"/>
      <c r="N533" s="1053"/>
      <c r="O533" s="1053"/>
      <c r="P533" s="1053"/>
    </row>
    <row r="534" spans="12:16">
      <c r="L534" s="1054"/>
      <c r="M534" s="1048"/>
      <c r="N534" s="1053"/>
      <c r="O534" s="1053"/>
      <c r="P534" s="1053"/>
    </row>
    <row r="535" spans="12:16">
      <c r="L535" s="1054"/>
      <c r="M535" s="1048"/>
      <c r="N535" s="1053"/>
      <c r="O535" s="1053"/>
      <c r="P535" s="1053"/>
    </row>
    <row r="536" spans="12:16">
      <c r="L536" s="1054"/>
      <c r="M536" s="1048"/>
      <c r="N536" s="1053"/>
      <c r="O536" s="1053"/>
      <c r="P536" s="1053"/>
    </row>
    <row r="537" spans="12:16">
      <c r="L537" s="1054"/>
      <c r="M537" s="1048"/>
      <c r="N537" s="1053"/>
      <c r="O537" s="1053"/>
      <c r="P537" s="1053"/>
    </row>
    <row r="538" spans="12:16">
      <c r="L538" s="1054"/>
      <c r="M538" s="1048"/>
      <c r="N538" s="1053"/>
      <c r="O538" s="1053"/>
      <c r="P538" s="1053"/>
    </row>
    <row r="539" spans="12:16">
      <c r="L539" s="1054"/>
      <c r="M539" s="1048"/>
      <c r="N539" s="1053"/>
      <c r="O539" s="1053"/>
      <c r="P539" s="1053"/>
    </row>
    <row r="540" spans="12:16">
      <c r="L540" s="1054"/>
      <c r="M540" s="1048"/>
      <c r="N540" s="1053"/>
      <c r="O540" s="1053"/>
      <c r="P540" s="1053"/>
    </row>
    <row r="541" spans="12:16">
      <c r="L541" s="1054"/>
      <c r="M541" s="1048"/>
      <c r="N541" s="1053"/>
      <c r="O541" s="1053"/>
      <c r="P541" s="1053"/>
    </row>
    <row r="542" spans="12:16">
      <c r="L542" s="1054"/>
      <c r="M542" s="1048"/>
      <c r="N542" s="1053"/>
      <c r="O542" s="1053"/>
      <c r="P542" s="1053"/>
    </row>
    <row r="543" spans="12:16">
      <c r="L543" s="1054"/>
      <c r="M543" s="1048"/>
      <c r="N543" s="1053"/>
      <c r="O543" s="1053"/>
      <c r="P543" s="1053"/>
    </row>
    <row r="544" spans="12:16">
      <c r="L544" s="1054"/>
      <c r="M544" s="1048"/>
      <c r="N544" s="1053"/>
      <c r="O544" s="1053"/>
      <c r="P544" s="1053"/>
    </row>
    <row r="545" spans="12:16">
      <c r="L545" s="1054"/>
      <c r="M545" s="1048"/>
      <c r="N545" s="1053"/>
      <c r="O545" s="1053"/>
      <c r="P545" s="1053"/>
    </row>
    <row r="546" spans="12:16">
      <c r="L546" s="1054"/>
      <c r="M546" s="1048"/>
      <c r="N546" s="1053"/>
      <c r="O546" s="1053"/>
      <c r="P546" s="1053"/>
    </row>
    <row r="547" spans="12:16">
      <c r="L547" s="1054"/>
      <c r="M547" s="1048"/>
      <c r="N547" s="1053"/>
      <c r="O547" s="1053"/>
      <c r="P547" s="1053"/>
    </row>
    <row r="548" spans="12:16">
      <c r="L548" s="1054"/>
      <c r="M548" s="1048"/>
      <c r="N548" s="1053"/>
      <c r="O548" s="1053"/>
      <c r="P548" s="1053"/>
    </row>
    <row r="549" spans="12:16">
      <c r="L549" s="1054"/>
      <c r="M549" s="1048"/>
      <c r="N549" s="1053"/>
      <c r="O549" s="1053"/>
      <c r="P549" s="1053"/>
    </row>
    <row r="550" spans="12:16">
      <c r="L550" s="1054"/>
      <c r="M550" s="1048"/>
      <c r="N550" s="1053"/>
      <c r="O550" s="1053"/>
      <c r="P550" s="1053"/>
    </row>
    <row r="551" spans="12:16">
      <c r="L551" s="1054"/>
      <c r="M551" s="1048"/>
      <c r="N551" s="1053"/>
      <c r="O551" s="1053"/>
      <c r="P551" s="1053"/>
    </row>
    <row r="552" spans="12:16">
      <c r="L552" s="1054"/>
      <c r="M552" s="1048"/>
      <c r="N552" s="1053"/>
      <c r="O552" s="1053"/>
      <c r="P552" s="1053"/>
    </row>
    <row r="553" spans="12:16">
      <c r="L553" s="1054"/>
      <c r="M553" s="1048"/>
      <c r="N553" s="1053"/>
      <c r="O553" s="1053"/>
      <c r="P553" s="1053"/>
    </row>
    <row r="554" spans="12:16">
      <c r="L554" s="1054"/>
      <c r="M554" s="1048"/>
      <c r="N554" s="1053"/>
      <c r="O554" s="1053"/>
      <c r="P554" s="1053"/>
    </row>
    <row r="555" spans="12:16">
      <c r="L555" s="1054"/>
      <c r="M555" s="1048"/>
      <c r="N555" s="1053"/>
      <c r="O555" s="1053"/>
      <c r="P555" s="1053"/>
    </row>
    <row r="556" spans="12:16">
      <c r="L556" s="1054"/>
      <c r="M556" s="1048"/>
      <c r="N556" s="1053"/>
      <c r="O556" s="1053"/>
      <c r="P556" s="1053"/>
    </row>
    <row r="557" spans="12:16">
      <c r="L557" s="1054"/>
      <c r="M557" s="1048"/>
      <c r="N557" s="1053"/>
      <c r="O557" s="1053"/>
      <c r="P557" s="1053"/>
    </row>
    <row r="558" spans="12:16">
      <c r="L558" s="1054"/>
      <c r="M558" s="1048"/>
      <c r="N558" s="1053"/>
      <c r="O558" s="1053"/>
      <c r="P558" s="1053"/>
    </row>
    <row r="559" spans="12:16">
      <c r="L559" s="1054"/>
      <c r="M559" s="1048"/>
      <c r="N559" s="1053"/>
      <c r="O559" s="1053"/>
      <c r="P559" s="1053"/>
    </row>
    <row r="560" spans="12:16">
      <c r="L560" s="1054"/>
      <c r="M560" s="1048"/>
      <c r="N560" s="1053"/>
      <c r="O560" s="1053"/>
      <c r="P560" s="1053"/>
    </row>
    <row r="561" spans="12:16">
      <c r="L561" s="1054"/>
      <c r="M561" s="1048"/>
      <c r="N561" s="1053"/>
      <c r="O561" s="1053"/>
      <c r="P561" s="1053"/>
    </row>
    <row r="562" spans="12:16">
      <c r="L562" s="1054"/>
      <c r="M562" s="1048"/>
      <c r="N562" s="1053"/>
      <c r="O562" s="1053"/>
      <c r="P562" s="1053"/>
    </row>
    <row r="563" spans="12:16">
      <c r="L563" s="1054"/>
      <c r="M563" s="1048"/>
      <c r="N563" s="1053"/>
      <c r="O563" s="1053"/>
      <c r="P563" s="1053"/>
    </row>
    <row r="564" spans="12:16">
      <c r="L564" s="1054"/>
      <c r="M564" s="1048"/>
      <c r="N564" s="1053"/>
      <c r="O564" s="1053"/>
      <c r="P564" s="1053"/>
    </row>
    <row r="565" spans="12:16">
      <c r="L565" s="1054"/>
      <c r="M565" s="1048"/>
      <c r="N565" s="1053"/>
      <c r="O565" s="1053"/>
      <c r="P565" s="1053"/>
    </row>
    <row r="566" spans="12:16">
      <c r="L566" s="1054"/>
      <c r="M566" s="1048"/>
      <c r="N566" s="1053"/>
      <c r="O566" s="1053"/>
      <c r="P566" s="1053"/>
    </row>
    <row r="567" spans="12:16">
      <c r="L567" s="1054"/>
      <c r="M567" s="1048"/>
      <c r="N567" s="1053"/>
      <c r="O567" s="1053"/>
      <c r="P567" s="1053"/>
    </row>
    <row r="568" spans="12:16">
      <c r="L568" s="1054"/>
      <c r="M568" s="1048"/>
      <c r="N568" s="1053"/>
      <c r="O568" s="1053"/>
      <c r="P568" s="1053"/>
    </row>
    <row r="569" spans="12:16">
      <c r="L569" s="1054"/>
      <c r="M569" s="1048"/>
      <c r="N569" s="1053"/>
      <c r="O569" s="1053"/>
      <c r="P569" s="1053"/>
    </row>
    <row r="570" spans="12:16">
      <c r="L570" s="1054"/>
      <c r="M570" s="1048"/>
      <c r="N570" s="1053"/>
      <c r="O570" s="1053"/>
      <c r="P570" s="1053"/>
    </row>
    <row r="571" spans="12:16">
      <c r="L571" s="1054"/>
      <c r="M571" s="1048"/>
      <c r="N571" s="1053"/>
      <c r="O571" s="1053"/>
      <c r="P571" s="1053"/>
    </row>
    <row r="572" spans="12:16">
      <c r="L572" s="1054"/>
      <c r="M572" s="1048"/>
      <c r="N572" s="1053"/>
      <c r="O572" s="1053"/>
      <c r="P572" s="1053"/>
    </row>
    <row r="573" spans="12:16">
      <c r="L573" s="1054"/>
      <c r="M573" s="1048"/>
      <c r="N573" s="1053"/>
      <c r="O573" s="1053"/>
      <c r="P573" s="1053"/>
    </row>
    <row r="574" spans="12:16">
      <c r="L574" s="1054"/>
      <c r="M574" s="1048"/>
      <c r="N574" s="1053"/>
      <c r="O574" s="1053"/>
      <c r="P574" s="1053"/>
    </row>
    <row r="575" spans="12:16">
      <c r="L575" s="1054"/>
      <c r="M575" s="1048"/>
      <c r="N575" s="1053"/>
      <c r="O575" s="1053"/>
      <c r="P575" s="1053"/>
    </row>
    <row r="576" spans="12:16">
      <c r="L576" s="1054"/>
      <c r="M576" s="1048"/>
      <c r="N576" s="1053"/>
      <c r="O576" s="1053"/>
      <c r="P576" s="1053"/>
    </row>
    <row r="577" spans="12:16">
      <c r="L577" s="1054"/>
      <c r="M577" s="1048"/>
      <c r="N577" s="1053"/>
      <c r="O577" s="1053"/>
      <c r="P577" s="1053"/>
    </row>
    <row r="578" spans="12:16">
      <c r="L578" s="1054"/>
      <c r="M578" s="1048"/>
      <c r="N578" s="1053"/>
      <c r="O578" s="1053"/>
      <c r="P578" s="1053"/>
    </row>
    <row r="579" spans="12:16">
      <c r="L579" s="1054"/>
      <c r="M579" s="1048"/>
      <c r="N579" s="1053"/>
      <c r="O579" s="1053"/>
      <c r="P579" s="1053"/>
    </row>
    <row r="580" spans="12:16">
      <c r="L580" s="1054"/>
      <c r="M580" s="1048"/>
      <c r="N580" s="1053"/>
      <c r="O580" s="1053"/>
      <c r="P580" s="1053"/>
    </row>
    <row r="581" spans="12:16">
      <c r="L581" s="1054"/>
      <c r="M581" s="1048"/>
      <c r="N581" s="1053"/>
      <c r="O581" s="1053"/>
      <c r="P581" s="1053"/>
    </row>
    <row r="582" spans="12:16">
      <c r="L582" s="1054"/>
      <c r="M582" s="1048"/>
      <c r="N582" s="1053"/>
      <c r="O582" s="1053"/>
      <c r="P582" s="1053"/>
    </row>
    <row r="583" spans="12:16">
      <c r="L583" s="1054"/>
      <c r="M583" s="1048"/>
      <c r="N583" s="1053"/>
      <c r="O583" s="1053"/>
      <c r="P583" s="1053"/>
    </row>
    <row r="584" spans="12:16">
      <c r="L584" s="1054"/>
      <c r="M584" s="1048"/>
      <c r="N584" s="1053"/>
      <c r="O584" s="1053"/>
      <c r="P584" s="1053"/>
    </row>
    <row r="585" spans="12:16">
      <c r="L585" s="1054"/>
      <c r="M585" s="1048"/>
      <c r="N585" s="1053"/>
      <c r="O585" s="1053"/>
      <c r="P585" s="1053"/>
    </row>
    <row r="586" spans="12:16">
      <c r="L586" s="1054"/>
      <c r="M586" s="1048"/>
      <c r="N586" s="1053"/>
      <c r="O586" s="1053"/>
      <c r="P586" s="1053"/>
    </row>
    <row r="587" spans="12:16">
      <c r="L587" s="1054"/>
      <c r="M587" s="1048"/>
      <c r="N587" s="1053"/>
      <c r="O587" s="1053"/>
      <c r="P587" s="1053"/>
    </row>
    <row r="588" spans="12:16">
      <c r="L588" s="1054"/>
      <c r="M588" s="1048"/>
      <c r="N588" s="1053"/>
      <c r="O588" s="1053"/>
      <c r="P588" s="1053"/>
    </row>
    <row r="589" spans="12:16">
      <c r="L589" s="1054"/>
      <c r="M589" s="1048"/>
      <c r="N589" s="1053"/>
      <c r="O589" s="1053"/>
      <c r="P589" s="1053"/>
    </row>
    <row r="590" spans="12:16">
      <c r="L590" s="1054"/>
      <c r="M590" s="1048"/>
      <c r="N590" s="1053"/>
      <c r="O590" s="1053"/>
      <c r="P590" s="1053"/>
    </row>
    <row r="591" spans="12:16">
      <c r="L591" s="1054"/>
      <c r="M591" s="1048"/>
      <c r="N591" s="1053"/>
      <c r="O591" s="1053"/>
      <c r="P591" s="1053"/>
    </row>
    <row r="592" spans="12:16">
      <c r="L592" s="1054"/>
      <c r="M592" s="1048"/>
      <c r="N592" s="1053"/>
      <c r="O592" s="1053"/>
      <c r="P592" s="1053"/>
    </row>
    <row r="593" spans="12:16">
      <c r="L593" s="1054"/>
      <c r="M593" s="1048"/>
      <c r="N593" s="1053"/>
      <c r="O593" s="1053"/>
      <c r="P593" s="1053"/>
    </row>
    <row r="594" spans="12:16">
      <c r="L594" s="1054"/>
      <c r="M594" s="1048"/>
      <c r="N594" s="1053"/>
      <c r="O594" s="1053"/>
      <c r="P594" s="1053"/>
    </row>
    <row r="595" spans="12:16">
      <c r="L595" s="1054"/>
      <c r="M595" s="1048"/>
      <c r="N595" s="1053"/>
      <c r="O595" s="1053"/>
      <c r="P595" s="1053"/>
    </row>
    <row r="596" spans="12:16">
      <c r="L596" s="1054"/>
      <c r="M596" s="1048"/>
      <c r="N596" s="1053"/>
      <c r="O596" s="1053"/>
      <c r="P596" s="1053"/>
    </row>
    <row r="597" spans="12:16">
      <c r="L597" s="1054"/>
      <c r="M597" s="1048"/>
      <c r="N597" s="1053"/>
      <c r="O597" s="1053"/>
      <c r="P597" s="1053"/>
    </row>
    <row r="598" spans="12:16">
      <c r="L598" s="1054"/>
      <c r="M598" s="1048"/>
      <c r="N598" s="1053"/>
      <c r="O598" s="1053"/>
      <c r="P598" s="1053"/>
    </row>
    <row r="599" spans="12:16">
      <c r="L599" s="1054"/>
      <c r="M599" s="1048"/>
      <c r="N599" s="1053"/>
      <c r="O599" s="1053"/>
      <c r="P599" s="1053"/>
    </row>
    <row r="600" spans="12:16">
      <c r="L600" s="1054"/>
      <c r="M600" s="1048"/>
      <c r="N600" s="1053"/>
      <c r="O600" s="1053"/>
      <c r="P600" s="1053"/>
    </row>
    <row r="601" spans="12:16">
      <c r="L601" s="1054"/>
      <c r="M601" s="1048"/>
      <c r="N601" s="1053"/>
      <c r="O601" s="1053"/>
      <c r="P601" s="1053"/>
    </row>
    <row r="602" spans="12:16">
      <c r="L602" s="1054"/>
      <c r="M602" s="1048"/>
      <c r="N602" s="1053"/>
      <c r="O602" s="1053"/>
      <c r="P602" s="1053"/>
    </row>
    <row r="603" spans="12:16">
      <c r="L603" s="1054"/>
      <c r="M603" s="1048"/>
      <c r="N603" s="1053"/>
      <c r="O603" s="1053"/>
      <c r="P603" s="1053"/>
    </row>
    <row r="604" spans="12:16">
      <c r="L604" s="1054"/>
      <c r="M604" s="1048"/>
      <c r="N604" s="1053"/>
      <c r="O604" s="1053"/>
      <c r="P604" s="1053"/>
    </row>
    <row r="605" spans="12:16">
      <c r="L605" s="1054"/>
      <c r="M605" s="1048"/>
      <c r="N605" s="1053"/>
      <c r="O605" s="1053"/>
      <c r="P605" s="1053"/>
    </row>
    <row r="606" spans="12:16">
      <c r="L606" s="1054"/>
      <c r="M606" s="1048"/>
      <c r="N606" s="1053"/>
      <c r="O606" s="1053"/>
      <c r="P606" s="1053"/>
    </row>
    <row r="607" spans="12:16">
      <c r="L607" s="1054"/>
      <c r="M607" s="1048"/>
      <c r="N607" s="1053"/>
      <c r="O607" s="1053"/>
      <c r="P607" s="1053"/>
    </row>
    <row r="608" spans="12:16">
      <c r="L608" s="1054"/>
      <c r="M608" s="1048"/>
      <c r="N608" s="1053"/>
      <c r="O608" s="1053"/>
      <c r="P608" s="1053"/>
    </row>
    <row r="609" spans="12:16">
      <c r="L609" s="1054"/>
      <c r="M609" s="1048"/>
      <c r="N609" s="1053"/>
      <c r="O609" s="1053"/>
      <c r="P609" s="1053"/>
    </row>
    <row r="610" spans="12:16">
      <c r="L610" s="1054"/>
      <c r="M610" s="1048"/>
      <c r="N610" s="1053"/>
      <c r="O610" s="1053"/>
      <c r="P610" s="1053"/>
    </row>
    <row r="611" spans="12:16">
      <c r="L611" s="1054"/>
      <c r="M611" s="1048"/>
      <c r="N611" s="1053"/>
      <c r="O611" s="1053"/>
      <c r="P611" s="1053"/>
    </row>
    <row r="612" spans="12:16">
      <c r="L612" s="1054"/>
      <c r="M612" s="1048"/>
      <c r="N612" s="1053"/>
      <c r="O612" s="1053"/>
      <c r="P612" s="1053"/>
    </row>
    <row r="613" spans="12:16">
      <c r="L613" s="1054"/>
      <c r="M613" s="1048"/>
      <c r="N613" s="1053"/>
      <c r="O613" s="1053"/>
      <c r="P613" s="1053"/>
    </row>
    <row r="614" spans="12:16">
      <c r="L614" s="1054"/>
      <c r="M614" s="1048"/>
      <c r="N614" s="1053"/>
      <c r="O614" s="1053"/>
      <c r="P614" s="1053"/>
    </row>
    <row r="615" spans="12:16">
      <c r="L615" s="1054"/>
      <c r="M615" s="1048"/>
      <c r="N615" s="1053"/>
      <c r="O615" s="1053"/>
      <c r="P615" s="1053"/>
    </row>
    <row r="616" spans="12:16">
      <c r="L616" s="1054"/>
      <c r="M616" s="1048"/>
      <c r="N616" s="1053"/>
      <c r="O616" s="1053"/>
      <c r="P616" s="1053"/>
    </row>
    <row r="617" spans="12:16">
      <c r="L617" s="1054"/>
      <c r="M617" s="1048"/>
      <c r="N617" s="1053"/>
      <c r="O617" s="1053"/>
      <c r="P617" s="1053"/>
    </row>
    <row r="618" spans="12:16">
      <c r="L618" s="1054"/>
      <c r="M618" s="1048"/>
      <c r="N618" s="1053"/>
      <c r="O618" s="1053"/>
      <c r="P618" s="1053"/>
    </row>
    <row r="619" spans="12:16">
      <c r="L619" s="1054"/>
      <c r="M619" s="1048"/>
      <c r="N619" s="1053"/>
      <c r="O619" s="1053"/>
      <c r="P619" s="1053"/>
    </row>
    <row r="620" spans="12:16">
      <c r="L620" s="1054"/>
      <c r="M620" s="1048"/>
      <c r="N620" s="1053"/>
      <c r="O620" s="1053"/>
      <c r="P620" s="1053"/>
    </row>
    <row r="621" spans="12:16">
      <c r="L621" s="1054"/>
      <c r="M621" s="1048"/>
      <c r="N621" s="1053"/>
      <c r="O621" s="1053"/>
      <c r="P621" s="1053"/>
    </row>
    <row r="622" spans="12:16">
      <c r="L622" s="1054"/>
      <c r="M622" s="1048"/>
      <c r="N622" s="1053"/>
      <c r="O622" s="1053"/>
      <c r="P622" s="1053"/>
    </row>
    <row r="623" spans="12:16">
      <c r="L623" s="1054"/>
      <c r="M623" s="1048"/>
      <c r="N623" s="1053"/>
      <c r="O623" s="1053"/>
      <c r="P623" s="1053"/>
    </row>
    <row r="624" spans="12:16">
      <c r="L624" s="1054"/>
      <c r="M624" s="1048"/>
      <c r="N624" s="1053"/>
      <c r="O624" s="1053"/>
      <c r="P624" s="1053"/>
    </row>
    <row r="625" spans="12:16">
      <c r="L625" s="1054"/>
      <c r="M625" s="1048"/>
      <c r="N625" s="1053"/>
      <c r="O625" s="1053"/>
      <c r="P625" s="1053"/>
    </row>
    <row r="626" spans="12:16">
      <c r="L626" s="1054"/>
      <c r="M626" s="1048"/>
      <c r="N626" s="1053"/>
      <c r="O626" s="1053"/>
      <c r="P626" s="1053"/>
    </row>
    <row r="627" spans="12:16">
      <c r="L627" s="1054"/>
      <c r="M627" s="1048"/>
      <c r="N627" s="1053"/>
      <c r="O627" s="1053"/>
      <c r="P627" s="1053"/>
    </row>
    <row r="628" spans="12:16">
      <c r="L628" s="1054"/>
      <c r="M628" s="1048"/>
      <c r="N628" s="1053"/>
      <c r="O628" s="1053"/>
      <c r="P628" s="1053"/>
    </row>
    <row r="629" spans="12:16">
      <c r="L629" s="1054"/>
      <c r="M629" s="1048"/>
      <c r="N629" s="1053"/>
      <c r="O629" s="1053"/>
      <c r="P629" s="1053"/>
    </row>
    <row r="630" spans="12:16">
      <c r="L630" s="1054"/>
      <c r="M630" s="1048"/>
      <c r="N630" s="1053"/>
      <c r="O630" s="1053"/>
      <c r="P630" s="1053"/>
    </row>
    <row r="631" spans="12:16">
      <c r="L631" s="1054"/>
      <c r="M631" s="1048"/>
      <c r="N631" s="1053"/>
      <c r="O631" s="1053"/>
      <c r="P631" s="1053"/>
    </row>
    <row r="632" spans="12:16">
      <c r="L632" s="1054"/>
      <c r="M632" s="1048"/>
      <c r="N632" s="1053"/>
      <c r="O632" s="1053"/>
      <c r="P632" s="1053"/>
    </row>
    <row r="633" spans="12:16">
      <c r="L633" s="1054"/>
      <c r="M633" s="1048"/>
      <c r="N633" s="1053"/>
      <c r="O633" s="1053"/>
      <c r="P633" s="1053"/>
    </row>
    <row r="634" spans="12:16">
      <c r="L634" s="1054"/>
      <c r="M634" s="1048"/>
      <c r="N634" s="1053"/>
      <c r="O634" s="1053"/>
      <c r="P634" s="1053"/>
    </row>
    <row r="635" spans="12:16">
      <c r="L635" s="1054"/>
      <c r="M635" s="1048"/>
      <c r="N635" s="1053"/>
      <c r="O635" s="1053"/>
      <c r="P635" s="1053"/>
    </row>
    <row r="636" spans="12:16">
      <c r="L636" s="1054"/>
      <c r="M636" s="1048"/>
      <c r="N636" s="1053"/>
      <c r="O636" s="1053"/>
      <c r="P636" s="1053"/>
    </row>
    <row r="637" spans="12:16">
      <c r="L637" s="1054"/>
      <c r="M637" s="1048"/>
      <c r="N637" s="1053"/>
      <c r="O637" s="1053"/>
      <c r="P637" s="1053"/>
    </row>
    <row r="638" spans="12:16">
      <c r="L638" s="1054"/>
      <c r="M638" s="1048"/>
      <c r="N638" s="1053"/>
      <c r="O638" s="1053"/>
      <c r="P638" s="1053"/>
    </row>
    <row r="639" spans="12:16">
      <c r="L639" s="1054"/>
      <c r="M639" s="1048"/>
      <c r="N639" s="1053"/>
      <c r="O639" s="1053"/>
      <c r="P639" s="1053"/>
    </row>
    <row r="640" spans="12:16">
      <c r="L640" s="1054"/>
      <c r="M640" s="1048"/>
      <c r="N640" s="1053"/>
      <c r="O640" s="1053"/>
      <c r="P640" s="1053"/>
    </row>
    <row r="641" spans="12:16">
      <c r="L641" s="1054"/>
      <c r="M641" s="1048"/>
      <c r="N641" s="1053"/>
      <c r="O641" s="1053"/>
      <c r="P641" s="1053"/>
    </row>
    <row r="642" spans="12:16">
      <c r="L642" s="1054"/>
      <c r="M642" s="1048"/>
      <c r="N642" s="1053"/>
      <c r="O642" s="1053"/>
      <c r="P642" s="1053"/>
    </row>
    <row r="643" spans="12:16">
      <c r="L643" s="1054"/>
      <c r="M643" s="1048"/>
      <c r="N643" s="1053"/>
      <c r="O643" s="1053"/>
      <c r="P643" s="1053"/>
    </row>
    <row r="644" spans="12:16">
      <c r="L644" s="1054"/>
      <c r="M644" s="1048"/>
      <c r="N644" s="1053"/>
      <c r="O644" s="1053"/>
      <c r="P644" s="1053"/>
    </row>
    <row r="645" spans="12:16">
      <c r="L645" s="1054"/>
      <c r="M645" s="1048"/>
      <c r="N645" s="1053"/>
      <c r="O645" s="1053"/>
      <c r="P645" s="1053"/>
    </row>
    <row r="646" spans="12:16">
      <c r="L646" s="1054"/>
      <c r="M646" s="1048"/>
      <c r="N646" s="1053"/>
      <c r="O646" s="1053"/>
      <c r="P646" s="1053"/>
    </row>
    <row r="647" spans="12:16">
      <c r="L647" s="1054"/>
      <c r="M647" s="1048"/>
      <c r="N647" s="1053"/>
      <c r="O647" s="1053"/>
      <c r="P647" s="1053"/>
    </row>
    <row r="648" spans="12:16">
      <c r="L648" s="1054"/>
      <c r="M648" s="1048"/>
      <c r="N648" s="1053"/>
      <c r="O648" s="1053"/>
      <c r="P648" s="1053"/>
    </row>
    <row r="649" spans="12:16">
      <c r="L649" s="1054"/>
      <c r="M649" s="1048"/>
      <c r="N649" s="1053"/>
      <c r="O649" s="1053"/>
      <c r="P649" s="1053"/>
    </row>
    <row r="650" spans="12:16">
      <c r="L650" s="1054"/>
      <c r="M650" s="1048"/>
      <c r="N650" s="1053"/>
      <c r="O650" s="1053"/>
      <c r="P650" s="1053"/>
    </row>
    <row r="651" spans="12:16">
      <c r="L651" s="1054"/>
      <c r="M651" s="1048"/>
      <c r="N651" s="1053"/>
      <c r="O651" s="1053"/>
      <c r="P651" s="1053"/>
    </row>
    <row r="652" spans="12:16">
      <c r="L652" s="1054"/>
      <c r="M652" s="1048"/>
      <c r="N652" s="1053"/>
      <c r="O652" s="1053"/>
      <c r="P652" s="1053"/>
    </row>
    <row r="653" spans="12:16">
      <c r="L653" s="1054"/>
      <c r="M653" s="1048"/>
      <c r="N653" s="1053"/>
      <c r="O653" s="1053"/>
      <c r="P653" s="1053"/>
    </row>
    <row r="654" spans="12:16">
      <c r="L654" s="1054"/>
      <c r="M654" s="1048"/>
      <c r="N654" s="1053"/>
      <c r="O654" s="1053"/>
      <c r="P654" s="1053"/>
    </row>
    <row r="655" spans="12:16">
      <c r="L655" s="1054"/>
      <c r="M655" s="1048"/>
      <c r="N655" s="1053"/>
      <c r="O655" s="1053"/>
      <c r="P655" s="1053"/>
    </row>
    <row r="656" spans="12:16">
      <c r="L656" s="1054"/>
      <c r="M656" s="1048"/>
      <c r="N656" s="1053"/>
      <c r="O656" s="1053"/>
      <c r="P656" s="1053"/>
    </row>
    <row r="657" spans="12:16">
      <c r="L657" s="1054"/>
      <c r="M657" s="1048"/>
      <c r="N657" s="1053"/>
      <c r="O657" s="1053"/>
      <c r="P657" s="1053"/>
    </row>
    <row r="658" spans="12:16">
      <c r="L658" s="1054"/>
      <c r="M658" s="1048"/>
      <c r="N658" s="1053"/>
      <c r="O658" s="1053"/>
      <c r="P658" s="1053"/>
    </row>
    <row r="659" spans="12:16">
      <c r="L659" s="1054"/>
      <c r="M659" s="1048"/>
      <c r="N659" s="1053"/>
      <c r="O659" s="1053"/>
      <c r="P659" s="1053"/>
    </row>
    <row r="660" spans="12:16">
      <c r="L660" s="1054"/>
      <c r="M660" s="1048"/>
      <c r="N660" s="1053"/>
      <c r="O660" s="1053"/>
      <c r="P660" s="1053"/>
    </row>
    <row r="661" spans="12:16">
      <c r="L661" s="1054"/>
      <c r="M661" s="1048"/>
      <c r="N661" s="1053"/>
      <c r="O661" s="1053"/>
      <c r="P661" s="1053"/>
    </row>
    <row r="662" spans="12:16">
      <c r="L662" s="1054"/>
      <c r="M662" s="1048"/>
      <c r="N662" s="1053"/>
      <c r="O662" s="1053"/>
      <c r="P662" s="1053"/>
    </row>
    <row r="663" spans="12:16">
      <c r="L663" s="1054"/>
      <c r="M663" s="1048"/>
      <c r="N663" s="1053"/>
      <c r="O663" s="1053"/>
      <c r="P663" s="1053"/>
    </row>
    <row r="664" spans="12:16">
      <c r="L664" s="1054"/>
      <c r="M664" s="1048"/>
      <c r="N664" s="1053"/>
      <c r="O664" s="1053"/>
      <c r="P664" s="1053"/>
    </row>
    <row r="665" spans="12:16">
      <c r="L665" s="1054"/>
      <c r="M665" s="1048"/>
      <c r="N665" s="1053"/>
      <c r="O665" s="1053"/>
      <c r="P665" s="1053"/>
    </row>
    <row r="666" spans="12:16">
      <c r="L666" s="1054"/>
      <c r="M666" s="1048"/>
      <c r="N666" s="1053"/>
      <c r="O666" s="1053"/>
      <c r="P666" s="1053"/>
    </row>
    <row r="667" spans="12:16">
      <c r="L667" s="1054"/>
      <c r="M667" s="1048"/>
      <c r="N667" s="1053"/>
      <c r="O667" s="1053"/>
      <c r="P667" s="1053"/>
    </row>
    <row r="668" spans="12:16">
      <c r="L668" s="1054"/>
      <c r="M668" s="1048"/>
      <c r="N668" s="1053"/>
      <c r="O668" s="1053"/>
      <c r="P668" s="1053"/>
    </row>
    <row r="669" spans="12:16">
      <c r="L669" s="1054"/>
      <c r="M669" s="1048"/>
      <c r="N669" s="1053"/>
      <c r="O669" s="1053"/>
      <c r="P669" s="1053"/>
    </row>
    <row r="670" spans="12:16">
      <c r="L670" s="1054"/>
      <c r="M670" s="1048"/>
      <c r="N670" s="1053"/>
      <c r="O670" s="1053"/>
      <c r="P670" s="1053"/>
    </row>
    <row r="671" spans="12:16">
      <c r="L671" s="1054"/>
      <c r="M671" s="1048"/>
      <c r="N671" s="1053"/>
      <c r="O671" s="1053"/>
      <c r="P671" s="1053"/>
    </row>
    <row r="672" spans="12:16">
      <c r="L672" s="1054"/>
      <c r="M672" s="1048"/>
      <c r="N672" s="1053"/>
      <c r="O672" s="1053"/>
      <c r="P672" s="1053"/>
    </row>
    <row r="673" spans="12:16">
      <c r="L673" s="1054"/>
      <c r="M673" s="1048"/>
      <c r="N673" s="1053"/>
      <c r="O673" s="1053"/>
      <c r="P673" s="1053"/>
    </row>
    <row r="674" spans="12:16">
      <c r="L674" s="1054"/>
      <c r="M674" s="1048"/>
      <c r="N674" s="1053"/>
      <c r="O674" s="1053"/>
      <c r="P674" s="1053"/>
    </row>
    <row r="675" spans="12:16">
      <c r="L675" s="1054"/>
      <c r="M675" s="1048"/>
      <c r="N675" s="1053"/>
      <c r="O675" s="1053"/>
      <c r="P675" s="1053"/>
    </row>
    <row r="676" spans="12:16">
      <c r="L676" s="1054"/>
      <c r="M676" s="1048"/>
      <c r="N676" s="1053"/>
      <c r="O676" s="1053"/>
      <c r="P676" s="1053"/>
    </row>
    <row r="677" spans="12:16">
      <c r="L677" s="1054"/>
      <c r="M677" s="1048"/>
      <c r="N677" s="1053"/>
      <c r="O677" s="1053"/>
      <c r="P677" s="1053"/>
    </row>
    <row r="678" spans="12:16">
      <c r="L678" s="1054"/>
      <c r="M678" s="1048"/>
      <c r="N678" s="1053"/>
      <c r="O678" s="1053"/>
      <c r="P678" s="1053"/>
    </row>
    <row r="679" spans="12:16">
      <c r="L679" s="1054"/>
      <c r="M679" s="1048"/>
      <c r="N679" s="1053"/>
      <c r="O679" s="1053"/>
      <c r="P679" s="1053"/>
    </row>
    <row r="680" spans="12:16">
      <c r="L680" s="1054"/>
      <c r="M680" s="1048"/>
      <c r="N680" s="1053"/>
      <c r="O680" s="1053"/>
      <c r="P680" s="1053"/>
    </row>
    <row r="681" spans="12:16">
      <c r="L681" s="1054"/>
      <c r="M681" s="1048"/>
      <c r="N681" s="1053"/>
      <c r="O681" s="1053"/>
      <c r="P681" s="1053"/>
    </row>
    <row r="682" spans="12:16">
      <c r="L682" s="1054"/>
      <c r="M682" s="1048"/>
      <c r="N682" s="1053"/>
      <c r="O682" s="1053"/>
      <c r="P682" s="1053"/>
    </row>
    <row r="683" spans="12:16">
      <c r="L683" s="1054"/>
      <c r="M683" s="1048"/>
      <c r="N683" s="1053"/>
      <c r="O683" s="1053"/>
      <c r="P683" s="1053"/>
    </row>
    <row r="684" spans="12:16">
      <c r="L684" s="1054"/>
      <c r="M684" s="1048"/>
      <c r="N684" s="1053"/>
      <c r="O684" s="1053"/>
      <c r="P684" s="1053"/>
    </row>
    <row r="685" spans="12:16">
      <c r="L685" s="1054"/>
      <c r="M685" s="1048"/>
      <c r="N685" s="1053"/>
      <c r="O685" s="1053"/>
      <c r="P685" s="1053"/>
    </row>
    <row r="686" spans="12:16">
      <c r="L686" s="1054"/>
      <c r="M686" s="1048"/>
      <c r="N686" s="1053"/>
      <c r="O686" s="1053"/>
      <c r="P686" s="1053"/>
    </row>
    <row r="687" spans="12:16">
      <c r="L687" s="1054"/>
      <c r="M687" s="1048"/>
      <c r="N687" s="1053"/>
      <c r="O687" s="1053"/>
      <c r="P687" s="1053"/>
    </row>
    <row r="688" spans="12:16">
      <c r="L688" s="1054"/>
      <c r="M688" s="1048"/>
      <c r="N688" s="1053"/>
      <c r="O688" s="1053"/>
      <c r="P688" s="1053"/>
    </row>
    <row r="689" spans="12:16">
      <c r="L689" s="1054"/>
      <c r="M689" s="1048"/>
      <c r="N689" s="1053"/>
      <c r="O689" s="1053"/>
      <c r="P689" s="1053"/>
    </row>
    <row r="690" spans="12:16">
      <c r="L690" s="1054"/>
      <c r="M690" s="1048"/>
      <c r="N690" s="1053"/>
      <c r="O690" s="1053"/>
      <c r="P690" s="1053"/>
    </row>
    <row r="691" spans="12:16">
      <c r="L691" s="1054"/>
      <c r="M691" s="1048"/>
      <c r="N691" s="1053"/>
      <c r="O691" s="1053"/>
      <c r="P691" s="1053"/>
    </row>
    <row r="692" spans="12:16">
      <c r="L692" s="1054"/>
      <c r="M692" s="1048"/>
      <c r="N692" s="1053"/>
      <c r="O692" s="1053"/>
      <c r="P692" s="1053"/>
    </row>
    <row r="693" spans="12:16">
      <c r="L693" s="1054"/>
      <c r="M693" s="1048"/>
      <c r="N693" s="1053"/>
      <c r="O693" s="1053"/>
      <c r="P693" s="1053"/>
    </row>
    <row r="694" spans="12:16">
      <c r="L694" s="1054"/>
      <c r="M694" s="1048"/>
      <c r="N694" s="1053"/>
      <c r="O694" s="1053"/>
      <c r="P694" s="1053"/>
    </row>
    <row r="695" spans="12:16">
      <c r="L695" s="1054"/>
      <c r="M695" s="1048"/>
      <c r="N695" s="1053"/>
      <c r="O695" s="1053"/>
      <c r="P695" s="1053"/>
    </row>
    <row r="696" spans="12:16">
      <c r="L696" s="1054"/>
      <c r="M696" s="1048"/>
      <c r="N696" s="1053"/>
      <c r="O696" s="1053"/>
      <c r="P696" s="1053"/>
    </row>
    <row r="697" spans="12:16">
      <c r="L697" s="1054"/>
      <c r="M697" s="1048"/>
      <c r="N697" s="1053"/>
      <c r="O697" s="1053"/>
      <c r="P697" s="1053"/>
    </row>
    <row r="698" spans="12:16">
      <c r="L698" s="1054"/>
      <c r="M698" s="1048"/>
      <c r="N698" s="1053"/>
      <c r="O698" s="1053"/>
      <c r="P698" s="1053"/>
    </row>
    <row r="699" spans="12:16">
      <c r="L699" s="1054"/>
      <c r="M699" s="1048"/>
      <c r="N699" s="1053"/>
      <c r="O699" s="1053"/>
      <c r="P699" s="1053"/>
    </row>
    <row r="700" spans="12:16">
      <c r="L700" s="1054"/>
      <c r="M700" s="1048"/>
      <c r="N700" s="1053"/>
      <c r="O700" s="1053"/>
      <c r="P700" s="1053"/>
    </row>
    <row r="701" spans="12:16">
      <c r="L701" s="1054"/>
      <c r="M701" s="1048"/>
      <c r="N701" s="1053"/>
      <c r="O701" s="1053"/>
      <c r="P701" s="1053"/>
    </row>
    <row r="702" spans="12:16">
      <c r="L702" s="1054"/>
      <c r="M702" s="1048"/>
      <c r="N702" s="1053"/>
      <c r="O702" s="1053"/>
      <c r="P702" s="1053"/>
    </row>
    <row r="703" spans="12:16">
      <c r="L703" s="1054"/>
      <c r="M703" s="1048"/>
      <c r="N703" s="1053"/>
      <c r="O703" s="1053"/>
      <c r="P703" s="1053"/>
    </row>
    <row r="704" spans="12:16">
      <c r="L704" s="1054"/>
      <c r="M704" s="1048"/>
      <c r="N704" s="1053"/>
      <c r="O704" s="1053"/>
      <c r="P704" s="1053"/>
    </row>
    <row r="705" spans="12:16">
      <c r="L705" s="1054"/>
      <c r="M705" s="1048"/>
      <c r="N705" s="1053"/>
      <c r="O705" s="1053"/>
      <c r="P705" s="1053"/>
    </row>
    <row r="706" spans="12:16">
      <c r="L706" s="1054"/>
      <c r="M706" s="1048"/>
      <c r="N706" s="1053"/>
      <c r="O706" s="1053"/>
      <c r="P706" s="1053"/>
    </row>
    <row r="707" spans="12:16">
      <c r="L707" s="1054"/>
      <c r="M707" s="1048"/>
      <c r="N707" s="1053"/>
      <c r="O707" s="1053"/>
      <c r="P707" s="1053"/>
    </row>
    <row r="708" spans="12:16">
      <c r="L708" s="1054"/>
      <c r="M708" s="1048"/>
      <c r="N708" s="1053"/>
      <c r="O708" s="1053"/>
      <c r="P708" s="1053"/>
    </row>
    <row r="709" spans="12:16">
      <c r="L709" s="1054"/>
      <c r="M709" s="1048"/>
      <c r="N709" s="1053"/>
      <c r="O709" s="1053"/>
      <c r="P709" s="1053"/>
    </row>
    <row r="710" spans="12:16">
      <c r="L710" s="1054"/>
      <c r="M710" s="1048"/>
      <c r="N710" s="1053"/>
      <c r="O710" s="1053"/>
      <c r="P710" s="1053"/>
    </row>
    <row r="711" spans="12:16">
      <c r="L711" s="1054"/>
      <c r="M711" s="1048"/>
      <c r="N711" s="1053"/>
      <c r="O711" s="1053"/>
      <c r="P711" s="1053"/>
    </row>
    <row r="712" spans="12:16">
      <c r="L712" s="1054"/>
      <c r="M712" s="1048"/>
      <c r="N712" s="1053"/>
      <c r="O712" s="1053"/>
      <c r="P712" s="1053"/>
    </row>
    <row r="713" spans="12:16">
      <c r="L713" s="1054"/>
      <c r="M713" s="1048"/>
      <c r="N713" s="1053"/>
      <c r="O713" s="1053"/>
      <c r="P713" s="1053"/>
    </row>
    <row r="714" spans="12:16">
      <c r="L714" s="1054"/>
      <c r="M714" s="1048"/>
      <c r="N714" s="1053"/>
      <c r="O714" s="1053"/>
      <c r="P714" s="1053"/>
    </row>
    <row r="715" spans="12:16">
      <c r="L715" s="1054"/>
      <c r="M715" s="1048"/>
      <c r="N715" s="1053"/>
      <c r="O715" s="1053"/>
      <c r="P715" s="1053"/>
    </row>
    <row r="716" spans="12:16">
      <c r="L716" s="1054"/>
      <c r="M716" s="1048"/>
      <c r="N716" s="1053"/>
      <c r="O716" s="1053"/>
      <c r="P716" s="1053"/>
    </row>
    <row r="717" spans="12:16">
      <c r="L717" s="1054"/>
      <c r="M717" s="1048"/>
      <c r="N717" s="1053"/>
      <c r="O717" s="1053"/>
      <c r="P717" s="1053"/>
    </row>
    <row r="718" spans="12:16">
      <c r="L718" s="1054"/>
      <c r="M718" s="1048"/>
      <c r="N718" s="1053"/>
      <c r="O718" s="1053"/>
      <c r="P718" s="1053"/>
    </row>
    <row r="719" spans="12:16">
      <c r="L719" s="1054"/>
      <c r="M719" s="1048"/>
      <c r="N719" s="1053"/>
      <c r="O719" s="1053"/>
      <c r="P719" s="1053"/>
    </row>
    <row r="720" spans="12:16">
      <c r="L720" s="1054"/>
      <c r="M720" s="1048"/>
      <c r="N720" s="1053"/>
      <c r="O720" s="1053"/>
      <c r="P720" s="1053"/>
    </row>
    <row r="721" spans="12:16">
      <c r="L721" s="1054"/>
      <c r="M721" s="1048"/>
      <c r="N721" s="1053"/>
      <c r="O721" s="1053"/>
      <c r="P721" s="1053"/>
    </row>
    <row r="722" spans="12:16">
      <c r="L722" s="1054"/>
      <c r="M722" s="1048"/>
      <c r="N722" s="1053"/>
      <c r="O722" s="1053"/>
      <c r="P722" s="1053"/>
    </row>
    <row r="723" spans="12:16">
      <c r="L723" s="1054"/>
      <c r="M723" s="1048"/>
      <c r="N723" s="1053"/>
      <c r="O723" s="1053"/>
      <c r="P723" s="1053"/>
    </row>
    <row r="724" spans="12:16">
      <c r="L724" s="1054"/>
      <c r="M724" s="1048"/>
      <c r="N724" s="1053"/>
      <c r="O724" s="1053"/>
      <c r="P724" s="1053"/>
    </row>
    <row r="725" spans="12:16">
      <c r="L725" s="1054"/>
      <c r="M725" s="1048"/>
      <c r="N725" s="1053"/>
      <c r="O725" s="1053"/>
      <c r="P725" s="1053"/>
    </row>
    <row r="726" spans="12:16">
      <c r="L726" s="1054"/>
      <c r="M726" s="1048"/>
      <c r="N726" s="1053"/>
      <c r="O726" s="1053"/>
      <c r="P726" s="1053"/>
    </row>
    <row r="727" spans="12:16">
      <c r="L727" s="1054"/>
      <c r="M727" s="1048"/>
      <c r="N727" s="1053"/>
      <c r="O727" s="1053"/>
      <c r="P727" s="1053"/>
    </row>
    <row r="728" spans="12:16">
      <c r="L728" s="1054"/>
      <c r="M728" s="1048"/>
      <c r="N728" s="1053"/>
      <c r="O728" s="1053"/>
      <c r="P728" s="1053"/>
    </row>
    <row r="729" spans="12:16">
      <c r="L729" s="1054"/>
      <c r="M729" s="1048"/>
      <c r="N729" s="1053"/>
      <c r="O729" s="1053"/>
      <c r="P729" s="1053"/>
    </row>
    <row r="730" spans="12:16">
      <c r="L730" s="1054"/>
      <c r="M730" s="1048"/>
      <c r="N730" s="1053"/>
      <c r="O730" s="1053"/>
      <c r="P730" s="1053"/>
    </row>
    <row r="731" spans="12:16">
      <c r="L731" s="1054"/>
      <c r="M731" s="1048"/>
      <c r="N731" s="1053"/>
      <c r="O731" s="1053"/>
      <c r="P731" s="1053"/>
    </row>
    <row r="732" spans="12:16">
      <c r="L732" s="1054"/>
      <c r="M732" s="1048"/>
      <c r="N732" s="1053"/>
      <c r="O732" s="1053"/>
      <c r="P732" s="1053"/>
    </row>
    <row r="733" spans="12:16">
      <c r="L733" s="1054"/>
      <c r="M733" s="1048"/>
      <c r="N733" s="1053"/>
      <c r="O733" s="1053"/>
      <c r="P733" s="1053"/>
    </row>
    <row r="734" spans="12:16">
      <c r="L734" s="1054"/>
      <c r="M734" s="1048"/>
      <c r="N734" s="1053"/>
      <c r="O734" s="1053"/>
      <c r="P734" s="1053"/>
    </row>
    <row r="735" spans="12:16">
      <c r="L735" s="1054"/>
      <c r="M735" s="1048"/>
      <c r="N735" s="1053"/>
      <c r="O735" s="1053"/>
      <c r="P735" s="1053"/>
    </row>
    <row r="736" spans="12:16">
      <c r="L736" s="1054"/>
      <c r="M736" s="1048"/>
      <c r="N736" s="1053"/>
      <c r="O736" s="1053"/>
      <c r="P736" s="1053"/>
    </row>
    <row r="737" spans="12:16">
      <c r="L737" s="1054"/>
      <c r="M737" s="1048"/>
      <c r="N737" s="1053"/>
      <c r="O737" s="1053"/>
      <c r="P737" s="1053"/>
    </row>
    <row r="738" spans="12:16">
      <c r="L738" s="1054"/>
      <c r="M738" s="1048"/>
      <c r="N738" s="1053"/>
      <c r="O738" s="1053"/>
      <c r="P738" s="1053"/>
    </row>
    <row r="739" spans="12:16">
      <c r="L739" s="1054"/>
      <c r="M739" s="1048"/>
      <c r="N739" s="1053"/>
      <c r="O739" s="1053"/>
      <c r="P739" s="1053"/>
    </row>
    <row r="740" spans="12:16">
      <c r="L740" s="1054"/>
      <c r="M740" s="1048"/>
      <c r="N740" s="1053"/>
      <c r="O740" s="1053"/>
      <c r="P740" s="1053"/>
    </row>
    <row r="741" spans="12:16">
      <c r="L741" s="1054"/>
      <c r="M741" s="1048"/>
      <c r="N741" s="1053"/>
      <c r="O741" s="1053"/>
      <c r="P741" s="1053"/>
    </row>
    <row r="742" spans="12:16">
      <c r="L742" s="1054"/>
      <c r="M742" s="1048"/>
      <c r="N742" s="1053"/>
      <c r="O742" s="1053"/>
      <c r="P742" s="1053"/>
    </row>
    <row r="743" spans="12:16">
      <c r="L743" s="1054"/>
      <c r="M743" s="1048"/>
      <c r="N743" s="1053"/>
      <c r="O743" s="1053"/>
      <c r="P743" s="1053"/>
    </row>
    <row r="744" spans="12:16">
      <c r="L744" s="1054"/>
      <c r="M744" s="1048"/>
      <c r="N744" s="1053"/>
      <c r="O744" s="1053"/>
      <c r="P744" s="1053"/>
    </row>
    <row r="745" spans="12:16">
      <c r="L745" s="1054"/>
      <c r="M745" s="1048"/>
      <c r="N745" s="1053"/>
      <c r="O745" s="1053"/>
      <c r="P745" s="1053"/>
    </row>
    <row r="746" spans="12:16">
      <c r="L746" s="1054"/>
      <c r="M746" s="1048"/>
      <c r="N746" s="1053"/>
      <c r="O746" s="1053"/>
      <c r="P746" s="1053"/>
    </row>
    <row r="747" spans="12:16">
      <c r="L747" s="1054"/>
      <c r="M747" s="1048"/>
      <c r="N747" s="1053"/>
      <c r="O747" s="1053"/>
      <c r="P747" s="1053"/>
    </row>
    <row r="748" spans="12:16">
      <c r="L748" s="1054"/>
      <c r="M748" s="1048"/>
      <c r="N748" s="1053"/>
      <c r="O748" s="1053"/>
      <c r="P748" s="1053"/>
    </row>
    <row r="749" spans="12:16">
      <c r="L749" s="1054"/>
      <c r="M749" s="1048"/>
      <c r="N749" s="1053"/>
      <c r="O749" s="1053"/>
      <c r="P749" s="1053"/>
    </row>
    <row r="750" spans="12:16">
      <c r="L750" s="1054"/>
      <c r="M750" s="1048"/>
      <c r="N750" s="1053"/>
      <c r="O750" s="1053"/>
      <c r="P750" s="1053"/>
    </row>
    <row r="751" spans="12:16">
      <c r="L751" s="1054"/>
      <c r="M751" s="1048"/>
      <c r="N751" s="1053"/>
      <c r="O751" s="1053"/>
      <c r="P751" s="1053"/>
    </row>
    <row r="752" spans="12:16">
      <c r="L752" s="1054"/>
      <c r="M752" s="1048"/>
      <c r="N752" s="1053"/>
      <c r="O752" s="1053"/>
      <c r="P752" s="1053"/>
    </row>
    <row r="753" spans="12:16">
      <c r="L753" s="1054"/>
      <c r="M753" s="1048"/>
      <c r="N753" s="1053"/>
      <c r="O753" s="1053"/>
      <c r="P753" s="1053"/>
    </row>
    <row r="754" spans="12:16">
      <c r="L754" s="1054"/>
      <c r="M754" s="1048"/>
      <c r="N754" s="1053"/>
      <c r="O754" s="1053"/>
      <c r="P754" s="1053"/>
    </row>
    <row r="755" spans="12:16">
      <c r="L755" s="1054"/>
      <c r="M755" s="1048"/>
      <c r="N755" s="1053"/>
      <c r="O755" s="1053"/>
      <c r="P755" s="1053"/>
    </row>
    <row r="756" spans="12:16">
      <c r="L756" s="1054"/>
      <c r="M756" s="1048"/>
      <c r="N756" s="1053"/>
      <c r="O756" s="1053"/>
      <c r="P756" s="1053"/>
    </row>
    <row r="757" spans="12:16">
      <c r="L757" s="1054"/>
      <c r="M757" s="1048"/>
      <c r="N757" s="1053"/>
      <c r="O757" s="1053"/>
      <c r="P757" s="1053"/>
    </row>
    <row r="758" spans="12:16">
      <c r="L758" s="1054"/>
      <c r="M758" s="1048"/>
      <c r="N758" s="1053"/>
      <c r="O758" s="1053"/>
      <c r="P758" s="1053"/>
    </row>
    <row r="759" spans="12:16">
      <c r="L759" s="1054"/>
      <c r="M759" s="1048"/>
      <c r="N759" s="1053"/>
      <c r="O759" s="1053"/>
      <c r="P759" s="1053"/>
    </row>
    <row r="760" spans="12:16">
      <c r="L760" s="1054"/>
      <c r="M760" s="1048"/>
      <c r="N760" s="1053"/>
      <c r="O760" s="1053"/>
      <c r="P760" s="1053"/>
    </row>
    <row r="761" spans="12:16">
      <c r="L761" s="1054"/>
      <c r="M761" s="1048"/>
      <c r="N761" s="1053"/>
      <c r="O761" s="1053"/>
      <c r="P761" s="1053"/>
    </row>
    <row r="762" spans="12:16">
      <c r="L762" s="1054"/>
      <c r="M762" s="1048"/>
      <c r="N762" s="1053"/>
      <c r="O762" s="1053"/>
      <c r="P762" s="1053"/>
    </row>
    <row r="763" spans="12:16">
      <c r="L763" s="1054"/>
      <c r="M763" s="1048"/>
      <c r="N763" s="1053"/>
      <c r="O763" s="1053"/>
      <c r="P763" s="1053"/>
    </row>
    <row r="764" spans="12:16">
      <c r="L764" s="1054"/>
      <c r="M764" s="1048"/>
      <c r="N764" s="1053"/>
      <c r="O764" s="1053"/>
      <c r="P764" s="1053"/>
    </row>
    <row r="765" spans="12:16">
      <c r="L765" s="1054"/>
      <c r="M765" s="1048"/>
      <c r="N765" s="1053"/>
      <c r="O765" s="1053"/>
      <c r="P765" s="1053"/>
    </row>
    <row r="766" spans="12:16">
      <c r="L766" s="1054"/>
      <c r="M766" s="1048"/>
      <c r="N766" s="1053"/>
      <c r="O766" s="1053"/>
      <c r="P766" s="1053"/>
    </row>
    <row r="767" spans="12:16">
      <c r="L767" s="1054"/>
      <c r="M767" s="1048"/>
      <c r="N767" s="1053"/>
      <c r="O767" s="1053"/>
      <c r="P767" s="1053"/>
    </row>
    <row r="768" spans="12:16">
      <c r="L768" s="1054"/>
      <c r="M768" s="1048"/>
      <c r="N768" s="1053"/>
      <c r="O768" s="1053"/>
      <c r="P768" s="1053"/>
    </row>
    <row r="769" spans="12:16">
      <c r="L769" s="1054"/>
      <c r="M769" s="1048"/>
      <c r="N769" s="1053"/>
      <c r="O769" s="1053"/>
      <c r="P769" s="1053"/>
    </row>
    <row r="770" spans="12:16">
      <c r="L770" s="1054"/>
      <c r="M770" s="1048"/>
      <c r="N770" s="1053"/>
      <c r="O770" s="1053"/>
      <c r="P770" s="1053"/>
    </row>
    <row r="771" spans="12:16">
      <c r="L771" s="1054"/>
      <c r="M771" s="1048"/>
      <c r="N771" s="1053"/>
      <c r="O771" s="1053"/>
      <c r="P771" s="1053"/>
    </row>
    <row r="772" spans="12:16">
      <c r="L772" s="1054"/>
      <c r="M772" s="1048"/>
      <c r="N772" s="1053"/>
      <c r="O772" s="1053"/>
      <c r="P772" s="1053"/>
    </row>
    <row r="773" spans="12:16">
      <c r="L773" s="1054"/>
      <c r="M773" s="1048"/>
      <c r="N773" s="1053"/>
      <c r="O773" s="1053"/>
      <c r="P773" s="1053"/>
    </row>
    <row r="774" spans="12:16">
      <c r="L774" s="1054"/>
      <c r="M774" s="1048"/>
      <c r="N774" s="1053"/>
      <c r="O774" s="1053"/>
      <c r="P774" s="1053"/>
    </row>
    <row r="775" spans="12:16">
      <c r="L775" s="1054"/>
      <c r="M775" s="1048"/>
      <c r="N775" s="1053"/>
      <c r="O775" s="1053"/>
      <c r="P775" s="1053"/>
    </row>
    <row r="776" spans="12:16">
      <c r="L776" s="1054"/>
      <c r="M776" s="1048"/>
      <c r="N776" s="1053"/>
      <c r="O776" s="1053"/>
      <c r="P776" s="1053"/>
    </row>
    <row r="777" spans="12:16">
      <c r="L777" s="1054"/>
      <c r="M777" s="1048"/>
      <c r="N777" s="1053"/>
      <c r="O777" s="1053"/>
      <c r="P777" s="1053"/>
    </row>
    <row r="778" spans="12:16">
      <c r="L778" s="1054"/>
      <c r="M778" s="1048"/>
      <c r="N778" s="1053"/>
      <c r="O778" s="1053"/>
      <c r="P778" s="1053"/>
    </row>
    <row r="779" spans="12:16">
      <c r="L779" s="1054"/>
      <c r="M779" s="1048"/>
      <c r="N779" s="1053"/>
      <c r="O779" s="1053"/>
      <c r="P779" s="1053"/>
    </row>
    <row r="780" spans="12:16">
      <c r="L780" s="1054"/>
      <c r="M780" s="1048"/>
      <c r="N780" s="1053"/>
      <c r="O780" s="1053"/>
      <c r="P780" s="1053"/>
    </row>
    <row r="781" spans="12:16">
      <c r="L781" s="1054"/>
      <c r="M781" s="1048"/>
      <c r="N781" s="1053"/>
      <c r="O781" s="1053"/>
      <c r="P781" s="1053"/>
    </row>
    <row r="782" spans="12:16">
      <c r="L782" s="1054"/>
      <c r="M782" s="1048"/>
      <c r="N782" s="1053"/>
      <c r="O782" s="1053"/>
      <c r="P782" s="1053"/>
    </row>
    <row r="783" spans="12:16">
      <c r="L783" s="1054"/>
      <c r="M783" s="1048"/>
      <c r="N783" s="1053"/>
      <c r="O783" s="1053"/>
      <c r="P783" s="1053"/>
    </row>
    <row r="784" spans="12:16">
      <c r="L784" s="1054"/>
      <c r="M784" s="1048"/>
      <c r="N784" s="1053"/>
      <c r="O784" s="1053"/>
      <c r="P784" s="1053"/>
    </row>
    <row r="785" spans="12:16">
      <c r="L785" s="1054"/>
      <c r="M785" s="1048"/>
      <c r="N785" s="1053"/>
      <c r="O785" s="1053"/>
      <c r="P785" s="1053"/>
    </row>
    <row r="786" spans="12:16">
      <c r="L786" s="1054"/>
      <c r="M786" s="1048"/>
      <c r="N786" s="1053"/>
      <c r="O786" s="1053"/>
      <c r="P786" s="1053"/>
    </row>
    <row r="787" spans="12:16">
      <c r="L787" s="1054"/>
      <c r="M787" s="1048"/>
      <c r="N787" s="1053"/>
      <c r="O787" s="1053"/>
      <c r="P787" s="1053"/>
    </row>
    <row r="788" spans="12:16">
      <c r="L788" s="1054"/>
      <c r="M788" s="1048"/>
      <c r="N788" s="1053"/>
      <c r="O788" s="1053"/>
      <c r="P788" s="1053"/>
    </row>
    <row r="789" spans="12:16">
      <c r="L789" s="1054"/>
      <c r="M789" s="1048"/>
      <c r="N789" s="1053"/>
      <c r="O789" s="1053"/>
      <c r="P789" s="1053"/>
    </row>
    <row r="790" spans="12:16">
      <c r="L790" s="1054"/>
      <c r="M790" s="1048"/>
      <c r="N790" s="1053"/>
      <c r="O790" s="1053"/>
      <c r="P790" s="1053"/>
    </row>
    <row r="791" spans="12:16">
      <c r="L791" s="1054"/>
      <c r="M791" s="1048"/>
      <c r="N791" s="1053"/>
      <c r="O791" s="1053"/>
      <c r="P791" s="1053"/>
    </row>
    <row r="792" spans="12:16">
      <c r="L792" s="1054"/>
      <c r="M792" s="1048"/>
      <c r="N792" s="1053"/>
      <c r="O792" s="1053"/>
      <c r="P792" s="1053"/>
    </row>
    <row r="793" spans="12:16">
      <c r="L793" s="1054"/>
      <c r="M793" s="1048"/>
      <c r="N793" s="1053"/>
      <c r="O793" s="1053"/>
      <c r="P793" s="1053"/>
    </row>
    <row r="794" spans="12:16">
      <c r="L794" s="1054"/>
      <c r="M794" s="1048"/>
      <c r="N794" s="1053"/>
      <c r="O794" s="1053"/>
      <c r="P794" s="1053"/>
    </row>
    <row r="795" spans="12:16">
      <c r="L795" s="1054"/>
      <c r="M795" s="1048"/>
      <c r="N795" s="1053"/>
      <c r="O795" s="1053"/>
      <c r="P795" s="1053"/>
    </row>
    <row r="796" spans="12:16">
      <c r="L796" s="1054"/>
      <c r="M796" s="1048"/>
      <c r="N796" s="1053"/>
      <c r="O796" s="1053"/>
      <c r="P796" s="1053"/>
    </row>
    <row r="797" spans="12:16">
      <c r="L797" s="1054"/>
      <c r="M797" s="1048"/>
      <c r="N797" s="1053"/>
      <c r="O797" s="1053"/>
      <c r="P797" s="1053"/>
    </row>
    <row r="798" spans="12:16">
      <c r="L798" s="1054"/>
      <c r="M798" s="1048"/>
      <c r="N798" s="1053"/>
      <c r="O798" s="1053"/>
      <c r="P798" s="1053"/>
    </row>
    <row r="799" spans="12:16">
      <c r="L799" s="1054"/>
      <c r="M799" s="1048"/>
      <c r="N799" s="1053"/>
      <c r="O799" s="1053"/>
      <c r="P799" s="1053"/>
    </row>
    <row r="800" spans="12:16">
      <c r="L800" s="1054"/>
      <c r="M800" s="1048"/>
      <c r="N800" s="1053"/>
      <c r="O800" s="1053"/>
      <c r="P800" s="1053"/>
    </row>
    <row r="801" spans="12:16">
      <c r="L801" s="1054"/>
      <c r="M801" s="1048"/>
      <c r="N801" s="1053"/>
      <c r="O801" s="1053"/>
      <c r="P801" s="1053"/>
    </row>
    <row r="802" spans="12:16">
      <c r="L802" s="1054"/>
      <c r="M802" s="1048"/>
      <c r="N802" s="1053"/>
      <c r="O802" s="1053"/>
      <c r="P802" s="1053"/>
    </row>
    <row r="803" spans="12:16">
      <c r="L803" s="1054"/>
      <c r="M803" s="1048"/>
      <c r="N803" s="1053"/>
      <c r="O803" s="1053"/>
      <c r="P803" s="1053"/>
    </row>
    <row r="804" spans="12:16">
      <c r="L804" s="1054"/>
      <c r="M804" s="1048"/>
      <c r="N804" s="1053"/>
      <c r="O804" s="1053"/>
      <c r="P804" s="1053"/>
    </row>
    <row r="805" spans="12:16">
      <c r="L805" s="1054"/>
      <c r="M805" s="1048"/>
      <c r="N805" s="1053"/>
      <c r="O805" s="1053"/>
      <c r="P805" s="1053"/>
    </row>
    <row r="806" spans="12:16">
      <c r="L806" s="1054"/>
      <c r="M806" s="1048"/>
      <c r="N806" s="1053"/>
      <c r="O806" s="1053"/>
      <c r="P806" s="1053"/>
    </row>
    <row r="807" spans="12:16">
      <c r="L807" s="1054"/>
      <c r="M807" s="1048"/>
      <c r="N807" s="1053"/>
      <c r="O807" s="1053"/>
      <c r="P807" s="1053"/>
    </row>
    <row r="808" spans="12:16">
      <c r="L808" s="1054"/>
      <c r="M808" s="1048"/>
      <c r="N808" s="1053"/>
      <c r="O808" s="1053"/>
      <c r="P808" s="1053"/>
    </row>
    <row r="809" spans="12:16">
      <c r="L809" s="1054"/>
      <c r="M809" s="1048"/>
      <c r="N809" s="1053"/>
      <c r="O809" s="1053"/>
      <c r="P809" s="1053"/>
    </row>
    <row r="810" spans="12:16">
      <c r="L810" s="1054"/>
      <c r="M810" s="1048"/>
      <c r="N810" s="1053"/>
      <c r="O810" s="1053"/>
      <c r="P810" s="1053"/>
    </row>
    <row r="811" spans="12:16">
      <c r="L811" s="1054"/>
      <c r="M811" s="1048"/>
      <c r="N811" s="1053"/>
      <c r="O811" s="1053"/>
      <c r="P811" s="1053"/>
    </row>
    <row r="812" spans="12:16">
      <c r="L812" s="1054"/>
      <c r="M812" s="1048"/>
      <c r="N812" s="1053"/>
      <c r="O812" s="1053"/>
      <c r="P812" s="1053"/>
    </row>
    <row r="813" spans="12:16">
      <c r="L813" s="1054"/>
      <c r="M813" s="1048"/>
      <c r="N813" s="1053"/>
      <c r="O813" s="1053"/>
      <c r="P813" s="1053"/>
    </row>
    <row r="814" spans="12:16">
      <c r="L814" s="1054"/>
      <c r="M814" s="1048"/>
      <c r="N814" s="1053"/>
      <c r="O814" s="1053"/>
      <c r="P814" s="1053"/>
    </row>
    <row r="815" spans="12:16">
      <c r="L815" s="1054"/>
      <c r="M815" s="1048"/>
      <c r="N815" s="1053"/>
      <c r="O815" s="1053"/>
      <c r="P815" s="1053"/>
    </row>
    <row r="816" spans="12:16">
      <c r="L816" s="1054"/>
      <c r="M816" s="1048"/>
      <c r="N816" s="1053"/>
      <c r="O816" s="1053"/>
      <c r="P816" s="1053"/>
    </row>
    <row r="817" spans="12:16">
      <c r="L817" s="1054"/>
      <c r="M817" s="1048"/>
      <c r="N817" s="1053"/>
      <c r="O817" s="1053"/>
      <c r="P817" s="1053"/>
    </row>
    <row r="818" spans="12:16">
      <c r="L818" s="1054"/>
      <c r="M818" s="1048"/>
      <c r="N818" s="1053"/>
      <c r="O818" s="1053"/>
      <c r="P818" s="1053"/>
    </row>
    <row r="819" spans="12:16">
      <c r="L819" s="1054"/>
      <c r="M819" s="1048"/>
      <c r="N819" s="1053"/>
      <c r="O819" s="1053"/>
      <c r="P819" s="1053"/>
    </row>
    <row r="820" spans="12:16">
      <c r="L820" s="1054"/>
      <c r="M820" s="1048"/>
      <c r="N820" s="1053"/>
      <c r="O820" s="1053"/>
      <c r="P820" s="1053"/>
    </row>
    <row r="821" spans="12:16">
      <c r="L821" s="1054"/>
      <c r="M821" s="1048"/>
      <c r="N821" s="1053"/>
      <c r="O821" s="1053"/>
      <c r="P821" s="1053"/>
    </row>
    <row r="822" spans="12:16">
      <c r="L822" s="1054"/>
      <c r="M822" s="1048"/>
      <c r="N822" s="1053"/>
      <c r="O822" s="1053"/>
      <c r="P822" s="1053"/>
    </row>
    <row r="823" spans="12:16">
      <c r="L823" s="1054"/>
      <c r="M823" s="1048"/>
      <c r="N823" s="1053"/>
      <c r="O823" s="1053"/>
      <c r="P823" s="1053"/>
    </row>
    <row r="824" spans="12:16">
      <c r="L824" s="1054"/>
      <c r="M824" s="1048"/>
      <c r="N824" s="1053"/>
      <c r="O824" s="1053"/>
      <c r="P824" s="1053"/>
    </row>
    <row r="825" spans="12:16">
      <c r="L825" s="1054"/>
      <c r="M825" s="1048"/>
      <c r="N825" s="1053"/>
      <c r="O825" s="1053"/>
      <c r="P825" s="1053"/>
    </row>
    <row r="826" spans="12:16">
      <c r="L826" s="1054"/>
      <c r="M826" s="1048"/>
      <c r="N826" s="1053"/>
      <c r="O826" s="1053"/>
      <c r="P826" s="1053"/>
    </row>
    <row r="827" spans="12:16">
      <c r="L827" s="1054"/>
      <c r="M827" s="1048"/>
      <c r="N827" s="1053"/>
      <c r="O827" s="1053"/>
      <c r="P827" s="1053"/>
    </row>
    <row r="828" spans="12:16">
      <c r="L828" s="1054"/>
      <c r="M828" s="1048"/>
      <c r="N828" s="1053"/>
      <c r="O828" s="1053"/>
      <c r="P828" s="1053"/>
    </row>
    <row r="829" spans="12:16">
      <c r="L829" s="1054"/>
      <c r="M829" s="1048"/>
      <c r="N829" s="1053"/>
      <c r="O829" s="1053"/>
      <c r="P829" s="1053"/>
    </row>
    <row r="830" spans="12:16">
      <c r="L830" s="1054"/>
      <c r="M830" s="1048"/>
      <c r="N830" s="1053"/>
      <c r="O830" s="1053"/>
      <c r="P830" s="1053"/>
    </row>
    <row r="831" spans="12:16">
      <c r="L831" s="1054"/>
      <c r="M831" s="1048"/>
      <c r="N831" s="1053"/>
      <c r="O831" s="1053"/>
      <c r="P831" s="1053"/>
    </row>
    <row r="832" spans="12:16">
      <c r="L832" s="1054"/>
      <c r="M832" s="1048"/>
      <c r="N832" s="1053"/>
      <c r="O832" s="1053"/>
      <c r="P832" s="1053"/>
    </row>
    <row r="833" spans="12:16">
      <c r="L833" s="1054"/>
      <c r="M833" s="1048"/>
      <c r="N833" s="1053"/>
      <c r="O833" s="1053"/>
      <c r="P833" s="1053"/>
    </row>
    <row r="834" spans="12:16">
      <c r="L834" s="1054"/>
      <c r="M834" s="1048"/>
      <c r="N834" s="1053"/>
      <c r="O834" s="1053"/>
      <c r="P834" s="1053"/>
    </row>
    <row r="835" spans="12:16">
      <c r="L835" s="1054"/>
      <c r="M835" s="1048"/>
      <c r="N835" s="1053"/>
      <c r="O835" s="1053"/>
      <c r="P835" s="1053"/>
    </row>
    <row r="836" spans="12:16">
      <c r="L836" s="1054"/>
      <c r="M836" s="1048"/>
      <c r="N836" s="1053"/>
      <c r="O836" s="1053"/>
      <c r="P836" s="1053"/>
    </row>
    <row r="837" spans="12:16">
      <c r="L837" s="1054"/>
      <c r="M837" s="1048"/>
      <c r="N837" s="1053"/>
      <c r="O837" s="1053"/>
      <c r="P837" s="1053"/>
    </row>
    <row r="838" spans="12:16">
      <c r="L838" s="1054"/>
      <c r="M838" s="1048"/>
      <c r="N838" s="1053"/>
      <c r="O838" s="1053"/>
      <c r="P838" s="1053"/>
    </row>
    <row r="839" spans="12:16">
      <c r="L839" s="1054"/>
      <c r="M839" s="1048"/>
      <c r="N839" s="1053"/>
      <c r="O839" s="1053"/>
      <c r="P839" s="1053"/>
    </row>
    <row r="840" spans="12:16">
      <c r="L840" s="1054"/>
      <c r="M840" s="1048"/>
      <c r="N840" s="1053"/>
      <c r="O840" s="1053"/>
      <c r="P840" s="1053"/>
    </row>
    <row r="841" spans="12:16">
      <c r="L841" s="1054"/>
      <c r="M841" s="1048"/>
      <c r="N841" s="1053"/>
      <c r="O841" s="1053"/>
      <c r="P841" s="1053"/>
    </row>
    <row r="842" spans="12:16">
      <c r="L842" s="1054"/>
      <c r="M842" s="1048"/>
      <c r="N842" s="1053"/>
      <c r="O842" s="1053"/>
      <c r="P842" s="1053"/>
    </row>
    <row r="843" spans="12:16">
      <c r="L843" s="1054"/>
      <c r="M843" s="1048"/>
      <c r="N843" s="1053"/>
      <c r="O843" s="1053"/>
      <c r="P843" s="1053"/>
    </row>
    <row r="844" spans="12:16">
      <c r="L844" s="1054"/>
      <c r="M844" s="1048"/>
      <c r="N844" s="1053"/>
      <c r="O844" s="1053"/>
      <c r="P844" s="1053"/>
    </row>
    <row r="845" spans="12:16">
      <c r="L845" s="1054"/>
      <c r="M845" s="1048"/>
      <c r="N845" s="1053"/>
      <c r="O845" s="1053"/>
      <c r="P845" s="1053"/>
    </row>
    <row r="846" spans="12:16">
      <c r="L846" s="1054"/>
      <c r="M846" s="1048"/>
      <c r="N846" s="1053"/>
      <c r="O846" s="1053"/>
      <c r="P846" s="1053"/>
    </row>
    <row r="847" spans="12:16">
      <c r="L847" s="1054"/>
      <c r="M847" s="1048"/>
      <c r="N847" s="1053"/>
      <c r="O847" s="1053"/>
      <c r="P847" s="1053"/>
    </row>
    <row r="848" spans="12:16">
      <c r="L848" s="1054"/>
      <c r="M848" s="1048"/>
      <c r="N848" s="1053"/>
      <c r="O848" s="1053"/>
      <c r="P848" s="1053"/>
    </row>
    <row r="849" spans="12:16">
      <c r="L849" s="1054"/>
      <c r="M849" s="1048"/>
      <c r="N849" s="1053"/>
      <c r="O849" s="1053"/>
      <c r="P849" s="1053"/>
    </row>
    <row r="850" spans="12:16">
      <c r="L850" s="1054"/>
      <c r="M850" s="1048"/>
      <c r="N850" s="1053"/>
      <c r="O850" s="1053"/>
      <c r="P850" s="1053"/>
    </row>
    <row r="851" spans="12:16">
      <c r="L851" s="1054"/>
      <c r="M851" s="1048"/>
      <c r="N851" s="1053"/>
      <c r="O851" s="1053"/>
      <c r="P851" s="1053"/>
    </row>
    <row r="852" spans="12:16">
      <c r="L852" s="1054"/>
      <c r="M852" s="1048"/>
      <c r="N852" s="1053"/>
      <c r="O852" s="1053"/>
      <c r="P852" s="1053"/>
    </row>
    <row r="853" spans="12:16">
      <c r="L853" s="1054"/>
      <c r="M853" s="1048"/>
      <c r="N853" s="1053"/>
      <c r="O853" s="1053"/>
      <c r="P853" s="1053"/>
    </row>
    <row r="854" spans="12:16">
      <c r="L854" s="1054"/>
      <c r="M854" s="1048"/>
      <c r="N854" s="1053"/>
      <c r="O854" s="1053"/>
      <c r="P854" s="1053"/>
    </row>
    <row r="855" spans="12:16">
      <c r="L855" s="1054"/>
      <c r="M855" s="1048"/>
      <c r="N855" s="1053"/>
      <c r="O855" s="1053"/>
      <c r="P855" s="1053"/>
    </row>
    <row r="856" spans="12:16">
      <c r="L856" s="1054"/>
      <c r="M856" s="1048"/>
      <c r="N856" s="1053"/>
      <c r="O856" s="1053"/>
      <c r="P856" s="1053"/>
    </row>
    <row r="857" spans="12:16">
      <c r="L857" s="1054"/>
      <c r="M857" s="1048"/>
      <c r="N857" s="1053"/>
      <c r="O857" s="1053"/>
      <c r="P857" s="1053"/>
    </row>
    <row r="858" spans="12:16">
      <c r="L858" s="1054"/>
      <c r="M858" s="1048"/>
      <c r="N858" s="1053"/>
      <c r="O858" s="1053"/>
      <c r="P858" s="1053"/>
    </row>
    <row r="859" spans="12:16">
      <c r="L859" s="1054"/>
      <c r="M859" s="1048"/>
      <c r="N859" s="1053"/>
      <c r="O859" s="1053"/>
      <c r="P859" s="1053"/>
    </row>
    <row r="860" spans="12:16">
      <c r="L860" s="1054"/>
      <c r="M860" s="1048"/>
      <c r="N860" s="1053"/>
      <c r="O860" s="1053"/>
      <c r="P860" s="1053"/>
    </row>
    <row r="861" spans="12:16">
      <c r="L861" s="1054"/>
      <c r="M861" s="1048"/>
      <c r="N861" s="1053"/>
      <c r="O861" s="1053"/>
      <c r="P861" s="1053"/>
    </row>
    <row r="862" spans="12:16">
      <c r="L862" s="1054"/>
      <c r="M862" s="1048"/>
      <c r="N862" s="1053"/>
      <c r="O862" s="1053"/>
      <c r="P862" s="1053"/>
    </row>
    <row r="863" spans="12:16">
      <c r="L863" s="1054"/>
      <c r="M863" s="1048"/>
      <c r="N863" s="1053"/>
      <c r="O863" s="1053"/>
      <c r="P863" s="1053"/>
    </row>
    <row r="864" spans="12:16">
      <c r="L864" s="1054"/>
      <c r="M864" s="1048"/>
      <c r="N864" s="1053"/>
      <c r="O864" s="1053"/>
      <c r="P864" s="1053"/>
    </row>
    <row r="865" spans="12:16">
      <c r="L865" s="1054"/>
      <c r="M865" s="1048"/>
      <c r="N865" s="1053"/>
      <c r="O865" s="1053"/>
      <c r="P865" s="1053"/>
    </row>
    <row r="866" spans="12:16">
      <c r="L866" s="1054"/>
      <c r="M866" s="1048"/>
      <c r="N866" s="1053"/>
      <c r="O866" s="1053"/>
      <c r="P866" s="1053"/>
    </row>
    <row r="867" spans="12:16">
      <c r="L867" s="1054"/>
      <c r="M867" s="1048"/>
      <c r="N867" s="1053"/>
      <c r="O867" s="1053"/>
      <c r="P867" s="1053"/>
    </row>
    <row r="868" spans="12:16">
      <c r="L868" s="1054"/>
      <c r="M868" s="1048"/>
      <c r="N868" s="1053"/>
      <c r="O868" s="1053"/>
      <c r="P868" s="1053"/>
    </row>
    <row r="869" spans="12:16">
      <c r="L869" s="1054"/>
      <c r="M869" s="1048"/>
      <c r="N869" s="1053"/>
      <c r="O869" s="1053"/>
      <c r="P869" s="1053"/>
    </row>
    <row r="870" spans="12:16">
      <c r="L870" s="1054"/>
      <c r="M870" s="1048"/>
      <c r="N870" s="1053"/>
      <c r="O870" s="1053"/>
      <c r="P870" s="1053"/>
    </row>
    <row r="871" spans="12:16">
      <c r="L871" s="1054"/>
      <c r="M871" s="1048"/>
      <c r="N871" s="1053"/>
      <c r="O871" s="1053"/>
      <c r="P871" s="1053"/>
    </row>
    <row r="872" spans="12:16">
      <c r="L872" s="1054"/>
      <c r="M872" s="1048"/>
      <c r="N872" s="1053"/>
      <c r="O872" s="1053"/>
      <c r="P872" s="1053"/>
    </row>
    <row r="873" spans="12:16">
      <c r="L873" s="1054"/>
      <c r="M873" s="1048"/>
      <c r="N873" s="1053"/>
      <c r="O873" s="1053"/>
      <c r="P873" s="1053"/>
    </row>
    <row r="874" spans="12:16">
      <c r="L874" s="1054"/>
      <c r="M874" s="1048"/>
      <c r="N874" s="1053"/>
      <c r="O874" s="1053"/>
      <c r="P874" s="1053"/>
    </row>
    <row r="875" spans="12:16">
      <c r="L875" s="1054"/>
      <c r="M875" s="1048"/>
      <c r="N875" s="1053"/>
      <c r="O875" s="1053"/>
      <c r="P875" s="1053"/>
    </row>
    <row r="876" spans="12:16">
      <c r="L876" s="1054"/>
      <c r="M876" s="1048"/>
      <c r="N876" s="1053"/>
      <c r="O876" s="1053"/>
      <c r="P876" s="1053"/>
    </row>
    <row r="877" spans="12:16">
      <c r="L877" s="1054"/>
      <c r="M877" s="1048"/>
      <c r="N877" s="1053"/>
      <c r="O877" s="1053"/>
      <c r="P877" s="1053"/>
    </row>
    <row r="878" spans="12:16">
      <c r="L878" s="1054"/>
      <c r="M878" s="1048"/>
      <c r="N878" s="1053"/>
      <c r="O878" s="1053"/>
      <c r="P878" s="1053"/>
    </row>
    <row r="879" spans="12:16">
      <c r="L879" s="1054"/>
      <c r="M879" s="1048"/>
      <c r="N879" s="1053"/>
      <c r="O879" s="1053"/>
      <c r="P879" s="1053"/>
    </row>
    <row r="880" spans="12:16">
      <c r="L880" s="1054"/>
      <c r="M880" s="1048"/>
      <c r="N880" s="1053"/>
      <c r="O880" s="1053"/>
      <c r="P880" s="1053"/>
    </row>
    <row r="881" spans="12:16">
      <c r="L881" s="1054"/>
      <c r="M881" s="1048"/>
      <c r="N881" s="1053"/>
      <c r="O881" s="1053"/>
      <c r="P881" s="1053"/>
    </row>
    <row r="882" spans="12:16">
      <c r="L882" s="1054"/>
      <c r="M882" s="1048"/>
      <c r="N882" s="1053"/>
      <c r="O882" s="1053"/>
      <c r="P882" s="1053"/>
    </row>
    <row r="883" spans="12:16">
      <c r="L883" s="1054"/>
      <c r="M883" s="1048"/>
      <c r="N883" s="1053"/>
      <c r="O883" s="1053"/>
      <c r="P883" s="1053"/>
    </row>
    <row r="884" spans="12:16">
      <c r="L884" s="1054"/>
      <c r="M884" s="1048"/>
      <c r="N884" s="1053"/>
      <c r="O884" s="1053"/>
      <c r="P884" s="1053"/>
    </row>
    <row r="885" spans="12:16">
      <c r="L885" s="1054"/>
      <c r="M885" s="1048"/>
      <c r="N885" s="1053"/>
      <c r="O885" s="1053"/>
      <c r="P885" s="1053"/>
    </row>
    <row r="886" spans="12:16">
      <c r="L886" s="1054"/>
      <c r="M886" s="1048"/>
      <c r="N886" s="1053"/>
      <c r="O886" s="1053"/>
      <c r="P886" s="1053"/>
    </row>
    <row r="887" spans="12:16">
      <c r="L887" s="1054"/>
      <c r="M887" s="1048"/>
      <c r="N887" s="1053"/>
      <c r="O887" s="1053"/>
      <c r="P887" s="1053"/>
    </row>
    <row r="888" spans="12:16">
      <c r="L888" s="1054"/>
      <c r="M888" s="1048"/>
      <c r="N888" s="1053"/>
      <c r="O888" s="1053"/>
      <c r="P888" s="1053"/>
    </row>
    <row r="889" spans="12:16">
      <c r="L889" s="1054"/>
      <c r="M889" s="1048"/>
      <c r="N889" s="1053"/>
      <c r="O889" s="1053"/>
      <c r="P889" s="1053"/>
    </row>
    <row r="890" spans="12:16">
      <c r="L890" s="1054"/>
      <c r="M890" s="1048"/>
      <c r="N890" s="1053"/>
      <c r="O890" s="1053"/>
      <c r="P890" s="1053"/>
    </row>
    <row r="891" spans="12:16">
      <c r="L891" s="1054"/>
      <c r="M891" s="1048"/>
      <c r="N891" s="1053"/>
      <c r="O891" s="1053"/>
      <c r="P891" s="1053"/>
    </row>
    <row r="892" spans="12:16">
      <c r="L892" s="1054"/>
      <c r="M892" s="1048"/>
      <c r="N892" s="1053"/>
      <c r="O892" s="1053"/>
      <c r="P892" s="1053"/>
    </row>
    <row r="893" spans="12:16">
      <c r="L893" s="1054"/>
      <c r="M893" s="1048"/>
      <c r="N893" s="1053"/>
      <c r="O893" s="1053"/>
      <c r="P893" s="1053"/>
    </row>
    <row r="894" spans="12:16">
      <c r="L894" s="1054"/>
      <c r="M894" s="1048"/>
      <c r="N894" s="1053"/>
      <c r="O894" s="1053"/>
      <c r="P894" s="1053"/>
    </row>
    <row r="895" spans="12:16">
      <c r="L895" s="1054"/>
      <c r="M895" s="1048"/>
      <c r="N895" s="1053"/>
      <c r="O895" s="1053"/>
      <c r="P895" s="1053"/>
    </row>
    <row r="896" spans="12:16">
      <c r="L896" s="1054"/>
      <c r="M896" s="1048"/>
      <c r="N896" s="1053"/>
      <c r="O896" s="1053"/>
      <c r="P896" s="1053"/>
    </row>
    <row r="897" spans="12:16">
      <c r="L897" s="1054"/>
      <c r="M897" s="1048"/>
      <c r="N897" s="1053"/>
      <c r="O897" s="1053"/>
      <c r="P897" s="1053"/>
    </row>
    <row r="898" spans="12:16">
      <c r="L898" s="1054"/>
      <c r="M898" s="1048"/>
      <c r="N898" s="1053"/>
      <c r="O898" s="1053"/>
      <c r="P898" s="1053"/>
    </row>
    <row r="899" spans="12:16">
      <c r="L899" s="1054"/>
      <c r="M899" s="1048"/>
      <c r="N899" s="1053"/>
      <c r="O899" s="1053"/>
      <c r="P899" s="1053"/>
    </row>
    <row r="900" spans="12:16">
      <c r="L900" s="1054"/>
      <c r="M900" s="1048"/>
      <c r="N900" s="1053"/>
      <c r="O900" s="1053"/>
      <c r="P900" s="1053"/>
    </row>
    <row r="901" spans="12:16">
      <c r="L901" s="1054"/>
      <c r="M901" s="1048"/>
      <c r="N901" s="1053"/>
      <c r="O901" s="1053"/>
      <c r="P901" s="1053"/>
    </row>
    <row r="902" spans="12:16">
      <c r="L902" s="1054"/>
      <c r="M902" s="1048"/>
      <c r="N902" s="1053"/>
      <c r="O902" s="1053"/>
      <c r="P902" s="1053"/>
    </row>
    <row r="903" spans="12:16">
      <c r="L903" s="1054"/>
      <c r="M903" s="1048"/>
      <c r="N903" s="1053"/>
      <c r="O903" s="1053"/>
      <c r="P903" s="1053"/>
    </row>
    <row r="904" spans="12:16">
      <c r="L904" s="1054"/>
      <c r="M904" s="1048"/>
      <c r="N904" s="1053"/>
      <c r="O904" s="1053"/>
      <c r="P904" s="1053"/>
    </row>
    <row r="905" spans="12:16">
      <c r="L905" s="1054"/>
      <c r="M905" s="1048"/>
      <c r="N905" s="1053"/>
      <c r="O905" s="1053"/>
      <c r="P905" s="1053"/>
    </row>
    <row r="906" spans="12:16">
      <c r="L906" s="1054"/>
      <c r="M906" s="1048"/>
      <c r="N906" s="1053"/>
      <c r="O906" s="1053"/>
      <c r="P906" s="1053"/>
    </row>
    <row r="907" spans="12:16">
      <c r="L907" s="1054"/>
      <c r="M907" s="1048"/>
      <c r="N907" s="1053"/>
      <c r="O907" s="1053"/>
      <c r="P907" s="1053"/>
    </row>
    <row r="908" spans="12:16">
      <c r="L908" s="1054"/>
      <c r="M908" s="1048"/>
      <c r="N908" s="1053"/>
      <c r="O908" s="1053"/>
      <c r="P908" s="1053"/>
    </row>
    <row r="909" spans="12:16">
      <c r="L909" s="1054"/>
      <c r="M909" s="1048"/>
      <c r="N909" s="1053"/>
      <c r="O909" s="1053"/>
      <c r="P909" s="1053"/>
    </row>
    <row r="910" spans="12:16">
      <c r="L910" s="1054"/>
      <c r="M910" s="1048"/>
      <c r="N910" s="1053"/>
      <c r="O910" s="1053"/>
      <c r="P910" s="1053"/>
    </row>
    <row r="911" spans="12:16">
      <c r="L911" s="1054"/>
      <c r="M911" s="1048"/>
      <c r="N911" s="1053"/>
      <c r="O911" s="1053"/>
      <c r="P911" s="1053"/>
    </row>
    <row r="912" spans="12:16">
      <c r="L912" s="1054"/>
      <c r="M912" s="1048"/>
      <c r="N912" s="1053"/>
      <c r="O912" s="1053"/>
      <c r="P912" s="1053"/>
    </row>
    <row r="913" spans="12:16">
      <c r="L913" s="1054"/>
      <c r="M913" s="1048"/>
      <c r="N913" s="1053"/>
      <c r="O913" s="1053"/>
      <c r="P913" s="1053"/>
    </row>
    <row r="914" spans="12:16">
      <c r="L914" s="1054"/>
      <c r="M914" s="1048"/>
      <c r="N914" s="1053"/>
      <c r="O914" s="1053"/>
      <c r="P914" s="1053"/>
    </row>
    <row r="915" spans="12:16">
      <c r="L915" s="1054"/>
      <c r="M915" s="1048"/>
      <c r="N915" s="1053"/>
      <c r="O915" s="1053"/>
      <c r="P915" s="1053"/>
    </row>
    <row r="916" spans="12:16">
      <c r="L916" s="1054"/>
      <c r="M916" s="1048"/>
      <c r="N916" s="1053"/>
      <c r="O916" s="1053"/>
      <c r="P916" s="1053"/>
    </row>
    <row r="917" spans="12:16">
      <c r="L917" s="1054"/>
      <c r="M917" s="1048"/>
      <c r="N917" s="1053"/>
      <c r="O917" s="1053"/>
      <c r="P917" s="1053"/>
    </row>
    <row r="918" spans="12:16">
      <c r="L918" s="1054"/>
      <c r="M918" s="1048"/>
      <c r="N918" s="1053"/>
      <c r="O918" s="1053"/>
      <c r="P918" s="1053"/>
    </row>
    <row r="919" spans="12:16">
      <c r="L919" s="1054"/>
      <c r="M919" s="1048"/>
      <c r="N919" s="1053"/>
      <c r="O919" s="1053"/>
      <c r="P919" s="1053"/>
    </row>
    <row r="920" spans="12:16">
      <c r="L920" s="1054"/>
      <c r="M920" s="1048"/>
      <c r="N920" s="1053"/>
      <c r="O920" s="1053"/>
      <c r="P920" s="1053"/>
    </row>
    <row r="921" spans="12:16">
      <c r="L921" s="1054"/>
      <c r="M921" s="1048"/>
      <c r="N921" s="1053"/>
      <c r="O921" s="1053"/>
      <c r="P921" s="1053"/>
    </row>
    <row r="922" spans="12:16">
      <c r="L922" s="1054"/>
      <c r="M922" s="1048"/>
      <c r="N922" s="1053"/>
      <c r="O922" s="1053"/>
      <c r="P922" s="1053"/>
    </row>
    <row r="923" spans="12:16">
      <c r="L923" s="1054"/>
      <c r="M923" s="1048"/>
      <c r="N923" s="1053"/>
      <c r="O923" s="1053"/>
      <c r="P923" s="1053"/>
    </row>
    <row r="924" spans="12:16">
      <c r="L924" s="1054"/>
      <c r="M924" s="1048"/>
      <c r="N924" s="1053"/>
      <c r="O924" s="1053"/>
      <c r="P924" s="1053"/>
    </row>
    <row r="925" spans="12:16">
      <c r="L925" s="1054"/>
      <c r="M925" s="1048"/>
      <c r="N925" s="1053"/>
      <c r="O925" s="1053"/>
      <c r="P925" s="1053"/>
    </row>
    <row r="926" spans="12:16">
      <c r="L926" s="1054"/>
      <c r="M926" s="1048"/>
      <c r="N926" s="1053"/>
      <c r="O926" s="1053"/>
      <c r="P926" s="1053"/>
    </row>
    <row r="927" spans="12:16">
      <c r="L927" s="1054"/>
      <c r="M927" s="1048"/>
      <c r="N927" s="1053"/>
      <c r="O927" s="1053"/>
      <c r="P927" s="1053"/>
    </row>
    <row r="928" spans="12:16">
      <c r="L928" s="1054"/>
      <c r="M928" s="1048"/>
      <c r="N928" s="1053"/>
      <c r="O928" s="1053"/>
      <c r="P928" s="1053"/>
    </row>
    <row r="929" spans="12:16">
      <c r="L929" s="1054"/>
      <c r="M929" s="1048"/>
      <c r="N929" s="1053"/>
      <c r="O929" s="1053"/>
      <c r="P929" s="1053"/>
    </row>
    <row r="930" spans="12:16">
      <c r="L930" s="1054"/>
      <c r="M930" s="1048"/>
      <c r="N930" s="1053"/>
      <c r="O930" s="1053"/>
      <c r="P930" s="1053"/>
    </row>
    <row r="931" spans="12:16">
      <c r="L931" s="1054"/>
      <c r="M931" s="1048"/>
      <c r="N931" s="1053"/>
      <c r="O931" s="1053"/>
      <c r="P931" s="1053"/>
    </row>
    <row r="932" spans="12:16">
      <c r="L932" s="1054"/>
      <c r="M932" s="1048"/>
      <c r="N932" s="1053"/>
      <c r="O932" s="1053"/>
      <c r="P932" s="1053"/>
    </row>
    <row r="933" spans="12:16">
      <c r="L933" s="1054"/>
      <c r="M933" s="1048"/>
      <c r="N933" s="1053"/>
      <c r="O933" s="1053"/>
      <c r="P933" s="1053"/>
    </row>
    <row r="934" spans="12:16">
      <c r="L934" s="1054"/>
      <c r="M934" s="1048"/>
      <c r="N934" s="1053"/>
      <c r="O934" s="1053"/>
      <c r="P934" s="1053"/>
    </row>
    <row r="935" spans="12:16">
      <c r="L935" s="1054"/>
      <c r="M935" s="1048"/>
      <c r="N935" s="1053"/>
      <c r="O935" s="1053"/>
      <c r="P935" s="1053"/>
    </row>
    <row r="936" spans="12:16">
      <c r="L936" s="1054"/>
      <c r="M936" s="1048"/>
      <c r="N936" s="1053"/>
      <c r="O936" s="1053"/>
      <c r="P936" s="1053"/>
    </row>
    <row r="937" spans="12:16">
      <c r="L937" s="1054"/>
      <c r="M937" s="1048"/>
      <c r="N937" s="1053"/>
      <c r="O937" s="1053"/>
      <c r="P937" s="1053"/>
    </row>
    <row r="938" spans="12:16">
      <c r="L938" s="1054"/>
      <c r="M938" s="1048"/>
      <c r="N938" s="1053"/>
      <c r="O938" s="1053"/>
      <c r="P938" s="1053"/>
    </row>
    <row r="939" spans="12:16">
      <c r="L939" s="1054"/>
      <c r="M939" s="1048"/>
      <c r="N939" s="1053"/>
      <c r="O939" s="1053"/>
      <c r="P939" s="1053"/>
    </row>
    <row r="940" spans="12:16">
      <c r="L940" s="1054"/>
      <c r="M940" s="1048"/>
      <c r="N940" s="1053"/>
      <c r="O940" s="1053"/>
      <c r="P940" s="1053"/>
    </row>
    <row r="941" spans="12:16">
      <c r="L941" s="1054"/>
      <c r="M941" s="1048"/>
      <c r="N941" s="1053"/>
      <c r="O941" s="1053"/>
      <c r="P941" s="1053"/>
    </row>
    <row r="942" spans="12:16">
      <c r="L942" s="1054"/>
      <c r="M942" s="1048"/>
      <c r="N942" s="1053"/>
      <c r="O942" s="1053"/>
      <c r="P942" s="1053"/>
    </row>
    <row r="943" spans="12:16">
      <c r="L943" s="1054"/>
      <c r="M943" s="1048"/>
      <c r="N943" s="1053"/>
      <c r="O943" s="1053"/>
      <c r="P943" s="1053"/>
    </row>
    <row r="944" spans="12:16">
      <c r="L944" s="1054"/>
      <c r="M944" s="1048"/>
      <c r="N944" s="1053"/>
      <c r="O944" s="1053"/>
      <c r="P944" s="1053"/>
    </row>
    <row r="945" spans="12:16">
      <c r="L945" s="1054"/>
      <c r="M945" s="1048"/>
      <c r="N945" s="1053"/>
      <c r="O945" s="1053"/>
      <c r="P945" s="1053"/>
    </row>
    <row r="946" spans="12:16">
      <c r="L946" s="1054"/>
      <c r="M946" s="1048"/>
      <c r="N946" s="1053"/>
      <c r="O946" s="1053"/>
      <c r="P946" s="1053"/>
    </row>
    <row r="947" spans="12:16">
      <c r="L947" s="1054"/>
      <c r="M947" s="1048"/>
      <c r="N947" s="1053"/>
      <c r="O947" s="1053"/>
      <c r="P947" s="1053"/>
    </row>
    <row r="948" spans="12:16">
      <c r="L948" s="1054"/>
      <c r="M948" s="1048"/>
      <c r="N948" s="1053"/>
      <c r="O948" s="1053"/>
      <c r="P948" s="1053"/>
    </row>
    <row r="949" spans="12:16">
      <c r="L949" s="1054"/>
      <c r="M949" s="1048"/>
      <c r="N949" s="1053"/>
      <c r="O949" s="1053"/>
      <c r="P949" s="1053"/>
    </row>
    <row r="950" spans="12:16">
      <c r="L950" s="1054"/>
      <c r="M950" s="1048"/>
      <c r="N950" s="1053"/>
      <c r="O950" s="1053"/>
      <c r="P950" s="1053"/>
    </row>
    <row r="951" spans="12:16">
      <c r="L951" s="1054"/>
      <c r="M951" s="1048"/>
      <c r="N951" s="1053"/>
      <c r="O951" s="1053"/>
      <c r="P951" s="1053"/>
    </row>
    <row r="952" spans="12:16">
      <c r="L952" s="1054"/>
      <c r="M952" s="1048"/>
      <c r="N952" s="1053"/>
      <c r="O952" s="1053"/>
      <c r="P952" s="1053"/>
    </row>
    <row r="953" spans="12:16">
      <c r="L953" s="1054"/>
      <c r="M953" s="1048"/>
      <c r="N953" s="1053"/>
      <c r="O953" s="1053"/>
      <c r="P953" s="1053"/>
    </row>
    <row r="954" spans="12:16">
      <c r="L954" s="1054"/>
      <c r="M954" s="1048"/>
      <c r="N954" s="1053"/>
      <c r="O954" s="1053"/>
      <c r="P954" s="1053"/>
    </row>
    <row r="955" spans="12:16">
      <c r="L955" s="1054"/>
      <c r="M955" s="1048"/>
      <c r="N955" s="1053"/>
      <c r="O955" s="1053"/>
      <c r="P955" s="1053"/>
    </row>
    <row r="956" spans="12:16">
      <c r="L956" s="1054"/>
      <c r="M956" s="1048"/>
      <c r="N956" s="1053"/>
      <c r="O956" s="1053"/>
      <c r="P956" s="1053"/>
    </row>
    <row r="957" spans="12:16">
      <c r="L957" s="1054"/>
      <c r="M957" s="1048"/>
      <c r="N957" s="1053"/>
      <c r="O957" s="1053"/>
      <c r="P957" s="1053"/>
    </row>
    <row r="958" spans="12:16">
      <c r="L958" s="1054"/>
      <c r="M958" s="1048"/>
      <c r="N958" s="1053"/>
      <c r="O958" s="1053"/>
      <c r="P958" s="1053"/>
    </row>
    <row r="959" spans="12:16">
      <c r="L959" s="1054"/>
      <c r="M959" s="1048"/>
      <c r="N959" s="1053"/>
      <c r="O959" s="1053"/>
      <c r="P959" s="1053"/>
    </row>
    <row r="960" spans="12:16">
      <c r="L960" s="1054"/>
      <c r="M960" s="1048"/>
      <c r="N960" s="1053"/>
      <c r="O960" s="1053"/>
      <c r="P960" s="1053"/>
    </row>
    <row r="961" spans="12:16">
      <c r="L961" s="1054"/>
      <c r="M961" s="1048"/>
      <c r="N961" s="1053"/>
      <c r="O961" s="1053"/>
      <c r="P961" s="1053"/>
    </row>
    <row r="962" spans="12:16">
      <c r="L962" s="1054"/>
      <c r="M962" s="1048"/>
      <c r="N962" s="1053"/>
      <c r="O962" s="1053"/>
      <c r="P962" s="1053"/>
    </row>
    <row r="963" spans="12:16">
      <c r="L963" s="1054"/>
      <c r="M963" s="1048"/>
      <c r="N963" s="1053"/>
      <c r="O963" s="1053"/>
      <c r="P963" s="1053"/>
    </row>
    <row r="964" spans="12:16">
      <c r="L964" s="1054"/>
      <c r="M964" s="1048"/>
      <c r="N964" s="1053"/>
      <c r="O964" s="1053"/>
      <c r="P964" s="1053"/>
    </row>
    <row r="965" spans="12:16">
      <c r="L965" s="1054"/>
      <c r="M965" s="1048"/>
      <c r="N965" s="1053"/>
      <c r="O965" s="1053"/>
      <c r="P965" s="1053"/>
    </row>
    <row r="966" spans="12:16">
      <c r="L966" s="1054"/>
      <c r="M966" s="1048"/>
      <c r="N966" s="1053"/>
      <c r="O966" s="1053"/>
      <c r="P966" s="1053"/>
    </row>
    <row r="967" spans="12:16">
      <c r="L967" s="1054"/>
      <c r="M967" s="1048"/>
      <c r="N967" s="1053"/>
      <c r="O967" s="1053"/>
      <c r="P967" s="1053"/>
    </row>
    <row r="968" spans="12:16">
      <c r="L968" s="1054"/>
      <c r="M968" s="1048"/>
      <c r="N968" s="1053"/>
      <c r="O968" s="1053"/>
      <c r="P968" s="1053"/>
    </row>
    <row r="969" spans="12:16">
      <c r="L969" s="1054"/>
      <c r="M969" s="1048"/>
      <c r="N969" s="1053"/>
      <c r="O969" s="1053"/>
      <c r="P969" s="1053"/>
    </row>
    <row r="970" spans="12:16">
      <c r="L970" s="1054"/>
      <c r="M970" s="1048"/>
      <c r="N970" s="1053"/>
      <c r="O970" s="1053"/>
      <c r="P970" s="1053"/>
    </row>
    <row r="971" spans="12:16">
      <c r="L971" s="1054"/>
      <c r="M971" s="1048"/>
      <c r="N971" s="1053"/>
      <c r="O971" s="1053"/>
      <c r="P971" s="1053"/>
    </row>
    <row r="972" spans="12:16">
      <c r="L972" s="1054"/>
      <c r="M972" s="1048"/>
      <c r="N972" s="1053"/>
      <c r="O972" s="1053"/>
      <c r="P972" s="1053"/>
    </row>
    <row r="973" spans="12:16">
      <c r="L973" s="1054"/>
      <c r="M973" s="1048"/>
      <c r="N973" s="1053"/>
      <c r="O973" s="1053"/>
      <c r="P973" s="1053"/>
    </row>
    <row r="974" spans="12:16">
      <c r="L974" s="1054"/>
      <c r="M974" s="1048"/>
      <c r="N974" s="1053"/>
      <c r="O974" s="1053"/>
      <c r="P974" s="1053"/>
    </row>
    <row r="975" spans="12:16">
      <c r="L975" s="1054"/>
      <c r="M975" s="1048"/>
      <c r="N975" s="1053"/>
      <c r="O975" s="1053"/>
      <c r="P975" s="1053"/>
    </row>
    <row r="976" spans="12:16">
      <c r="L976" s="1054"/>
      <c r="M976" s="1048"/>
      <c r="N976" s="1053"/>
      <c r="O976" s="1053"/>
      <c r="P976" s="1053"/>
    </row>
    <row r="977" spans="12:16">
      <c r="L977" s="1054"/>
      <c r="M977" s="1048"/>
      <c r="N977" s="1053"/>
      <c r="O977" s="1053"/>
      <c r="P977" s="1053"/>
    </row>
    <row r="978" spans="12:16">
      <c r="L978" s="1054"/>
      <c r="M978" s="1048"/>
      <c r="N978" s="1053"/>
      <c r="O978" s="1053"/>
      <c r="P978" s="1053"/>
    </row>
    <row r="979" spans="12:16">
      <c r="L979" s="1054"/>
      <c r="M979" s="1048"/>
      <c r="N979" s="1053"/>
      <c r="O979" s="1053"/>
      <c r="P979" s="1053"/>
    </row>
    <row r="980" spans="12:16">
      <c r="L980" s="1054"/>
      <c r="M980" s="1048"/>
      <c r="N980" s="1053"/>
      <c r="O980" s="1053"/>
      <c r="P980" s="1053"/>
    </row>
    <row r="981" spans="12:16">
      <c r="L981" s="1054"/>
      <c r="M981" s="1048"/>
      <c r="N981" s="1053"/>
      <c r="O981" s="1053"/>
      <c r="P981" s="1053"/>
    </row>
    <row r="982" spans="12:16">
      <c r="L982" s="1054"/>
      <c r="M982" s="1048"/>
      <c r="N982" s="1053"/>
      <c r="O982" s="1053"/>
      <c r="P982" s="1053"/>
    </row>
    <row r="983" spans="12:16">
      <c r="L983" s="1054"/>
      <c r="M983" s="1048"/>
      <c r="N983" s="1053"/>
      <c r="O983" s="1053"/>
      <c r="P983" s="1053"/>
    </row>
    <row r="984" spans="12:16">
      <c r="L984" s="1054"/>
      <c r="M984" s="1048"/>
      <c r="N984" s="1053"/>
      <c r="O984" s="1053"/>
      <c r="P984" s="1053"/>
    </row>
    <row r="985" spans="12:16">
      <c r="L985" s="1054"/>
      <c r="M985" s="1048"/>
      <c r="N985" s="1053"/>
      <c r="O985" s="1053"/>
      <c r="P985" s="1053"/>
    </row>
    <row r="986" spans="12:16">
      <c r="L986" s="1054"/>
      <c r="M986" s="1048"/>
      <c r="N986" s="1053"/>
      <c r="O986" s="1053"/>
      <c r="P986" s="1053"/>
    </row>
    <row r="987" spans="12:16">
      <c r="L987" s="1054"/>
      <c r="M987" s="1048"/>
      <c r="N987" s="1053"/>
      <c r="O987" s="1053"/>
      <c r="P987" s="1053"/>
    </row>
    <row r="988" spans="12:16">
      <c r="L988" s="1054"/>
      <c r="M988" s="1048"/>
      <c r="N988" s="1053"/>
      <c r="O988" s="1053"/>
      <c r="P988" s="1053"/>
    </row>
    <row r="989" spans="12:16">
      <c r="L989" s="1054"/>
      <c r="M989" s="1048"/>
      <c r="N989" s="1053"/>
      <c r="O989" s="1053"/>
      <c r="P989" s="1053"/>
    </row>
    <row r="990" spans="12:16">
      <c r="L990" s="1054"/>
      <c r="M990" s="1048"/>
      <c r="N990" s="1053"/>
      <c r="O990" s="1053"/>
      <c r="P990" s="1053"/>
    </row>
    <row r="991" spans="12:16">
      <c r="L991" s="1054"/>
      <c r="M991" s="1048"/>
      <c r="N991" s="1053"/>
      <c r="O991" s="1053"/>
      <c r="P991" s="1053"/>
    </row>
    <row r="992" spans="12:16">
      <c r="L992" s="1054"/>
      <c r="M992" s="1048"/>
      <c r="N992" s="1053"/>
      <c r="O992" s="1053"/>
      <c r="P992" s="1053"/>
    </row>
    <row r="993" spans="12:16">
      <c r="L993" s="1054"/>
      <c r="M993" s="1048"/>
      <c r="N993" s="1053"/>
      <c r="O993" s="1053"/>
      <c r="P993" s="1053"/>
    </row>
    <row r="994" spans="12:16">
      <c r="L994" s="1054"/>
      <c r="M994" s="1048"/>
      <c r="N994" s="1053"/>
      <c r="O994" s="1053"/>
      <c r="P994" s="1053"/>
    </row>
    <row r="995" spans="12:16">
      <c r="L995" s="1054"/>
      <c r="M995" s="1048"/>
      <c r="N995" s="1053"/>
      <c r="O995" s="1053"/>
      <c r="P995" s="1053"/>
    </row>
    <row r="996" spans="12:16">
      <c r="L996" s="1054"/>
      <c r="M996" s="1048"/>
      <c r="N996" s="1053"/>
      <c r="O996" s="1053"/>
      <c r="P996" s="1053"/>
    </row>
    <row r="997" spans="12:16">
      <c r="L997" s="1054"/>
      <c r="M997" s="1048"/>
      <c r="N997" s="1053"/>
      <c r="O997" s="1053"/>
      <c r="P997" s="1053"/>
    </row>
    <row r="998" spans="12:16">
      <c r="L998" s="1054"/>
      <c r="M998" s="1048"/>
      <c r="N998" s="1053"/>
      <c r="O998" s="1053"/>
      <c r="P998" s="1053"/>
    </row>
    <row r="999" spans="12:16">
      <c r="L999" s="1054"/>
      <c r="M999" s="1048"/>
      <c r="N999" s="1053"/>
      <c r="O999" s="1053"/>
      <c r="P999" s="1053"/>
    </row>
    <row r="1000" spans="12:16">
      <c r="L1000" s="1054"/>
      <c r="M1000" s="1048"/>
      <c r="N1000" s="1053"/>
      <c r="O1000" s="1053"/>
      <c r="P1000" s="1053"/>
    </row>
    <row r="1001" spans="12:16">
      <c r="L1001" s="1054"/>
      <c r="M1001" s="1048"/>
      <c r="N1001" s="1053"/>
      <c r="O1001" s="1053"/>
      <c r="P1001" s="1053"/>
    </row>
    <row r="1002" spans="12:16">
      <c r="L1002" s="1054"/>
      <c r="M1002" s="1048"/>
      <c r="N1002" s="1053"/>
      <c r="O1002" s="1053"/>
      <c r="P1002" s="1053"/>
    </row>
    <row r="1003" spans="12:16">
      <c r="L1003" s="1054"/>
      <c r="M1003" s="1048"/>
      <c r="N1003" s="1053"/>
      <c r="O1003" s="1053"/>
      <c r="P1003" s="1053"/>
    </row>
    <row r="1004" spans="12:16">
      <c r="L1004" s="1054"/>
      <c r="M1004" s="1048"/>
      <c r="N1004" s="1053"/>
      <c r="O1004" s="1053"/>
      <c r="P1004" s="1053"/>
    </row>
    <row r="1005" spans="12:16">
      <c r="L1005" s="1054"/>
      <c r="M1005" s="1048"/>
      <c r="N1005" s="1053"/>
      <c r="O1005" s="1053"/>
      <c r="P1005" s="1053"/>
    </row>
    <row r="1006" spans="12:16">
      <c r="L1006" s="1054"/>
      <c r="M1006" s="1048"/>
      <c r="N1006" s="1053"/>
      <c r="O1006" s="1053"/>
      <c r="P1006" s="1053"/>
    </row>
    <row r="1007" spans="12:16">
      <c r="L1007" s="1054"/>
      <c r="M1007" s="1048"/>
      <c r="N1007" s="1053"/>
      <c r="O1007" s="1053"/>
      <c r="P1007" s="1053"/>
    </row>
    <row r="1008" spans="12:16">
      <c r="L1008" s="1054"/>
      <c r="M1008" s="1048"/>
      <c r="N1008" s="1053"/>
      <c r="O1008" s="1053"/>
      <c r="P1008" s="1053"/>
    </row>
    <row r="1009" spans="12:16">
      <c r="L1009" s="1054"/>
      <c r="M1009" s="1048"/>
      <c r="N1009" s="1053"/>
      <c r="O1009" s="1053"/>
      <c r="P1009" s="1053"/>
    </row>
    <row r="1010" spans="12:16">
      <c r="L1010" s="1054"/>
      <c r="M1010" s="1048"/>
      <c r="N1010" s="1053"/>
      <c r="O1010" s="1053"/>
      <c r="P1010" s="1053"/>
    </row>
    <row r="1011" spans="12:16">
      <c r="L1011" s="1054"/>
      <c r="M1011" s="1048"/>
      <c r="N1011" s="1053"/>
      <c r="O1011" s="1053"/>
      <c r="P1011" s="1053"/>
    </row>
    <row r="1012" spans="12:16">
      <c r="L1012" s="1054"/>
      <c r="M1012" s="1048"/>
      <c r="N1012" s="1053"/>
      <c r="O1012" s="1053"/>
      <c r="P1012" s="1053"/>
    </row>
    <row r="1013" spans="12:16">
      <c r="L1013" s="1054"/>
      <c r="M1013" s="1048"/>
      <c r="N1013" s="1053"/>
      <c r="O1013" s="1053"/>
      <c r="P1013" s="1053"/>
    </row>
    <row r="1014" spans="12:16">
      <c r="L1014" s="1054"/>
      <c r="M1014" s="1048"/>
      <c r="N1014" s="1053"/>
      <c r="O1014" s="1053"/>
      <c r="P1014" s="1053"/>
    </row>
    <row r="1015" spans="12:16">
      <c r="L1015" s="1054"/>
      <c r="M1015" s="1048"/>
      <c r="N1015" s="1053"/>
      <c r="O1015" s="1053"/>
      <c r="P1015" s="1053"/>
    </row>
    <row r="1016" spans="12:16">
      <c r="L1016" s="1054"/>
      <c r="M1016" s="1048"/>
      <c r="N1016" s="1053"/>
      <c r="O1016" s="1053"/>
      <c r="P1016" s="1053"/>
    </row>
    <row r="1017" spans="12:16">
      <c r="L1017" s="1054"/>
      <c r="M1017" s="1048"/>
      <c r="N1017" s="1053"/>
      <c r="O1017" s="1053"/>
      <c r="P1017" s="1053"/>
    </row>
    <row r="1018" spans="12:16">
      <c r="L1018" s="1054"/>
      <c r="M1018" s="1048"/>
      <c r="N1018" s="1053"/>
      <c r="O1018" s="1053"/>
      <c r="P1018" s="1053"/>
    </row>
    <row r="1019" spans="12:16">
      <c r="L1019" s="1054"/>
      <c r="M1019" s="1048"/>
      <c r="N1019" s="1053"/>
      <c r="O1019" s="1053"/>
      <c r="P1019" s="1053"/>
    </row>
    <row r="1020" spans="12:16">
      <c r="L1020" s="1054"/>
      <c r="M1020" s="1048"/>
      <c r="N1020" s="1053"/>
      <c r="O1020" s="1053"/>
      <c r="P1020" s="1053"/>
    </row>
    <row r="1021" spans="12:16">
      <c r="L1021" s="1054"/>
      <c r="M1021" s="1048"/>
      <c r="N1021" s="1053"/>
      <c r="O1021" s="1053"/>
      <c r="P1021" s="1053"/>
    </row>
    <row r="1022" spans="12:16">
      <c r="L1022" s="1054"/>
      <c r="M1022" s="1048"/>
      <c r="N1022" s="1053"/>
      <c r="O1022" s="1053"/>
      <c r="P1022" s="1053"/>
    </row>
    <row r="1023" spans="12:16">
      <c r="L1023" s="1054"/>
      <c r="M1023" s="1048"/>
      <c r="N1023" s="1053"/>
      <c r="O1023" s="1053"/>
      <c r="P1023" s="1053"/>
    </row>
    <row r="1024" spans="12:16">
      <c r="L1024" s="1054"/>
      <c r="M1024" s="1048"/>
      <c r="N1024" s="1053"/>
      <c r="O1024" s="1053"/>
      <c r="P1024" s="1053"/>
    </row>
    <row r="1025" spans="12:16">
      <c r="L1025" s="1054"/>
      <c r="M1025" s="1048"/>
      <c r="N1025" s="1053"/>
      <c r="O1025" s="1053"/>
      <c r="P1025" s="1053"/>
    </row>
    <row r="1026" spans="12:16">
      <c r="L1026" s="1054"/>
      <c r="M1026" s="1048"/>
      <c r="N1026" s="1053"/>
      <c r="O1026" s="1053"/>
      <c r="P1026" s="1053"/>
    </row>
    <row r="1027" spans="12:16">
      <c r="L1027" s="1054"/>
      <c r="M1027" s="1048"/>
      <c r="N1027" s="1053"/>
      <c r="O1027" s="1053"/>
      <c r="P1027" s="1053"/>
    </row>
    <row r="1028" spans="12:16">
      <c r="L1028" s="1054"/>
      <c r="M1028" s="1048"/>
      <c r="N1028" s="1053"/>
      <c r="O1028" s="1053"/>
      <c r="P1028" s="1053"/>
    </row>
    <row r="1029" spans="12:16">
      <c r="L1029" s="1054"/>
      <c r="M1029" s="1048"/>
      <c r="N1029" s="1053"/>
      <c r="O1029" s="1053"/>
      <c r="P1029" s="1053"/>
    </row>
    <row r="1030" spans="12:16">
      <c r="L1030" s="1054"/>
      <c r="M1030" s="1048"/>
      <c r="N1030" s="1053"/>
      <c r="O1030" s="1053"/>
      <c r="P1030" s="1053"/>
    </row>
    <row r="1031" spans="12:16">
      <c r="L1031" s="1054"/>
      <c r="M1031" s="1048"/>
      <c r="N1031" s="1053"/>
      <c r="O1031" s="1053"/>
      <c r="P1031" s="1053"/>
    </row>
    <row r="1032" spans="12:16">
      <c r="L1032" s="1054"/>
      <c r="M1032" s="1048"/>
      <c r="N1032" s="1053"/>
      <c r="O1032" s="1053"/>
      <c r="P1032" s="1053"/>
    </row>
    <row r="1033" spans="12:16">
      <c r="L1033" s="1054"/>
      <c r="M1033" s="1048"/>
      <c r="N1033" s="1053"/>
      <c r="O1033" s="1053"/>
      <c r="P1033" s="1053"/>
    </row>
    <row r="1034" spans="12:16">
      <c r="L1034" s="1054"/>
      <c r="M1034" s="1048"/>
      <c r="N1034" s="1053"/>
      <c r="O1034" s="1053"/>
      <c r="P1034" s="1053"/>
    </row>
    <row r="1035" spans="12:16">
      <c r="L1035" s="1054"/>
      <c r="M1035" s="1048"/>
      <c r="N1035" s="1053"/>
      <c r="O1035" s="1053"/>
      <c r="P1035" s="1053"/>
    </row>
    <row r="1036" spans="12:16">
      <c r="L1036" s="1054"/>
      <c r="M1036" s="1048"/>
      <c r="N1036" s="1053"/>
      <c r="O1036" s="1053"/>
      <c r="P1036" s="1053"/>
    </row>
    <row r="1037" spans="12:16">
      <c r="L1037" s="1054"/>
      <c r="M1037" s="1048"/>
      <c r="N1037" s="1053"/>
      <c r="O1037" s="1053"/>
      <c r="P1037" s="1053"/>
    </row>
    <row r="1038" spans="12:16">
      <c r="L1038" s="1054"/>
      <c r="M1038" s="1048"/>
      <c r="N1038" s="1053"/>
      <c r="O1038" s="1053"/>
      <c r="P1038" s="1053"/>
    </row>
    <row r="1039" spans="12:16">
      <c r="L1039" s="1054"/>
      <c r="M1039" s="1048"/>
      <c r="N1039" s="1053"/>
      <c r="O1039" s="1053"/>
      <c r="P1039" s="1053"/>
    </row>
    <row r="1040" spans="12:16">
      <c r="L1040" s="1054"/>
      <c r="M1040" s="1048"/>
      <c r="N1040" s="1053"/>
      <c r="O1040" s="1053"/>
      <c r="P1040" s="1053"/>
    </row>
    <row r="1041" spans="12:16">
      <c r="L1041" s="1054"/>
      <c r="M1041" s="1048"/>
      <c r="N1041" s="1053"/>
      <c r="O1041" s="1053"/>
      <c r="P1041" s="1053"/>
    </row>
    <row r="1042" spans="12:16">
      <c r="L1042" s="1054"/>
      <c r="M1042" s="1048"/>
      <c r="N1042" s="1053"/>
      <c r="O1042" s="1053"/>
      <c r="P1042" s="1053"/>
    </row>
    <row r="1043" spans="12:16">
      <c r="L1043" s="1054"/>
      <c r="M1043" s="1048"/>
      <c r="N1043" s="1053"/>
      <c r="O1043" s="1053"/>
      <c r="P1043" s="1053"/>
    </row>
    <row r="1044" spans="12:16">
      <c r="L1044" s="1054"/>
      <c r="M1044" s="1048"/>
      <c r="N1044" s="1053"/>
      <c r="O1044" s="1053"/>
      <c r="P1044" s="1053"/>
    </row>
    <row r="1045" spans="12:16">
      <c r="L1045" s="1054"/>
      <c r="M1045" s="1048"/>
      <c r="N1045" s="1053"/>
      <c r="O1045" s="1053"/>
      <c r="P1045" s="1053"/>
    </row>
    <row r="1046" spans="12:16">
      <c r="L1046" s="1054"/>
      <c r="M1046" s="1048"/>
      <c r="N1046" s="1053"/>
      <c r="O1046" s="1053"/>
      <c r="P1046" s="1053"/>
    </row>
    <row r="1047" spans="12:16">
      <c r="L1047" s="1054"/>
      <c r="M1047" s="1048"/>
      <c r="N1047" s="1053"/>
      <c r="O1047" s="1053"/>
      <c r="P1047" s="1053"/>
    </row>
    <row r="1048" spans="12:16">
      <c r="L1048" s="1054"/>
      <c r="M1048" s="1048"/>
      <c r="N1048" s="1053"/>
      <c r="O1048" s="1053"/>
      <c r="P1048" s="1053"/>
    </row>
    <row r="1049" spans="12:16">
      <c r="L1049" s="1054"/>
      <c r="M1049" s="1048"/>
      <c r="N1049" s="1053"/>
      <c r="O1049" s="1053"/>
      <c r="P1049" s="1053"/>
    </row>
    <row r="1050" spans="12:16">
      <c r="L1050" s="1054"/>
      <c r="M1050" s="1048"/>
      <c r="N1050" s="1053"/>
      <c r="O1050" s="1053"/>
      <c r="P1050" s="1053"/>
    </row>
    <row r="1051" spans="12:16">
      <c r="L1051" s="1054"/>
      <c r="M1051" s="1048"/>
      <c r="N1051" s="1053"/>
      <c r="O1051" s="1053"/>
      <c r="P1051" s="1053"/>
    </row>
    <row r="1052" spans="12:16">
      <c r="L1052" s="1054"/>
      <c r="M1052" s="1048"/>
      <c r="N1052" s="1053"/>
      <c r="O1052" s="1053"/>
      <c r="P1052" s="1053"/>
    </row>
    <row r="1053" spans="12:16">
      <c r="L1053" s="1054"/>
      <c r="M1053" s="1048"/>
      <c r="N1053" s="1053"/>
      <c r="O1053" s="1053"/>
      <c r="P1053" s="1053"/>
    </row>
    <row r="1054" spans="12:16">
      <c r="L1054" s="1054"/>
      <c r="M1054" s="1048"/>
      <c r="N1054" s="1053"/>
      <c r="O1054" s="1053"/>
      <c r="P1054" s="1053"/>
    </row>
    <row r="1055" spans="12:16">
      <c r="L1055" s="1054"/>
      <c r="M1055" s="1048"/>
      <c r="N1055" s="1053"/>
      <c r="O1055" s="1053"/>
      <c r="P1055" s="1053"/>
    </row>
    <row r="1056" spans="12:16">
      <c r="L1056" s="1054"/>
      <c r="M1056" s="1048"/>
      <c r="N1056" s="1053"/>
      <c r="O1056" s="1053"/>
      <c r="P1056" s="1053"/>
    </row>
    <row r="1057" spans="12:16">
      <c r="L1057" s="1054"/>
      <c r="M1057" s="1048"/>
      <c r="N1057" s="1053"/>
      <c r="O1057" s="1053"/>
      <c r="P1057" s="1053"/>
    </row>
    <row r="1058" spans="12:16">
      <c r="L1058" s="1054"/>
      <c r="M1058" s="1048"/>
      <c r="N1058" s="1053"/>
      <c r="O1058" s="1053"/>
      <c r="P1058" s="1053"/>
    </row>
    <row r="1059" spans="12:16">
      <c r="L1059" s="1054"/>
      <c r="M1059" s="1048"/>
      <c r="N1059" s="1053"/>
      <c r="O1059" s="1053"/>
      <c r="P1059" s="1053"/>
    </row>
    <row r="1060" spans="12:16">
      <c r="L1060" s="1054"/>
      <c r="M1060" s="1048"/>
      <c r="N1060" s="1053"/>
      <c r="O1060" s="1053"/>
      <c r="P1060" s="1053"/>
    </row>
    <row r="1061" spans="12:16">
      <c r="L1061" s="1054"/>
      <c r="M1061" s="1048"/>
      <c r="N1061" s="1053"/>
      <c r="O1061" s="1053"/>
      <c r="P1061" s="1053"/>
    </row>
    <row r="1062" spans="12:16">
      <c r="L1062" s="1054"/>
      <c r="M1062" s="1048"/>
      <c r="N1062" s="1053"/>
      <c r="O1062" s="1053"/>
      <c r="P1062" s="1053"/>
    </row>
    <row r="1063" spans="12:16">
      <c r="L1063" s="1054"/>
      <c r="M1063" s="1048"/>
      <c r="N1063" s="1053"/>
      <c r="O1063" s="1053"/>
      <c r="P1063" s="1053"/>
    </row>
    <row r="1064" spans="12:16">
      <c r="L1064" s="1054"/>
      <c r="M1064" s="1048"/>
      <c r="N1064" s="1053"/>
      <c r="O1064" s="1053"/>
      <c r="P1064" s="1053"/>
    </row>
    <row r="1065" spans="12:16">
      <c r="L1065" s="1054"/>
      <c r="M1065" s="1048"/>
      <c r="N1065" s="1053"/>
      <c r="O1065" s="1053"/>
      <c r="P1065" s="1053"/>
    </row>
    <row r="1066" spans="12:16">
      <c r="L1066" s="1054"/>
      <c r="M1066" s="1048"/>
      <c r="N1066" s="1053"/>
      <c r="O1066" s="1053"/>
      <c r="P1066" s="1053"/>
    </row>
    <row r="1067" spans="12:16">
      <c r="L1067" s="1054"/>
      <c r="M1067" s="1048"/>
      <c r="N1067" s="1053"/>
      <c r="O1067" s="1053"/>
      <c r="P1067" s="1053"/>
    </row>
    <row r="1068" spans="12:16">
      <c r="L1068" s="1054"/>
      <c r="M1068" s="1048"/>
      <c r="N1068" s="1053"/>
      <c r="O1068" s="1053"/>
      <c r="P1068" s="1053"/>
    </row>
    <row r="1069" spans="12:16">
      <c r="L1069" s="1054"/>
      <c r="M1069" s="1048"/>
      <c r="N1069" s="1053"/>
      <c r="O1069" s="1053"/>
      <c r="P1069" s="1053"/>
    </row>
    <row r="1070" spans="12:16">
      <c r="L1070" s="1054"/>
      <c r="M1070" s="1048"/>
      <c r="N1070" s="1053"/>
      <c r="O1070" s="1053"/>
      <c r="P1070" s="1053"/>
    </row>
    <row r="1071" spans="12:16">
      <c r="L1071" s="1054"/>
      <c r="M1071" s="1048"/>
      <c r="N1071" s="1053"/>
      <c r="O1071" s="1053"/>
      <c r="P1071" s="1053"/>
    </row>
    <row r="1072" spans="12:16">
      <c r="L1072" s="1054"/>
      <c r="M1072" s="1048"/>
      <c r="N1072" s="1053"/>
      <c r="O1072" s="1053"/>
      <c r="P1072" s="1053"/>
    </row>
    <row r="1073" spans="12:16">
      <c r="L1073" s="1054"/>
      <c r="M1073" s="1048"/>
      <c r="N1073" s="1053"/>
      <c r="O1073" s="1053"/>
      <c r="P1073" s="1053"/>
    </row>
    <row r="1074" spans="12:16">
      <c r="L1074" s="1054"/>
      <c r="M1074" s="1048"/>
      <c r="N1074" s="1053"/>
      <c r="O1074" s="1053"/>
      <c r="P1074" s="1053"/>
    </row>
    <row r="1075" spans="12:16">
      <c r="L1075" s="1054"/>
      <c r="M1075" s="1048"/>
      <c r="N1075" s="1053"/>
      <c r="O1075" s="1053"/>
      <c r="P1075" s="1053"/>
    </row>
    <row r="1076" spans="12:16">
      <c r="L1076" s="1054"/>
      <c r="M1076" s="1048"/>
      <c r="N1076" s="1053"/>
      <c r="O1076" s="1053"/>
      <c r="P1076" s="1053"/>
    </row>
    <row r="1077" spans="12:16">
      <c r="L1077" s="1054"/>
      <c r="M1077" s="1048"/>
      <c r="N1077" s="1053"/>
      <c r="O1077" s="1053"/>
      <c r="P1077" s="1053"/>
    </row>
    <row r="1078" spans="12:16">
      <c r="L1078" s="1054"/>
      <c r="M1078" s="1048"/>
      <c r="N1078" s="1053"/>
      <c r="O1078" s="1053"/>
      <c r="P1078" s="1053"/>
    </row>
    <row r="1079" spans="12:16">
      <c r="L1079" s="1054"/>
      <c r="M1079" s="1048"/>
      <c r="N1079" s="1053"/>
      <c r="O1079" s="1053"/>
      <c r="P1079" s="1053"/>
    </row>
    <row r="1080" spans="12:16">
      <c r="L1080" s="1054"/>
      <c r="M1080" s="1048"/>
      <c r="N1080" s="1053"/>
      <c r="O1080" s="1053"/>
      <c r="P1080" s="1053"/>
    </row>
    <row r="1081" spans="12:16">
      <c r="L1081" s="1054"/>
      <c r="M1081" s="1048"/>
      <c r="N1081" s="1053"/>
      <c r="O1081" s="1053"/>
      <c r="P1081" s="1053"/>
    </row>
    <row r="1082" spans="12:16">
      <c r="L1082" s="1054"/>
      <c r="M1082" s="1048"/>
      <c r="N1082" s="1053"/>
      <c r="O1082" s="1053"/>
      <c r="P1082" s="1053"/>
    </row>
    <row r="1083" spans="12:16">
      <c r="L1083" s="1054"/>
      <c r="M1083" s="1048"/>
      <c r="N1083" s="1053"/>
      <c r="O1083" s="1053"/>
      <c r="P1083" s="1053"/>
    </row>
    <row r="1084" spans="12:16">
      <c r="L1084" s="1054"/>
      <c r="M1084" s="1048"/>
      <c r="N1084" s="1053"/>
      <c r="O1084" s="1053"/>
      <c r="P1084" s="1053"/>
    </row>
    <row r="1085" spans="12:16">
      <c r="L1085" s="1054"/>
      <c r="M1085" s="1048"/>
      <c r="N1085" s="1053"/>
      <c r="O1085" s="1053"/>
      <c r="P1085" s="1053"/>
    </row>
    <row r="1086" spans="12:16">
      <c r="L1086" s="1054"/>
      <c r="M1086" s="1048"/>
      <c r="N1086" s="1053"/>
      <c r="O1086" s="1053"/>
      <c r="P1086" s="1053"/>
    </row>
    <row r="1087" spans="12:16">
      <c r="L1087" s="1054"/>
      <c r="M1087" s="1048"/>
      <c r="N1087" s="1053"/>
      <c r="O1087" s="1053"/>
      <c r="P1087" s="1053"/>
    </row>
    <row r="1088" spans="12:16">
      <c r="L1088" s="1054"/>
      <c r="M1088" s="1048"/>
      <c r="N1088" s="1053"/>
      <c r="O1088" s="1053"/>
      <c r="P1088" s="1053"/>
    </row>
    <row r="1089" spans="12:16">
      <c r="L1089" s="1054"/>
      <c r="M1089" s="1048"/>
      <c r="N1089" s="1053"/>
      <c r="O1089" s="1053"/>
      <c r="P1089" s="1053"/>
    </row>
    <row r="1090" spans="12:16">
      <c r="L1090" s="1054"/>
      <c r="M1090" s="1048"/>
      <c r="N1090" s="1053"/>
      <c r="O1090" s="1053"/>
      <c r="P1090" s="1053"/>
    </row>
    <row r="1091" spans="12:16">
      <c r="L1091" s="1054"/>
      <c r="M1091" s="1048"/>
      <c r="N1091" s="1053"/>
      <c r="O1091" s="1053"/>
      <c r="P1091" s="1053"/>
    </row>
    <row r="1092" spans="12:16">
      <c r="L1092" s="1054"/>
      <c r="M1092" s="1048"/>
      <c r="N1092" s="1053"/>
      <c r="O1092" s="1053"/>
      <c r="P1092" s="1053"/>
    </row>
    <row r="1093" spans="12:16">
      <c r="L1093" s="1054"/>
      <c r="M1093" s="1048"/>
      <c r="N1093" s="1053"/>
      <c r="O1093" s="1053"/>
      <c r="P1093" s="1053"/>
    </row>
    <row r="1094" spans="12:16">
      <c r="L1094" s="1054"/>
      <c r="M1094" s="1048"/>
      <c r="N1094" s="1053"/>
      <c r="O1094" s="1053"/>
      <c r="P1094" s="1053"/>
    </row>
    <row r="1095" spans="12:16">
      <c r="L1095" s="1054"/>
      <c r="M1095" s="1048"/>
      <c r="N1095" s="1053"/>
      <c r="O1095" s="1053"/>
      <c r="P1095" s="1053"/>
    </row>
    <row r="1096" spans="12:16">
      <c r="L1096" s="1054"/>
      <c r="M1096" s="1048"/>
      <c r="N1096" s="1053"/>
      <c r="O1096" s="1053"/>
      <c r="P1096" s="1053"/>
    </row>
    <row r="1097" spans="12:16">
      <c r="L1097" s="1054"/>
      <c r="M1097" s="1048"/>
      <c r="N1097" s="1053"/>
      <c r="O1097" s="1053"/>
      <c r="P1097" s="1053"/>
    </row>
    <row r="1098" spans="12:16">
      <c r="L1098" s="1054"/>
      <c r="M1098" s="1048"/>
      <c r="N1098" s="1053"/>
      <c r="O1098" s="1053"/>
      <c r="P1098" s="1053"/>
    </row>
    <row r="1099" spans="12:16">
      <c r="L1099" s="1054"/>
      <c r="M1099" s="1048"/>
      <c r="N1099" s="1053"/>
      <c r="O1099" s="1053"/>
      <c r="P1099" s="1053"/>
    </row>
    <row r="1100" spans="12:16">
      <c r="L1100" s="1054"/>
      <c r="M1100" s="1048"/>
      <c r="N1100" s="1053"/>
      <c r="O1100" s="1053"/>
      <c r="P1100" s="1053"/>
    </row>
    <row r="1101" spans="12:16">
      <c r="L1101" s="1054"/>
      <c r="M1101" s="1048"/>
      <c r="N1101" s="1053"/>
      <c r="O1101" s="1053"/>
      <c r="P1101" s="1053"/>
    </row>
    <row r="1102" spans="12:16">
      <c r="L1102" s="1054"/>
      <c r="M1102" s="1048"/>
      <c r="N1102" s="1053"/>
      <c r="O1102" s="1053"/>
      <c r="P1102" s="1053"/>
    </row>
    <row r="1103" spans="12:16">
      <c r="L1103" s="1054"/>
      <c r="M1103" s="1048"/>
      <c r="N1103" s="1053"/>
      <c r="O1103" s="1053"/>
      <c r="P1103" s="1053"/>
    </row>
    <row r="1104" spans="12:16">
      <c r="L1104" s="1054"/>
      <c r="M1104" s="1048"/>
      <c r="N1104" s="1053"/>
      <c r="O1104" s="1053"/>
      <c r="P1104" s="1053"/>
    </row>
    <row r="1105" spans="12:16">
      <c r="L1105" s="1054"/>
      <c r="M1105" s="1048"/>
      <c r="N1105" s="1053"/>
      <c r="O1105" s="1053"/>
      <c r="P1105" s="1053"/>
    </row>
    <row r="1106" spans="12:16">
      <c r="L1106" s="1054"/>
      <c r="M1106" s="1048"/>
      <c r="N1106" s="1053"/>
      <c r="O1106" s="1053"/>
      <c r="P1106" s="1053"/>
    </row>
    <row r="1107" spans="12:16">
      <c r="L1107" s="1054"/>
      <c r="M1107" s="1048"/>
      <c r="N1107" s="1053"/>
      <c r="O1107" s="1053"/>
      <c r="P1107" s="1053"/>
    </row>
    <row r="1108" spans="12:16">
      <c r="L1108" s="1054"/>
      <c r="M1108" s="1048"/>
      <c r="N1108" s="1053"/>
      <c r="O1108" s="1053"/>
      <c r="P1108" s="1053"/>
    </row>
    <row r="1109" spans="12:16">
      <c r="L1109" s="1054"/>
      <c r="M1109" s="1048"/>
      <c r="N1109" s="1053"/>
      <c r="O1109" s="1053"/>
      <c r="P1109" s="1053"/>
    </row>
    <row r="1110" spans="12:16">
      <c r="L1110" s="1054"/>
      <c r="M1110" s="1048"/>
      <c r="N1110" s="1053"/>
      <c r="O1110" s="1053"/>
      <c r="P1110" s="1053"/>
    </row>
    <row r="1111" spans="12:16">
      <c r="L1111" s="1054"/>
      <c r="M1111" s="1048"/>
      <c r="N1111" s="1053"/>
      <c r="O1111" s="1053"/>
      <c r="P1111" s="1053"/>
    </row>
    <row r="1112" spans="12:16">
      <c r="L1112" s="1054"/>
      <c r="M1112" s="1048"/>
      <c r="N1112" s="1053"/>
      <c r="O1112" s="1053"/>
      <c r="P1112" s="1053"/>
    </row>
    <row r="1113" spans="12:16">
      <c r="L1113" s="1054"/>
      <c r="M1113" s="1048"/>
      <c r="N1113" s="1053"/>
      <c r="O1113" s="1053"/>
      <c r="P1113" s="1053"/>
    </row>
    <row r="1114" spans="12:16">
      <c r="L1114" s="1054"/>
      <c r="M1114" s="1048"/>
      <c r="N1114" s="1053"/>
      <c r="O1114" s="1053"/>
      <c r="P1114" s="1053"/>
    </row>
    <row r="1115" spans="12:16">
      <c r="L1115" s="1054"/>
      <c r="M1115" s="1048"/>
      <c r="N1115" s="1053"/>
      <c r="O1115" s="1053"/>
      <c r="P1115" s="1053"/>
    </row>
    <row r="1116" spans="12:16">
      <c r="L1116" s="1054"/>
      <c r="M1116" s="1048"/>
      <c r="N1116" s="1053"/>
      <c r="O1116" s="1053"/>
      <c r="P1116" s="1053"/>
    </row>
    <row r="1117" spans="12:16">
      <c r="L1117" s="1054"/>
      <c r="M1117" s="1048"/>
      <c r="N1117" s="1053"/>
      <c r="O1117" s="1053"/>
      <c r="P1117" s="1053"/>
    </row>
    <row r="1118" spans="12:16">
      <c r="L1118" s="1054"/>
      <c r="M1118" s="1048"/>
      <c r="N1118" s="1053"/>
      <c r="O1118" s="1053"/>
      <c r="P1118" s="1053"/>
    </row>
    <row r="1119" spans="12:16">
      <c r="L1119" s="1054"/>
      <c r="M1119" s="1048"/>
      <c r="N1119" s="1053"/>
      <c r="O1119" s="1053"/>
      <c r="P1119" s="1053"/>
    </row>
    <row r="1120" spans="12:16">
      <c r="L1120" s="1054"/>
      <c r="M1120" s="1048"/>
      <c r="N1120" s="1053"/>
      <c r="O1120" s="1053"/>
      <c r="P1120" s="1053"/>
    </row>
    <row r="1121" spans="12:16">
      <c r="L1121" s="1054"/>
      <c r="M1121" s="1048"/>
      <c r="N1121" s="1053"/>
      <c r="O1121" s="1053"/>
      <c r="P1121" s="1053"/>
    </row>
    <row r="1122" spans="12:16">
      <c r="L1122" s="1054"/>
      <c r="M1122" s="1048"/>
      <c r="N1122" s="1053"/>
      <c r="O1122" s="1053"/>
      <c r="P1122" s="1053"/>
    </row>
    <row r="1123" spans="12:16">
      <c r="L1123" s="1054"/>
      <c r="M1123" s="1048"/>
      <c r="N1123" s="1053"/>
      <c r="O1123" s="1053"/>
      <c r="P1123" s="1053"/>
    </row>
    <row r="1124" spans="12:16">
      <c r="L1124" s="1054"/>
      <c r="M1124" s="1048"/>
      <c r="N1124" s="1053"/>
      <c r="O1124" s="1053"/>
      <c r="P1124" s="1053"/>
    </row>
    <row r="1125" spans="12:16">
      <c r="L1125" s="1054"/>
      <c r="M1125" s="1048"/>
      <c r="N1125" s="1053"/>
      <c r="O1125" s="1053"/>
      <c r="P1125" s="1053"/>
    </row>
    <row r="1126" spans="12:16">
      <c r="L1126" s="1054"/>
      <c r="M1126" s="1048"/>
      <c r="N1126" s="1053"/>
      <c r="O1126" s="1053"/>
      <c r="P1126" s="1053"/>
    </row>
    <row r="1127" spans="12:16">
      <c r="L1127" s="1054"/>
      <c r="M1127" s="1048"/>
      <c r="N1127" s="1053"/>
      <c r="O1127" s="1053"/>
      <c r="P1127" s="1053"/>
    </row>
    <row r="1128" spans="12:16">
      <c r="L1128" s="1054"/>
      <c r="M1128" s="1048"/>
      <c r="N1128" s="1053"/>
      <c r="O1128" s="1053"/>
      <c r="P1128" s="1053"/>
    </row>
    <row r="1129" spans="12:16">
      <c r="L1129" s="1054"/>
      <c r="M1129" s="1048"/>
      <c r="N1129" s="1053"/>
      <c r="O1129" s="1053"/>
      <c r="P1129" s="1053"/>
    </row>
    <row r="1130" spans="12:16">
      <c r="L1130" s="1054"/>
      <c r="M1130" s="1048"/>
      <c r="N1130" s="1053"/>
      <c r="O1130" s="1053"/>
      <c r="P1130" s="1053"/>
    </row>
    <row r="1131" spans="12:16">
      <c r="L1131" s="1054"/>
      <c r="M1131" s="1048"/>
      <c r="N1131" s="1053"/>
      <c r="O1131" s="1053"/>
      <c r="P1131" s="1053"/>
    </row>
    <row r="1132" spans="12:16">
      <c r="L1132" s="1054"/>
      <c r="M1132" s="1048"/>
      <c r="N1132" s="1053"/>
      <c r="O1132" s="1053"/>
      <c r="P1132" s="1053"/>
    </row>
    <row r="1133" spans="12:16">
      <c r="L1133" s="1054"/>
      <c r="M1133" s="1048"/>
      <c r="N1133" s="1053"/>
      <c r="O1133" s="1053"/>
      <c r="P1133" s="1053"/>
    </row>
    <row r="1134" spans="12:16">
      <c r="L1134" s="1054"/>
      <c r="M1134" s="1048"/>
      <c r="N1134" s="1053"/>
      <c r="O1134" s="1053"/>
      <c r="P1134" s="1053"/>
    </row>
    <row r="1135" spans="12:16">
      <c r="L1135" s="1054"/>
      <c r="M1135" s="1048"/>
      <c r="N1135" s="1053"/>
      <c r="O1135" s="1053"/>
      <c r="P1135" s="1053"/>
    </row>
    <row r="1136" spans="12:16">
      <c r="L1136" s="1054"/>
      <c r="M1136" s="1048"/>
      <c r="N1136" s="1053"/>
      <c r="O1136" s="1053"/>
      <c r="P1136" s="1053"/>
    </row>
    <row r="1137" spans="12:16">
      <c r="L1137" s="1054"/>
      <c r="M1137" s="1048"/>
      <c r="N1137" s="1053"/>
      <c r="O1137" s="1053"/>
      <c r="P1137" s="1053"/>
    </row>
    <row r="1138" spans="12:16">
      <c r="L1138" s="1054"/>
      <c r="M1138" s="1048"/>
      <c r="N1138" s="1053"/>
      <c r="O1138" s="1053"/>
      <c r="P1138" s="1053"/>
    </row>
    <row r="1139" spans="12:16">
      <c r="L1139" s="1054"/>
      <c r="M1139" s="1048"/>
      <c r="N1139" s="1053"/>
      <c r="O1139" s="1053"/>
      <c r="P1139" s="1053"/>
    </row>
    <row r="1140" spans="12:16">
      <c r="L1140" s="1054"/>
      <c r="M1140" s="1048"/>
      <c r="N1140" s="1053"/>
      <c r="O1140" s="1053"/>
      <c r="P1140" s="1053"/>
    </row>
    <row r="1141" spans="12:16">
      <c r="L1141" s="1054"/>
      <c r="M1141" s="1048"/>
      <c r="N1141" s="1053"/>
      <c r="O1141" s="1053"/>
      <c r="P1141" s="1053"/>
    </row>
    <row r="1142" spans="12:16">
      <c r="L1142" s="1054"/>
      <c r="M1142" s="1048"/>
      <c r="N1142" s="1053"/>
      <c r="O1142" s="1053"/>
      <c r="P1142" s="1053"/>
    </row>
    <row r="1143" spans="12:16">
      <c r="L1143" s="1054"/>
      <c r="M1143" s="1048"/>
      <c r="N1143" s="1053"/>
      <c r="O1143" s="1053"/>
      <c r="P1143" s="1053"/>
    </row>
    <row r="1144" spans="12:16">
      <c r="L1144" s="1054"/>
      <c r="M1144" s="1048"/>
      <c r="N1144" s="1053"/>
      <c r="O1144" s="1053"/>
      <c r="P1144" s="1053"/>
    </row>
    <row r="1145" spans="12:16">
      <c r="L1145" s="1054"/>
      <c r="M1145" s="1048"/>
      <c r="N1145" s="1053"/>
      <c r="O1145" s="1053"/>
      <c r="P1145" s="1053"/>
    </row>
    <row r="1146" spans="12:16">
      <c r="L1146" s="1054"/>
      <c r="M1146" s="1048"/>
      <c r="N1146" s="1053"/>
      <c r="O1146" s="1053"/>
      <c r="P1146" s="1053"/>
    </row>
    <row r="1147" spans="12:16">
      <c r="L1147" s="1054"/>
      <c r="M1147" s="1048"/>
      <c r="N1147" s="1053"/>
      <c r="O1147" s="1053"/>
      <c r="P1147" s="1053"/>
    </row>
    <row r="1148" spans="12:16">
      <c r="L1148" s="1054"/>
      <c r="M1148" s="1048"/>
      <c r="N1148" s="1053"/>
      <c r="O1148" s="1053"/>
      <c r="P1148" s="1053"/>
    </row>
    <row r="1149" spans="12:16">
      <c r="L1149" s="1054"/>
      <c r="M1149" s="1048"/>
      <c r="N1149" s="1053"/>
      <c r="O1149" s="1053"/>
      <c r="P1149" s="1053"/>
    </row>
    <row r="1150" spans="12:16">
      <c r="L1150" s="1054"/>
      <c r="M1150" s="1048"/>
      <c r="N1150" s="1053"/>
      <c r="O1150" s="1053"/>
      <c r="P1150" s="1053"/>
    </row>
    <row r="1151" spans="12:16">
      <c r="L1151" s="1054"/>
      <c r="M1151" s="1048"/>
      <c r="N1151" s="1053"/>
      <c r="O1151" s="1053"/>
      <c r="P1151" s="1053"/>
    </row>
    <row r="1152" spans="12:16">
      <c r="L1152" s="1054"/>
      <c r="M1152" s="1048"/>
      <c r="N1152" s="1053"/>
      <c r="O1152" s="1053"/>
      <c r="P1152" s="1053"/>
    </row>
    <row r="1153" spans="12:16">
      <c r="L1153" s="1054"/>
      <c r="M1153" s="1048"/>
      <c r="N1153" s="1053"/>
      <c r="O1153" s="1053"/>
      <c r="P1153" s="1053"/>
    </row>
    <row r="1154" spans="12:16">
      <c r="L1154" s="1054"/>
      <c r="M1154" s="1048"/>
      <c r="N1154" s="1053"/>
      <c r="O1154" s="1053"/>
      <c r="P1154" s="1053"/>
    </row>
    <row r="1155" spans="12:16">
      <c r="L1155" s="1054"/>
      <c r="M1155" s="1048"/>
      <c r="N1155" s="1053"/>
      <c r="O1155" s="1053"/>
      <c r="P1155" s="1053"/>
    </row>
    <row r="1156" spans="12:16">
      <c r="L1156" s="1054"/>
      <c r="M1156" s="1048"/>
      <c r="N1156" s="1053"/>
      <c r="O1156" s="1053"/>
      <c r="P1156" s="1053"/>
    </row>
    <row r="1157" spans="12:16">
      <c r="L1157" s="1054"/>
      <c r="M1157" s="1048"/>
      <c r="N1157" s="1053"/>
      <c r="O1157" s="1053"/>
      <c r="P1157" s="1053"/>
    </row>
    <row r="1158" spans="12:16">
      <c r="L1158" s="1054"/>
      <c r="M1158" s="1048"/>
      <c r="N1158" s="1053"/>
      <c r="O1158" s="1053"/>
      <c r="P1158" s="1053"/>
    </row>
    <row r="1159" spans="12:16">
      <c r="L1159" s="1054"/>
      <c r="M1159" s="1048"/>
      <c r="N1159" s="1053"/>
      <c r="O1159" s="1053"/>
      <c r="P1159" s="1053"/>
    </row>
    <row r="1160" spans="12:16">
      <c r="L1160" s="1054"/>
      <c r="M1160" s="1048"/>
      <c r="N1160" s="1053"/>
      <c r="O1160" s="1053"/>
      <c r="P1160" s="1053"/>
    </row>
    <row r="1161" spans="12:16">
      <c r="L1161" s="1054"/>
      <c r="M1161" s="1048"/>
      <c r="N1161" s="1053"/>
      <c r="O1161" s="1053"/>
      <c r="P1161" s="1053"/>
    </row>
    <row r="1162" spans="12:16">
      <c r="L1162" s="1054"/>
      <c r="M1162" s="1048"/>
      <c r="N1162" s="1053"/>
      <c r="O1162" s="1053"/>
      <c r="P1162" s="1053"/>
    </row>
    <row r="1163" spans="12:16">
      <c r="L1163" s="1054"/>
      <c r="M1163" s="1048"/>
      <c r="N1163" s="1053"/>
      <c r="O1163" s="1053"/>
      <c r="P1163" s="1053"/>
    </row>
    <row r="1164" spans="12:16">
      <c r="L1164" s="1054"/>
      <c r="M1164" s="1048"/>
      <c r="N1164" s="1053"/>
      <c r="O1164" s="1053"/>
      <c r="P1164" s="1053"/>
    </row>
    <row r="1165" spans="12:16">
      <c r="L1165" s="1054"/>
      <c r="M1165" s="1048"/>
      <c r="N1165" s="1053"/>
      <c r="O1165" s="1053"/>
      <c r="P1165" s="1053"/>
    </row>
    <row r="1166" spans="12:16">
      <c r="L1166" s="1054"/>
      <c r="M1166" s="1048"/>
      <c r="N1166" s="1053"/>
      <c r="O1166" s="1053"/>
      <c r="P1166" s="1053"/>
    </row>
    <row r="1167" spans="12:16">
      <c r="L1167" s="1054"/>
      <c r="M1167" s="1048"/>
      <c r="N1167" s="1053"/>
      <c r="O1167" s="1053"/>
      <c r="P1167" s="1053"/>
    </row>
    <row r="1168" spans="12:16">
      <c r="L1168" s="1054"/>
      <c r="M1168" s="1048"/>
      <c r="N1168" s="1053"/>
      <c r="O1168" s="1053"/>
      <c r="P1168" s="1053"/>
    </row>
    <row r="1169" spans="12:16">
      <c r="L1169" s="1054"/>
      <c r="M1169" s="1048"/>
      <c r="N1169" s="1053"/>
      <c r="O1169" s="1053"/>
      <c r="P1169" s="1053"/>
    </row>
    <row r="1170" spans="12:16">
      <c r="L1170" s="1054"/>
      <c r="M1170" s="1048"/>
      <c r="N1170" s="1053"/>
      <c r="O1170" s="1053"/>
      <c r="P1170" s="1053"/>
    </row>
    <row r="1171" spans="12:16">
      <c r="L1171" s="1054"/>
      <c r="M1171" s="1048"/>
      <c r="N1171" s="1053"/>
      <c r="O1171" s="1053"/>
      <c r="P1171" s="1053"/>
    </row>
    <row r="1172" spans="12:16">
      <c r="L1172" s="1054"/>
      <c r="M1172" s="1048"/>
      <c r="N1172" s="1053"/>
      <c r="O1172" s="1053"/>
      <c r="P1172" s="1053"/>
    </row>
    <row r="1173" spans="12:16">
      <c r="L1173" s="1054"/>
      <c r="M1173" s="1048"/>
      <c r="N1173" s="1053"/>
      <c r="O1173" s="1053"/>
      <c r="P1173" s="1053"/>
    </row>
    <row r="1174" spans="12:16">
      <c r="L1174" s="1054"/>
      <c r="M1174" s="1048"/>
      <c r="N1174" s="1053"/>
      <c r="O1174" s="1053"/>
      <c r="P1174" s="1053"/>
    </row>
    <row r="1175" spans="12:16">
      <c r="L1175" s="1054"/>
      <c r="M1175" s="1048"/>
      <c r="N1175" s="1053"/>
      <c r="O1175" s="1053"/>
      <c r="P1175" s="1053"/>
    </row>
    <row r="1176" spans="12:16">
      <c r="L1176" s="1054"/>
      <c r="M1176" s="1048"/>
      <c r="N1176" s="1053"/>
      <c r="O1176" s="1053"/>
      <c r="P1176" s="1053"/>
    </row>
    <row r="1177" spans="12:16">
      <c r="L1177" s="1054"/>
      <c r="M1177" s="1048"/>
      <c r="N1177" s="1053"/>
      <c r="O1177" s="1053"/>
      <c r="P1177" s="1053"/>
    </row>
    <row r="1178" spans="12:16">
      <c r="L1178" s="1054"/>
      <c r="M1178" s="1048"/>
      <c r="N1178" s="1053"/>
      <c r="O1178" s="1053"/>
      <c r="P1178" s="1053"/>
    </row>
    <row r="1179" spans="12:16">
      <c r="L1179" s="1054"/>
      <c r="M1179" s="1048"/>
      <c r="N1179" s="1053"/>
      <c r="O1179" s="1053"/>
      <c r="P1179" s="1053"/>
    </row>
    <row r="1180" spans="12:16">
      <c r="L1180" s="1054"/>
      <c r="M1180" s="1048"/>
      <c r="N1180" s="1053"/>
      <c r="O1180" s="1053"/>
      <c r="P1180" s="1053"/>
    </row>
    <row r="1181" spans="12:16">
      <c r="L1181" s="1054"/>
      <c r="M1181" s="1048"/>
      <c r="N1181" s="1053"/>
      <c r="O1181" s="1053"/>
      <c r="P1181" s="1053"/>
    </row>
    <row r="1182" spans="12:16">
      <c r="L1182" s="1054"/>
      <c r="M1182" s="1048"/>
      <c r="N1182" s="1053"/>
      <c r="O1182" s="1053"/>
      <c r="P1182" s="1053"/>
    </row>
    <row r="1183" spans="12:16">
      <c r="L1183" s="1054"/>
      <c r="M1183" s="1048"/>
      <c r="N1183" s="1053"/>
      <c r="O1183" s="1053"/>
      <c r="P1183" s="1053"/>
    </row>
    <row r="1184" spans="12:16">
      <c r="L1184" s="1054"/>
      <c r="M1184" s="1048"/>
      <c r="N1184" s="1053"/>
      <c r="O1184" s="1053"/>
      <c r="P1184" s="1053"/>
    </row>
    <row r="1185" spans="12:16">
      <c r="L1185" s="1054"/>
      <c r="M1185" s="1048"/>
      <c r="N1185" s="1053"/>
      <c r="O1185" s="1053"/>
      <c r="P1185" s="1053"/>
    </row>
    <row r="1186" spans="12:16">
      <c r="L1186" s="1054"/>
      <c r="M1186" s="1048"/>
      <c r="N1186" s="1053"/>
      <c r="O1186" s="1053"/>
      <c r="P1186" s="1053"/>
    </row>
    <row r="1187" spans="12:16">
      <c r="L1187" s="1054"/>
      <c r="M1187" s="1048"/>
      <c r="N1187" s="1053"/>
      <c r="O1187" s="1053"/>
      <c r="P1187" s="1053"/>
    </row>
    <row r="1188" spans="12:16">
      <c r="L1188" s="1054"/>
      <c r="M1188" s="1048"/>
      <c r="N1188" s="1053"/>
      <c r="O1188" s="1053"/>
      <c r="P1188" s="1053"/>
    </row>
    <row r="1189" spans="12:16">
      <c r="L1189" s="1054"/>
      <c r="M1189" s="1048"/>
      <c r="N1189" s="1053"/>
      <c r="O1189" s="1053"/>
      <c r="P1189" s="1053"/>
    </row>
    <row r="1190" spans="12:16">
      <c r="L1190" s="1054"/>
      <c r="M1190" s="1048"/>
      <c r="N1190" s="1053"/>
      <c r="O1190" s="1053"/>
      <c r="P1190" s="1053"/>
    </row>
    <row r="1191" spans="12:16">
      <c r="L1191" s="1054"/>
      <c r="M1191" s="1048"/>
      <c r="N1191" s="1053"/>
      <c r="O1191" s="1053"/>
      <c r="P1191" s="1053"/>
    </row>
    <row r="1192" spans="12:16">
      <c r="L1192" s="1054"/>
      <c r="M1192" s="1048"/>
      <c r="N1192" s="1053"/>
      <c r="O1192" s="1053"/>
      <c r="P1192" s="1053"/>
    </row>
    <row r="1193" spans="12:16">
      <c r="L1193" s="1054"/>
      <c r="M1193" s="1048"/>
      <c r="N1193" s="1053"/>
      <c r="O1193" s="1053"/>
      <c r="P1193" s="1053"/>
    </row>
    <row r="1194" spans="12:16">
      <c r="L1194" s="1054"/>
      <c r="M1194" s="1048"/>
      <c r="N1194" s="1053"/>
      <c r="O1194" s="1053"/>
      <c r="P1194" s="1053"/>
    </row>
    <row r="1195" spans="12:16">
      <c r="L1195" s="1054"/>
      <c r="M1195" s="1048"/>
      <c r="N1195" s="1053"/>
      <c r="O1195" s="1053"/>
      <c r="P1195" s="1053"/>
    </row>
    <row r="1196" spans="12:16">
      <c r="L1196" s="1054"/>
      <c r="M1196" s="1048"/>
      <c r="N1196" s="1053"/>
      <c r="O1196" s="1053"/>
      <c r="P1196" s="1053"/>
    </row>
    <row r="1197" spans="12:16">
      <c r="L1197" s="1054"/>
      <c r="M1197" s="1048"/>
      <c r="N1197" s="1053"/>
      <c r="O1197" s="1053"/>
      <c r="P1197" s="1053"/>
    </row>
    <row r="1198" spans="12:16">
      <c r="L1198" s="1054"/>
      <c r="M1198" s="1048"/>
      <c r="N1198" s="1053"/>
      <c r="O1198" s="1053"/>
      <c r="P1198" s="1053"/>
    </row>
    <row r="1199" spans="12:16">
      <c r="L1199" s="1054"/>
      <c r="M1199" s="1048"/>
      <c r="N1199" s="1053"/>
      <c r="O1199" s="1053"/>
      <c r="P1199" s="1053"/>
    </row>
    <row r="1200" spans="12:16">
      <c r="L1200" s="1054"/>
      <c r="M1200" s="1048"/>
      <c r="N1200" s="1053"/>
      <c r="O1200" s="1053"/>
      <c r="P1200" s="1053"/>
    </row>
    <row r="1201" spans="12:16">
      <c r="L1201" s="1054"/>
      <c r="M1201" s="1048"/>
      <c r="N1201" s="1053"/>
      <c r="O1201" s="1053"/>
      <c r="P1201" s="1053"/>
    </row>
    <row r="1202" spans="12:16">
      <c r="L1202" s="1054"/>
      <c r="M1202" s="1048"/>
      <c r="N1202" s="1053"/>
      <c r="O1202" s="1053"/>
      <c r="P1202" s="1053"/>
    </row>
    <row r="1203" spans="12:16">
      <c r="L1203" s="1054"/>
      <c r="M1203" s="1048"/>
      <c r="N1203" s="1053"/>
      <c r="O1203" s="1053"/>
      <c r="P1203" s="1053"/>
    </row>
    <row r="1204" spans="12:16">
      <c r="L1204" s="1054"/>
      <c r="M1204" s="1048"/>
      <c r="N1204" s="1053"/>
      <c r="O1204" s="1053"/>
      <c r="P1204" s="1053"/>
    </row>
    <row r="1205" spans="12:16">
      <c r="L1205" s="1054"/>
      <c r="M1205" s="1048"/>
      <c r="N1205" s="1053"/>
      <c r="O1205" s="1053"/>
      <c r="P1205" s="1053"/>
    </row>
    <row r="1206" spans="12:16">
      <c r="L1206" s="1054"/>
      <c r="M1206" s="1048"/>
      <c r="N1206" s="1053"/>
      <c r="O1206" s="1053"/>
      <c r="P1206" s="1053"/>
    </row>
    <row r="1207" spans="12:16">
      <c r="L1207" s="1054"/>
      <c r="M1207" s="1048"/>
      <c r="N1207" s="1053"/>
      <c r="O1207" s="1053"/>
      <c r="P1207" s="1053"/>
    </row>
    <row r="1208" spans="12:16">
      <c r="L1208" s="1054"/>
      <c r="M1208" s="1048"/>
      <c r="N1208" s="1053"/>
      <c r="O1208" s="1053"/>
      <c r="P1208" s="1053"/>
    </row>
    <row r="1209" spans="12:16">
      <c r="L1209" s="1054"/>
      <c r="M1209" s="1048"/>
      <c r="N1209" s="1053"/>
      <c r="O1209" s="1053"/>
      <c r="P1209" s="1053"/>
    </row>
    <row r="1210" spans="12:16">
      <c r="L1210" s="1054"/>
      <c r="M1210" s="1048"/>
      <c r="N1210" s="1053"/>
      <c r="O1210" s="1053"/>
      <c r="P1210" s="1053"/>
    </row>
    <row r="1211" spans="12:16">
      <c r="L1211" s="1054"/>
      <c r="M1211" s="1048"/>
      <c r="N1211" s="1053"/>
      <c r="O1211" s="1053"/>
      <c r="P1211" s="1053"/>
    </row>
    <row r="1212" spans="12:16">
      <c r="L1212" s="1054"/>
      <c r="M1212" s="1048"/>
      <c r="N1212" s="1053"/>
      <c r="O1212" s="1053"/>
      <c r="P1212" s="1053"/>
    </row>
    <row r="1213" spans="12:16">
      <c r="L1213" s="1054"/>
      <c r="M1213" s="1048"/>
      <c r="N1213" s="1053"/>
      <c r="O1213" s="1053"/>
      <c r="P1213" s="1053"/>
    </row>
    <row r="1214" spans="12:16">
      <c r="L1214" s="1054"/>
      <c r="M1214" s="1048"/>
      <c r="N1214" s="1053"/>
      <c r="O1214" s="1053"/>
      <c r="P1214" s="1053"/>
    </row>
    <row r="1215" spans="12:16">
      <c r="L1215" s="1054"/>
      <c r="M1215" s="1048"/>
      <c r="N1215" s="1053"/>
      <c r="O1215" s="1053"/>
      <c r="P1215" s="1053"/>
    </row>
    <row r="1216" spans="12:16">
      <c r="L1216" s="1054"/>
      <c r="M1216" s="1048"/>
      <c r="N1216" s="1053"/>
      <c r="O1216" s="1053"/>
      <c r="P1216" s="1053"/>
    </row>
    <row r="1217" spans="12:16">
      <c r="L1217" s="1054"/>
      <c r="M1217" s="1048"/>
      <c r="N1217" s="1053"/>
      <c r="O1217" s="1053"/>
      <c r="P1217" s="1053"/>
    </row>
    <row r="1218" spans="12:16">
      <c r="L1218" s="1054"/>
      <c r="M1218" s="1048"/>
      <c r="N1218" s="1053"/>
      <c r="O1218" s="1053"/>
      <c r="P1218" s="1053"/>
    </row>
    <row r="1219" spans="12:16">
      <c r="L1219" s="1054"/>
      <c r="M1219" s="1048"/>
      <c r="N1219" s="1053"/>
      <c r="O1219" s="1053"/>
      <c r="P1219" s="1053"/>
    </row>
    <row r="1220" spans="12:16">
      <c r="L1220" s="1054"/>
      <c r="M1220" s="1048"/>
      <c r="N1220" s="1053"/>
      <c r="O1220" s="1053"/>
      <c r="P1220" s="1053"/>
    </row>
    <row r="1221" spans="12:16">
      <c r="L1221" s="1054"/>
      <c r="M1221" s="1048"/>
      <c r="N1221" s="1053"/>
      <c r="O1221" s="1053"/>
      <c r="P1221" s="1053"/>
    </row>
    <row r="1222" spans="12:16">
      <c r="L1222" s="1054"/>
      <c r="M1222" s="1048"/>
      <c r="N1222" s="1053"/>
      <c r="O1222" s="1053"/>
      <c r="P1222" s="1053"/>
    </row>
    <row r="1223" spans="12:16">
      <c r="L1223" s="1054"/>
      <c r="M1223" s="1048"/>
      <c r="N1223" s="1053"/>
      <c r="O1223" s="1053"/>
      <c r="P1223" s="1053"/>
    </row>
    <row r="1224" spans="12:16">
      <c r="L1224" s="1054"/>
      <c r="M1224" s="1048"/>
      <c r="N1224" s="1053"/>
      <c r="O1224" s="1053"/>
      <c r="P1224" s="1053"/>
    </row>
    <row r="1225" spans="12:16">
      <c r="L1225" s="1054"/>
      <c r="M1225" s="1048"/>
      <c r="N1225" s="1053"/>
      <c r="O1225" s="1053"/>
      <c r="P1225" s="1053"/>
    </row>
    <row r="1226" spans="12:16">
      <c r="L1226" s="1054"/>
      <c r="M1226" s="1048"/>
      <c r="N1226" s="1053"/>
      <c r="O1226" s="1053"/>
      <c r="P1226" s="1053"/>
    </row>
    <row r="1227" spans="12:16">
      <c r="L1227" s="1054"/>
      <c r="M1227" s="1048"/>
      <c r="N1227" s="1053"/>
      <c r="O1227" s="1053"/>
      <c r="P1227" s="1053"/>
    </row>
    <row r="1228" spans="12:16">
      <c r="L1228" s="1054"/>
      <c r="M1228" s="1048"/>
      <c r="N1228" s="1053"/>
      <c r="O1228" s="1053"/>
      <c r="P1228" s="1053"/>
    </row>
    <row r="1229" spans="12:16">
      <c r="L1229" s="1054"/>
      <c r="M1229" s="1048"/>
      <c r="N1229" s="1053"/>
      <c r="O1229" s="1053"/>
      <c r="P1229" s="1053"/>
    </row>
    <row r="1230" spans="12:16">
      <c r="L1230" s="1054"/>
      <c r="M1230" s="1048"/>
      <c r="N1230" s="1053"/>
      <c r="O1230" s="1053"/>
      <c r="P1230" s="1053"/>
    </row>
    <row r="1231" spans="12:16">
      <c r="L1231" s="1054"/>
      <c r="M1231" s="1048"/>
      <c r="N1231" s="1053"/>
      <c r="O1231" s="1053"/>
      <c r="P1231" s="1053"/>
    </row>
    <row r="1232" spans="12:16">
      <c r="L1232" s="1054"/>
      <c r="M1232" s="1048"/>
      <c r="N1232" s="1053"/>
      <c r="O1232" s="1053"/>
      <c r="P1232" s="1053"/>
    </row>
    <row r="1233" spans="12:16">
      <c r="L1233" s="1054"/>
      <c r="M1233" s="1048"/>
      <c r="N1233" s="1053"/>
      <c r="O1233" s="1053"/>
      <c r="P1233" s="1053"/>
    </row>
    <row r="1234" spans="12:16">
      <c r="L1234" s="1054"/>
      <c r="M1234" s="1048"/>
      <c r="N1234" s="1053"/>
      <c r="O1234" s="1053"/>
      <c r="P1234" s="1053"/>
    </row>
    <row r="1235" spans="12:16">
      <c r="L1235" s="1054"/>
      <c r="M1235" s="1048"/>
      <c r="N1235" s="1053"/>
      <c r="O1235" s="1053"/>
      <c r="P1235" s="1053"/>
    </row>
    <row r="1236" spans="12:16">
      <c r="L1236" s="1054"/>
      <c r="M1236" s="1048"/>
      <c r="N1236" s="1053"/>
      <c r="O1236" s="1053"/>
      <c r="P1236" s="1053"/>
    </row>
    <row r="1237" spans="12:16">
      <c r="L1237" s="1054"/>
      <c r="M1237" s="1048"/>
      <c r="N1237" s="1053"/>
      <c r="O1237" s="1053"/>
      <c r="P1237" s="1053"/>
    </row>
    <row r="1238" spans="12:16">
      <c r="L1238" s="1054"/>
      <c r="M1238" s="1048"/>
      <c r="N1238" s="1053"/>
      <c r="O1238" s="1053"/>
      <c r="P1238" s="1053"/>
    </row>
    <row r="1239" spans="12:16">
      <c r="L1239" s="1054"/>
      <c r="M1239" s="1048"/>
      <c r="N1239" s="1053"/>
      <c r="O1239" s="1053"/>
      <c r="P1239" s="1053"/>
    </row>
    <row r="1240" spans="12:16">
      <c r="L1240" s="1054"/>
      <c r="M1240" s="1048"/>
      <c r="N1240" s="1053"/>
      <c r="O1240" s="1053"/>
      <c r="P1240" s="1053"/>
    </row>
    <row r="1241" spans="12:16">
      <c r="L1241" s="1054"/>
      <c r="M1241" s="1048"/>
      <c r="N1241" s="1053"/>
      <c r="O1241" s="1053"/>
      <c r="P1241" s="1053"/>
    </row>
    <row r="1242" spans="12:16">
      <c r="L1242" s="1054"/>
      <c r="M1242" s="1048"/>
      <c r="N1242" s="1053"/>
      <c r="O1242" s="1053"/>
      <c r="P1242" s="1053"/>
    </row>
    <row r="1243" spans="12:16">
      <c r="L1243" s="1054"/>
      <c r="M1243" s="1048"/>
      <c r="N1243" s="1053"/>
      <c r="O1243" s="1053"/>
      <c r="P1243" s="1053"/>
    </row>
    <row r="1244" spans="12:16">
      <c r="L1244" s="1054"/>
      <c r="M1244" s="1048"/>
      <c r="N1244" s="1053"/>
      <c r="O1244" s="1053"/>
      <c r="P1244" s="1053"/>
    </row>
    <row r="1245" spans="12:16">
      <c r="L1245" s="1054"/>
      <c r="M1245" s="1048"/>
      <c r="N1245" s="1053"/>
      <c r="O1245" s="1053"/>
      <c r="P1245" s="1053"/>
    </row>
    <row r="1246" spans="12:16">
      <c r="L1246" s="1054"/>
      <c r="M1246" s="1048"/>
      <c r="N1246" s="1053"/>
      <c r="O1246" s="1053"/>
      <c r="P1246" s="1053"/>
    </row>
    <row r="1247" spans="12:16">
      <c r="L1247" s="1054"/>
      <c r="M1247" s="1048"/>
      <c r="N1247" s="1053"/>
      <c r="O1247" s="1053"/>
      <c r="P1247" s="1053"/>
    </row>
    <row r="1248" spans="12:16">
      <c r="L1248" s="1054"/>
      <c r="M1248" s="1048"/>
      <c r="N1248" s="1053"/>
      <c r="O1248" s="1053"/>
      <c r="P1248" s="1053"/>
    </row>
    <row r="1249" spans="12:16">
      <c r="L1249" s="1054"/>
      <c r="M1249" s="1048"/>
      <c r="N1249" s="1053"/>
      <c r="O1249" s="1053"/>
      <c r="P1249" s="1053"/>
    </row>
    <row r="1250" spans="12:16">
      <c r="L1250" s="1054"/>
      <c r="M1250" s="1048"/>
      <c r="N1250" s="1053"/>
      <c r="O1250" s="1053"/>
      <c r="P1250" s="1053"/>
    </row>
    <row r="1251" spans="12:16">
      <c r="L1251" s="1054"/>
      <c r="M1251" s="1048"/>
      <c r="N1251" s="1053"/>
      <c r="O1251" s="1053"/>
      <c r="P1251" s="1053"/>
    </row>
    <row r="1252" spans="12:16">
      <c r="L1252" s="1054"/>
      <c r="M1252" s="1048"/>
      <c r="N1252" s="1053"/>
      <c r="O1252" s="1053"/>
      <c r="P1252" s="1053"/>
    </row>
    <row r="1253" spans="12:16">
      <c r="L1253" s="1054"/>
      <c r="M1253" s="1048"/>
      <c r="N1253" s="1053"/>
      <c r="O1253" s="1053"/>
      <c r="P1253" s="1053"/>
    </row>
    <row r="1254" spans="12:16">
      <c r="L1254" s="1054"/>
      <c r="M1254" s="1048"/>
      <c r="N1254" s="1053"/>
      <c r="O1254" s="1053"/>
      <c r="P1254" s="1053"/>
    </row>
    <row r="1255" spans="12:16">
      <c r="L1255" s="1054"/>
      <c r="M1255" s="1048"/>
      <c r="N1255" s="1053"/>
      <c r="O1255" s="1053"/>
      <c r="P1255" s="1053"/>
    </row>
    <row r="1256" spans="12:16">
      <c r="L1256" s="1054"/>
      <c r="M1256" s="1048"/>
      <c r="N1256" s="1053"/>
      <c r="O1256" s="1053"/>
      <c r="P1256" s="1053"/>
    </row>
    <row r="1257" spans="12:16">
      <c r="L1257" s="1054"/>
      <c r="M1257" s="1048"/>
      <c r="N1257" s="1053"/>
      <c r="O1257" s="1053"/>
      <c r="P1257" s="1053"/>
    </row>
    <row r="1258" spans="12:16">
      <c r="L1258" s="1054"/>
      <c r="M1258" s="1048"/>
      <c r="N1258" s="1053"/>
      <c r="O1258" s="1053"/>
      <c r="P1258" s="1053"/>
    </row>
    <row r="1259" spans="12:16">
      <c r="L1259" s="1054"/>
      <c r="M1259" s="1048"/>
      <c r="N1259" s="1053"/>
      <c r="O1259" s="1053"/>
      <c r="P1259" s="1053"/>
    </row>
    <row r="1260" spans="12:16">
      <c r="L1260" s="1054"/>
      <c r="M1260" s="1048"/>
      <c r="N1260" s="1053"/>
      <c r="O1260" s="1053"/>
      <c r="P1260" s="1053"/>
    </row>
    <row r="1261" spans="12:16">
      <c r="L1261" s="1054"/>
      <c r="M1261" s="1048"/>
      <c r="N1261" s="1053"/>
      <c r="O1261" s="1053"/>
      <c r="P1261" s="1053"/>
    </row>
    <row r="1262" spans="12:16">
      <c r="L1262" s="1054"/>
      <c r="M1262" s="1048"/>
      <c r="N1262" s="1053"/>
      <c r="O1262" s="1053"/>
      <c r="P1262" s="1053"/>
    </row>
    <row r="1263" spans="12:16">
      <c r="L1263" s="1054"/>
      <c r="M1263" s="1048"/>
      <c r="N1263" s="1053"/>
      <c r="O1263" s="1053"/>
      <c r="P1263" s="1053"/>
    </row>
    <row r="1264" spans="12:16">
      <c r="L1264" s="1054"/>
      <c r="M1264" s="1048"/>
      <c r="N1264" s="1053"/>
      <c r="O1264" s="1053"/>
      <c r="P1264" s="1053"/>
    </row>
    <row r="1265" spans="12:16">
      <c r="L1265" s="1054"/>
      <c r="M1265" s="1048"/>
      <c r="N1265" s="1053"/>
      <c r="O1265" s="1053"/>
      <c r="P1265" s="1053"/>
    </row>
    <row r="1266" spans="12:16">
      <c r="L1266" s="1054"/>
      <c r="M1266" s="1048"/>
      <c r="N1266" s="1053"/>
      <c r="O1266" s="1053"/>
      <c r="P1266" s="1053"/>
    </row>
    <row r="1267" spans="12:16">
      <c r="L1267" s="1054"/>
      <c r="M1267" s="1048"/>
      <c r="N1267" s="1053"/>
      <c r="O1267" s="1053"/>
      <c r="P1267" s="1053"/>
    </row>
    <row r="1268" spans="12:16">
      <c r="L1268" s="1054"/>
      <c r="M1268" s="1048"/>
      <c r="N1268" s="1053"/>
      <c r="O1268" s="1053"/>
      <c r="P1268" s="1053"/>
    </row>
    <row r="1269" spans="12:16">
      <c r="L1269" s="1054"/>
      <c r="M1269" s="1048"/>
      <c r="N1269" s="1053"/>
      <c r="O1269" s="1053"/>
      <c r="P1269" s="1053"/>
    </row>
    <row r="1270" spans="12:16">
      <c r="L1270" s="1054"/>
      <c r="M1270" s="1048"/>
      <c r="N1270" s="1053"/>
      <c r="O1270" s="1053"/>
      <c r="P1270" s="1053"/>
    </row>
    <row r="1271" spans="12:16">
      <c r="L1271" s="1054"/>
      <c r="M1271" s="1048"/>
      <c r="N1271" s="1053"/>
      <c r="O1271" s="1053"/>
      <c r="P1271" s="1053"/>
    </row>
    <row r="1272" spans="12:16">
      <c r="L1272" s="1054"/>
      <c r="M1272" s="1048"/>
      <c r="N1272" s="1053"/>
      <c r="O1272" s="1053"/>
      <c r="P1272" s="1053"/>
    </row>
    <row r="1273" spans="12:16">
      <c r="L1273" s="1054"/>
      <c r="M1273" s="1048"/>
      <c r="N1273" s="1053"/>
      <c r="O1273" s="1053"/>
      <c r="P1273" s="1053"/>
    </row>
    <row r="1274" spans="12:16">
      <c r="L1274" s="1054"/>
      <c r="M1274" s="1048"/>
      <c r="N1274" s="1053"/>
      <c r="O1274" s="1053"/>
      <c r="P1274" s="1053"/>
    </row>
    <row r="1275" spans="12:16">
      <c r="L1275" s="1054"/>
      <c r="M1275" s="1048"/>
      <c r="N1275" s="1053"/>
      <c r="O1275" s="1053"/>
      <c r="P1275" s="1053"/>
    </row>
    <row r="1276" spans="12:16">
      <c r="L1276" s="1054"/>
      <c r="M1276" s="1048"/>
      <c r="N1276" s="1053"/>
      <c r="O1276" s="1053"/>
      <c r="P1276" s="1053"/>
    </row>
    <row r="1277" spans="12:16">
      <c r="L1277" s="1054"/>
      <c r="M1277" s="1048"/>
      <c r="N1277" s="1053"/>
      <c r="O1277" s="1053"/>
      <c r="P1277" s="1053"/>
    </row>
    <row r="1278" spans="12:16">
      <c r="L1278" s="1054"/>
      <c r="M1278" s="1048"/>
      <c r="N1278" s="1053"/>
      <c r="O1278" s="1053"/>
      <c r="P1278" s="1053"/>
    </row>
    <row r="1279" spans="12:16">
      <c r="L1279" s="1054"/>
      <c r="M1279" s="1048"/>
      <c r="N1279" s="1053"/>
      <c r="O1279" s="1053"/>
      <c r="P1279" s="1053"/>
    </row>
    <row r="1280" spans="12:16">
      <c r="L1280" s="1054"/>
      <c r="M1280" s="1048"/>
      <c r="N1280" s="1053"/>
      <c r="O1280" s="1053"/>
      <c r="P1280" s="1053"/>
    </row>
    <row r="1281" spans="12:16">
      <c r="L1281" s="1054"/>
      <c r="M1281" s="1048"/>
      <c r="N1281" s="1053"/>
      <c r="O1281" s="1053"/>
      <c r="P1281" s="1053"/>
    </row>
    <row r="1282" spans="12:16">
      <c r="L1282" s="1054"/>
      <c r="M1282" s="1048"/>
      <c r="N1282" s="1053"/>
      <c r="O1282" s="1053"/>
      <c r="P1282" s="1053"/>
    </row>
    <row r="1283" spans="12:16">
      <c r="L1283" s="1054"/>
      <c r="M1283" s="1048"/>
      <c r="N1283" s="1053"/>
      <c r="O1283" s="1053"/>
      <c r="P1283" s="1053"/>
    </row>
    <row r="1284" spans="12:16">
      <c r="L1284" s="1054"/>
      <c r="M1284" s="1048"/>
      <c r="N1284" s="1053"/>
      <c r="O1284" s="1053"/>
      <c r="P1284" s="1053"/>
    </row>
    <row r="1285" spans="12:16">
      <c r="L1285" s="1054"/>
      <c r="M1285" s="1048"/>
      <c r="N1285" s="1053"/>
      <c r="O1285" s="1053"/>
      <c r="P1285" s="1053"/>
    </row>
    <row r="1286" spans="12:16">
      <c r="L1286" s="1054"/>
      <c r="M1286" s="1048"/>
      <c r="N1286" s="1053"/>
      <c r="O1286" s="1053"/>
      <c r="P1286" s="1053"/>
    </row>
    <row r="1287" spans="12:16">
      <c r="L1287" s="1054"/>
      <c r="M1287" s="1048"/>
      <c r="N1287" s="1053"/>
      <c r="O1287" s="1053"/>
      <c r="P1287" s="1053"/>
    </row>
    <row r="1288" spans="12:16">
      <c r="L1288" s="1054"/>
      <c r="M1288" s="1048"/>
      <c r="N1288" s="1053"/>
      <c r="O1288" s="1053"/>
      <c r="P1288" s="1053"/>
    </row>
    <row r="1289" spans="12:16">
      <c r="L1289" s="1054"/>
      <c r="M1289" s="1048"/>
      <c r="N1289" s="1053"/>
      <c r="O1289" s="1053"/>
      <c r="P1289" s="1053"/>
    </row>
    <row r="1290" spans="12:16">
      <c r="L1290" s="1054"/>
      <c r="M1290" s="1048"/>
      <c r="N1290" s="1053"/>
      <c r="O1290" s="1053"/>
      <c r="P1290" s="1053"/>
    </row>
    <row r="1291" spans="12:16">
      <c r="L1291" s="1054"/>
      <c r="M1291" s="1048"/>
      <c r="N1291" s="1053"/>
      <c r="O1291" s="1053"/>
      <c r="P1291" s="1053"/>
    </row>
    <row r="1292" spans="12:16">
      <c r="L1292" s="1054"/>
      <c r="M1292" s="1048"/>
      <c r="N1292" s="1053"/>
      <c r="O1292" s="1053"/>
      <c r="P1292" s="1053"/>
    </row>
    <row r="1293" spans="12:16">
      <c r="L1293" s="1054"/>
      <c r="M1293" s="1048"/>
      <c r="N1293" s="1053"/>
      <c r="O1293" s="1053"/>
      <c r="P1293" s="1053"/>
    </row>
    <row r="1294" spans="12:16">
      <c r="L1294" s="1054"/>
      <c r="M1294" s="1048"/>
      <c r="N1294" s="1053"/>
      <c r="O1294" s="1053"/>
      <c r="P1294" s="1053"/>
    </row>
    <row r="1295" spans="12:16">
      <c r="L1295" s="1054"/>
      <c r="M1295" s="1048"/>
      <c r="N1295" s="1053"/>
      <c r="O1295" s="1053"/>
      <c r="P1295" s="1053"/>
    </row>
    <row r="1296" spans="12:16">
      <c r="L1296" s="1054"/>
      <c r="M1296" s="1048"/>
      <c r="N1296" s="1053"/>
      <c r="O1296" s="1053"/>
      <c r="P1296" s="1053"/>
    </row>
    <row r="1297" spans="12:16">
      <c r="L1297" s="1054"/>
      <c r="M1297" s="1048"/>
      <c r="N1297" s="1053"/>
      <c r="O1297" s="1053"/>
      <c r="P1297" s="1053"/>
    </row>
    <row r="1298" spans="12:16">
      <c r="L1298" s="1054"/>
      <c r="M1298" s="1048"/>
      <c r="N1298" s="1053"/>
      <c r="O1298" s="1053"/>
      <c r="P1298" s="1053"/>
    </row>
    <row r="1299" spans="12:16">
      <c r="L1299" s="1054"/>
      <c r="M1299" s="1048"/>
      <c r="N1299" s="1053"/>
      <c r="O1299" s="1053"/>
      <c r="P1299" s="1053"/>
    </row>
    <row r="1300" spans="12:16">
      <c r="L1300" s="1054"/>
      <c r="M1300" s="1048"/>
      <c r="N1300" s="1053"/>
      <c r="O1300" s="1053"/>
      <c r="P1300" s="1053"/>
    </row>
    <row r="1301" spans="12:16">
      <c r="L1301" s="1054"/>
      <c r="M1301" s="1048"/>
      <c r="N1301" s="1053"/>
      <c r="O1301" s="1053"/>
      <c r="P1301" s="1053"/>
    </row>
    <row r="1302" spans="12:16">
      <c r="L1302" s="1054"/>
      <c r="M1302" s="1048"/>
      <c r="N1302" s="1053"/>
      <c r="O1302" s="1053"/>
      <c r="P1302" s="1053"/>
    </row>
    <row r="1303" spans="12:16">
      <c r="L1303" s="1054"/>
      <c r="M1303" s="1048"/>
      <c r="N1303" s="1053"/>
      <c r="O1303" s="1053"/>
      <c r="P1303" s="1053"/>
    </row>
    <row r="1304" spans="12:16">
      <c r="L1304" s="1054"/>
      <c r="M1304" s="1048"/>
      <c r="N1304" s="1053"/>
      <c r="O1304" s="1053"/>
      <c r="P1304" s="1053"/>
    </row>
    <row r="1305" spans="12:16">
      <c r="L1305" s="1054"/>
      <c r="M1305" s="1048"/>
      <c r="N1305" s="1053"/>
      <c r="O1305" s="1053"/>
      <c r="P1305" s="1053"/>
    </row>
    <row r="1306" spans="12:16">
      <c r="L1306" s="1054"/>
      <c r="M1306" s="1048"/>
      <c r="N1306" s="1053"/>
      <c r="O1306" s="1053"/>
      <c r="P1306" s="1053"/>
    </row>
    <row r="1307" spans="12:16">
      <c r="L1307" s="1054"/>
      <c r="M1307" s="1048"/>
      <c r="N1307" s="1053"/>
      <c r="O1307" s="1053"/>
      <c r="P1307" s="1053"/>
    </row>
    <row r="1308" spans="12:16">
      <c r="L1308" s="1054"/>
      <c r="M1308" s="1048"/>
      <c r="N1308" s="1053"/>
      <c r="O1308" s="1053"/>
      <c r="P1308" s="1053"/>
    </row>
    <row r="1309" spans="12:16">
      <c r="L1309" s="1054"/>
      <c r="M1309" s="1048"/>
      <c r="N1309" s="1053"/>
      <c r="O1309" s="1053"/>
      <c r="P1309" s="1053"/>
    </row>
    <row r="1310" spans="12:16">
      <c r="L1310" s="1054"/>
      <c r="M1310" s="1048"/>
      <c r="N1310" s="1053"/>
      <c r="O1310" s="1053"/>
      <c r="P1310" s="1053"/>
    </row>
    <row r="1311" spans="12:16">
      <c r="L1311" s="1054"/>
      <c r="M1311" s="1048"/>
      <c r="N1311" s="1053"/>
      <c r="O1311" s="1053"/>
      <c r="P1311" s="1053"/>
    </row>
    <row r="1312" spans="12:16">
      <c r="L1312" s="1054"/>
      <c r="M1312" s="1048"/>
      <c r="N1312" s="1053"/>
      <c r="O1312" s="1053"/>
      <c r="P1312" s="1053"/>
    </row>
    <row r="1313" spans="12:16">
      <c r="L1313" s="1054"/>
      <c r="M1313" s="1048"/>
      <c r="N1313" s="1053"/>
      <c r="O1313" s="1053"/>
      <c r="P1313" s="1053"/>
    </row>
    <row r="1314" spans="12:16">
      <c r="L1314" s="1054"/>
      <c r="M1314" s="1048"/>
      <c r="N1314" s="1053"/>
      <c r="O1314" s="1053"/>
      <c r="P1314" s="1053"/>
    </row>
    <row r="1315" spans="12:16">
      <c r="L1315" s="1054"/>
      <c r="M1315" s="1048"/>
      <c r="N1315" s="1053"/>
      <c r="O1315" s="1053"/>
      <c r="P1315" s="1053"/>
    </row>
    <row r="1316" spans="12:16">
      <c r="L1316" s="1054"/>
      <c r="M1316" s="1048"/>
      <c r="N1316" s="1053"/>
      <c r="O1316" s="1053"/>
      <c r="P1316" s="1053"/>
    </row>
    <row r="1317" spans="12:16">
      <c r="L1317" s="1054"/>
      <c r="M1317" s="1048"/>
      <c r="N1317" s="1053"/>
      <c r="O1317" s="1053"/>
      <c r="P1317" s="1053"/>
    </row>
    <row r="1318" spans="12:16">
      <c r="L1318" s="1054"/>
      <c r="M1318" s="1048"/>
      <c r="N1318" s="1053"/>
      <c r="O1318" s="1053"/>
      <c r="P1318" s="1053"/>
    </row>
    <row r="1319" spans="12:16">
      <c r="L1319" s="1054"/>
      <c r="M1319" s="1048"/>
      <c r="N1319" s="1053"/>
      <c r="O1319" s="1053"/>
      <c r="P1319" s="1053"/>
    </row>
    <row r="1320" spans="12:16">
      <c r="L1320" s="1054"/>
      <c r="M1320" s="1048"/>
      <c r="N1320" s="1053"/>
      <c r="O1320" s="1053"/>
      <c r="P1320" s="1053"/>
    </row>
    <row r="1321" spans="12:16">
      <c r="L1321" s="1054"/>
      <c r="M1321" s="1048"/>
      <c r="N1321" s="1053"/>
      <c r="O1321" s="1053"/>
      <c r="P1321" s="1053"/>
    </row>
    <row r="1322" spans="12:16">
      <c r="L1322" s="1054"/>
      <c r="M1322" s="1048"/>
      <c r="N1322" s="1053"/>
      <c r="O1322" s="1053"/>
      <c r="P1322" s="1053"/>
    </row>
    <row r="1323" spans="12:16">
      <c r="L1323" s="1054"/>
      <c r="M1323" s="1048"/>
      <c r="N1323" s="1053"/>
      <c r="O1323" s="1053"/>
      <c r="P1323" s="1053"/>
    </row>
    <row r="1324" spans="12:16">
      <c r="L1324" s="1054"/>
      <c r="M1324" s="1048"/>
      <c r="N1324" s="1053"/>
      <c r="O1324" s="1053"/>
      <c r="P1324" s="1053"/>
    </row>
    <row r="1325" spans="12:16">
      <c r="L1325" s="1054"/>
      <c r="M1325" s="1048"/>
      <c r="N1325" s="1053"/>
      <c r="O1325" s="1053"/>
      <c r="P1325" s="1053"/>
    </row>
    <row r="1326" spans="12:16">
      <c r="L1326" s="1054"/>
      <c r="M1326" s="1048"/>
      <c r="N1326" s="1053"/>
      <c r="O1326" s="1053"/>
      <c r="P1326" s="1053"/>
    </row>
    <row r="1327" spans="12:16">
      <c r="L1327" s="1054"/>
      <c r="M1327" s="1048"/>
      <c r="N1327" s="1053"/>
      <c r="O1327" s="1053"/>
      <c r="P1327" s="1053"/>
    </row>
    <row r="1328" spans="12:16">
      <c r="L1328" s="1054"/>
      <c r="M1328" s="1048"/>
      <c r="N1328" s="1053"/>
      <c r="O1328" s="1053"/>
      <c r="P1328" s="1053"/>
    </row>
    <row r="1329" spans="12:16">
      <c r="L1329" s="1054"/>
      <c r="M1329" s="1048"/>
      <c r="N1329" s="1053"/>
      <c r="O1329" s="1053"/>
      <c r="P1329" s="1053"/>
    </row>
    <row r="1330" spans="12:16">
      <c r="L1330" s="1054"/>
      <c r="M1330" s="1048"/>
      <c r="N1330" s="1053"/>
      <c r="O1330" s="1053"/>
      <c r="P1330" s="1053"/>
    </row>
    <row r="1331" spans="12:16">
      <c r="L1331" s="1054"/>
      <c r="M1331" s="1048"/>
      <c r="N1331" s="1053"/>
      <c r="O1331" s="1053"/>
      <c r="P1331" s="1053"/>
    </row>
    <row r="1332" spans="12:16">
      <c r="L1332" s="1054"/>
      <c r="M1332" s="1048"/>
      <c r="N1332" s="1053"/>
      <c r="O1332" s="1053"/>
      <c r="P1332" s="1053"/>
    </row>
    <row r="1333" spans="12:16">
      <c r="L1333" s="1054"/>
      <c r="M1333" s="1048"/>
      <c r="N1333" s="1053"/>
      <c r="O1333" s="1053"/>
      <c r="P1333" s="1053"/>
    </row>
    <row r="1334" spans="12:16">
      <c r="L1334" s="1054"/>
      <c r="M1334" s="1048"/>
      <c r="N1334" s="1053"/>
      <c r="O1334" s="1053"/>
      <c r="P1334" s="1053"/>
    </row>
    <row r="1335" spans="12:16">
      <c r="L1335" s="1054"/>
      <c r="M1335" s="1048"/>
      <c r="N1335" s="1053"/>
      <c r="O1335" s="1053"/>
      <c r="P1335" s="1053"/>
    </row>
    <row r="1336" spans="12:16">
      <c r="L1336" s="1054"/>
      <c r="M1336" s="1048"/>
      <c r="N1336" s="1053"/>
      <c r="O1336" s="1053"/>
      <c r="P1336" s="1053"/>
    </row>
    <row r="1337" spans="12:16">
      <c r="L1337" s="1054"/>
      <c r="M1337" s="1048"/>
      <c r="N1337" s="1053"/>
      <c r="O1337" s="1053"/>
      <c r="P1337" s="1053"/>
    </row>
    <row r="1338" spans="12:16">
      <c r="L1338" s="1054"/>
      <c r="M1338" s="1048"/>
      <c r="N1338" s="1053"/>
      <c r="O1338" s="1053"/>
      <c r="P1338" s="1053"/>
    </row>
    <row r="1339" spans="12:16">
      <c r="L1339" s="1054"/>
      <c r="M1339" s="1048"/>
      <c r="N1339" s="1053"/>
      <c r="O1339" s="1053"/>
      <c r="P1339" s="1053"/>
    </row>
    <row r="1340" spans="12:16">
      <c r="L1340" s="1054"/>
      <c r="M1340" s="1048"/>
      <c r="N1340" s="1053"/>
      <c r="O1340" s="1053"/>
      <c r="P1340" s="1053"/>
    </row>
    <row r="1341" spans="12:16">
      <c r="L1341" s="1054"/>
      <c r="M1341" s="1048"/>
      <c r="N1341" s="1053"/>
      <c r="O1341" s="1053"/>
      <c r="P1341" s="1053"/>
    </row>
    <row r="1342" spans="12:16">
      <c r="L1342" s="1054"/>
      <c r="M1342" s="1048"/>
      <c r="N1342" s="1053"/>
      <c r="O1342" s="1053"/>
      <c r="P1342" s="1053"/>
    </row>
    <row r="1343" spans="12:16">
      <c r="L1343" s="1054"/>
      <c r="M1343" s="1048"/>
      <c r="N1343" s="1053"/>
      <c r="O1343" s="1053"/>
      <c r="P1343" s="1053"/>
    </row>
    <row r="1344" spans="12:16">
      <c r="L1344" s="1054"/>
      <c r="M1344" s="1048"/>
      <c r="N1344" s="1053"/>
      <c r="O1344" s="1053"/>
      <c r="P1344" s="1053"/>
    </row>
    <row r="1345" spans="12:16">
      <c r="L1345" s="1054"/>
      <c r="M1345" s="1048"/>
      <c r="N1345" s="1053"/>
      <c r="O1345" s="1053"/>
      <c r="P1345" s="1053"/>
    </row>
    <row r="1346" spans="12:16">
      <c r="L1346" s="1054"/>
      <c r="M1346" s="1048"/>
      <c r="N1346" s="1053"/>
      <c r="O1346" s="1053"/>
      <c r="P1346" s="1053"/>
    </row>
    <row r="1347" spans="12:16">
      <c r="L1347" s="1054"/>
      <c r="M1347" s="1048"/>
      <c r="N1347" s="1053"/>
      <c r="O1347" s="1053"/>
      <c r="P1347" s="1053"/>
    </row>
    <row r="1348" spans="12:16">
      <c r="L1348" s="1054"/>
      <c r="M1348" s="1048"/>
      <c r="N1348" s="1053"/>
      <c r="O1348" s="1053"/>
      <c r="P1348" s="1053"/>
    </row>
    <row r="1349" spans="12:16">
      <c r="L1349" s="1054"/>
      <c r="M1349" s="1048"/>
      <c r="N1349" s="1053"/>
      <c r="O1349" s="1053"/>
      <c r="P1349" s="1053"/>
    </row>
    <row r="1350" spans="12:16">
      <c r="L1350" s="1054"/>
      <c r="M1350" s="1048"/>
      <c r="N1350" s="1053"/>
      <c r="O1350" s="1053"/>
      <c r="P1350" s="1053"/>
    </row>
    <row r="1351" spans="12:16">
      <c r="L1351" s="1054"/>
      <c r="M1351" s="1048"/>
      <c r="N1351" s="1053"/>
      <c r="O1351" s="1053"/>
      <c r="P1351" s="1053"/>
    </row>
    <row r="1352" spans="12:16">
      <c r="L1352" s="1054"/>
      <c r="M1352" s="1048"/>
      <c r="N1352" s="1053"/>
      <c r="O1352" s="1053"/>
      <c r="P1352" s="1053"/>
    </row>
    <row r="1353" spans="12:16">
      <c r="L1353" s="1054"/>
      <c r="M1353" s="1048"/>
      <c r="N1353" s="1053"/>
      <c r="O1353" s="1053"/>
      <c r="P1353" s="1053"/>
    </row>
    <row r="1354" spans="12:16">
      <c r="L1354" s="1054"/>
      <c r="M1354" s="1048"/>
      <c r="N1354" s="1053"/>
      <c r="O1354" s="1053"/>
      <c r="P1354" s="1053"/>
    </row>
    <row r="1355" spans="12:16">
      <c r="L1355" s="1054"/>
      <c r="M1355" s="1048"/>
      <c r="N1355" s="1053"/>
      <c r="O1355" s="1053"/>
      <c r="P1355" s="1053"/>
    </row>
    <row r="1356" spans="12:16">
      <c r="L1356" s="1054"/>
      <c r="M1356" s="1048"/>
      <c r="N1356" s="1053"/>
      <c r="O1356" s="1053"/>
      <c r="P1356" s="1053"/>
    </row>
    <row r="1357" spans="12:16">
      <c r="L1357" s="1054"/>
      <c r="M1357" s="1048"/>
      <c r="N1357" s="1053"/>
      <c r="O1357" s="1053"/>
      <c r="P1357" s="1053"/>
    </row>
    <row r="1358" spans="12:16">
      <c r="L1358" s="1054"/>
      <c r="M1358" s="1048"/>
      <c r="N1358" s="1053"/>
      <c r="O1358" s="1053"/>
      <c r="P1358" s="1053"/>
    </row>
    <row r="1359" spans="12:16">
      <c r="L1359" s="1054"/>
      <c r="M1359" s="1048"/>
      <c r="N1359" s="1053"/>
      <c r="O1359" s="1053"/>
      <c r="P1359" s="1053"/>
    </row>
    <row r="1360" spans="12:16">
      <c r="L1360" s="1054"/>
      <c r="M1360" s="1048"/>
      <c r="N1360" s="1053"/>
      <c r="O1360" s="1053"/>
      <c r="P1360" s="1053"/>
    </row>
    <row r="1361" spans="12:16">
      <c r="L1361" s="1054"/>
      <c r="M1361" s="1048"/>
      <c r="N1361" s="1053"/>
      <c r="O1361" s="1053"/>
      <c r="P1361" s="1053"/>
    </row>
    <row r="1362" spans="12:16">
      <c r="L1362" s="1054"/>
      <c r="M1362" s="1048"/>
      <c r="N1362" s="1053"/>
      <c r="O1362" s="1053"/>
      <c r="P1362" s="1053"/>
    </row>
    <row r="1363" spans="12:16">
      <c r="L1363" s="1054"/>
      <c r="M1363" s="1048"/>
      <c r="N1363" s="1053"/>
      <c r="O1363" s="1053"/>
      <c r="P1363" s="1053"/>
    </row>
    <row r="1364" spans="12:16">
      <c r="L1364" s="1054"/>
      <c r="M1364" s="1048"/>
      <c r="N1364" s="1053"/>
      <c r="O1364" s="1053"/>
      <c r="P1364" s="1053"/>
    </row>
    <row r="1365" spans="12:16">
      <c r="L1365" s="1054"/>
      <c r="M1365" s="1048"/>
      <c r="N1365" s="1053"/>
      <c r="O1365" s="1053"/>
      <c r="P1365" s="1053"/>
    </row>
    <row r="1366" spans="12:16">
      <c r="L1366" s="1054"/>
      <c r="M1366" s="1048"/>
      <c r="N1366" s="1053"/>
      <c r="O1366" s="1053"/>
      <c r="P1366" s="1053"/>
    </row>
    <row r="1367" spans="12:16">
      <c r="L1367" s="1054"/>
      <c r="M1367" s="1048"/>
      <c r="N1367" s="1053"/>
      <c r="O1367" s="1053"/>
      <c r="P1367" s="1053"/>
    </row>
    <row r="1368" spans="12:16">
      <c r="L1368" s="1054"/>
      <c r="M1368" s="1048"/>
      <c r="N1368" s="1053"/>
      <c r="O1368" s="1053"/>
      <c r="P1368" s="1053"/>
    </row>
    <row r="1369" spans="12:16">
      <c r="L1369" s="1054"/>
      <c r="M1369" s="1048"/>
      <c r="N1369" s="1053"/>
      <c r="O1369" s="1053"/>
      <c r="P1369" s="1053"/>
    </row>
    <row r="1370" spans="12:16">
      <c r="L1370" s="1054"/>
      <c r="M1370" s="1048"/>
      <c r="N1370" s="1053"/>
      <c r="O1370" s="1053"/>
      <c r="P1370" s="1053"/>
    </row>
    <row r="1371" spans="12:16">
      <c r="L1371" s="1054"/>
      <c r="M1371" s="1048"/>
      <c r="N1371" s="1053"/>
      <c r="O1371" s="1053"/>
      <c r="P1371" s="1053"/>
    </row>
    <row r="1372" spans="12:16">
      <c r="L1372" s="1054"/>
      <c r="M1372" s="1048"/>
      <c r="N1372" s="1053"/>
      <c r="O1372" s="1053"/>
      <c r="P1372" s="1053"/>
    </row>
    <row r="1373" spans="12:16">
      <c r="L1373" s="1054"/>
      <c r="M1373" s="1048"/>
      <c r="N1373" s="1053"/>
      <c r="O1373" s="1053"/>
      <c r="P1373" s="1053"/>
    </row>
    <row r="1374" spans="12:16">
      <c r="L1374" s="1054"/>
      <c r="M1374" s="1048"/>
      <c r="N1374" s="1053"/>
      <c r="O1374" s="1053"/>
      <c r="P1374" s="1053"/>
    </row>
    <row r="1375" spans="12:16">
      <c r="L1375" s="1054"/>
      <c r="M1375" s="1048"/>
      <c r="N1375" s="1053"/>
      <c r="O1375" s="1053"/>
      <c r="P1375" s="1053"/>
    </row>
    <row r="1376" spans="12:16">
      <c r="L1376" s="1054"/>
      <c r="M1376" s="1048"/>
      <c r="N1376" s="1053"/>
      <c r="O1376" s="1053"/>
      <c r="P1376" s="1053"/>
    </row>
    <row r="1377" spans="12:16">
      <c r="L1377" s="1054"/>
      <c r="M1377" s="1048"/>
      <c r="N1377" s="1053"/>
      <c r="O1377" s="1053"/>
      <c r="P1377" s="1053"/>
    </row>
    <row r="1378" spans="12:16">
      <c r="L1378" s="1054"/>
      <c r="M1378" s="1048"/>
      <c r="N1378" s="1053"/>
      <c r="O1378" s="1053"/>
      <c r="P1378" s="1053"/>
    </row>
    <row r="1379" spans="12:16">
      <c r="L1379" s="1054"/>
      <c r="M1379" s="1048"/>
      <c r="N1379" s="1053"/>
      <c r="O1379" s="1053"/>
      <c r="P1379" s="1053"/>
    </row>
    <row r="1380" spans="12:16">
      <c r="L1380" s="1054"/>
      <c r="M1380" s="1048"/>
      <c r="N1380" s="1053"/>
      <c r="O1380" s="1053"/>
      <c r="P1380" s="1053"/>
    </row>
    <row r="1381" spans="12:16">
      <c r="L1381" s="1054"/>
      <c r="M1381" s="1048"/>
      <c r="N1381" s="1053"/>
      <c r="O1381" s="1053"/>
      <c r="P1381" s="1053"/>
    </row>
    <row r="1382" spans="12:16">
      <c r="L1382" s="1054"/>
      <c r="M1382" s="1048"/>
      <c r="N1382" s="1053"/>
      <c r="O1382" s="1053"/>
      <c r="P1382" s="1053"/>
    </row>
    <row r="1383" spans="12:16">
      <c r="L1383" s="1054"/>
      <c r="M1383" s="1048"/>
      <c r="N1383" s="1053"/>
      <c r="O1383" s="1053"/>
      <c r="P1383" s="1053"/>
    </row>
    <row r="1384" spans="12:16">
      <c r="L1384" s="1054"/>
      <c r="M1384" s="1048"/>
      <c r="N1384" s="1053"/>
      <c r="O1384" s="1053"/>
      <c r="P1384" s="1053"/>
    </row>
    <row r="1385" spans="12:16">
      <c r="L1385" s="1054"/>
      <c r="M1385" s="1048"/>
      <c r="N1385" s="1053"/>
      <c r="O1385" s="1053"/>
      <c r="P1385" s="1053"/>
    </row>
    <row r="1386" spans="12:16">
      <c r="L1386" s="1054"/>
      <c r="M1386" s="1048"/>
      <c r="N1386" s="1053"/>
      <c r="O1386" s="1053"/>
      <c r="P1386" s="1053"/>
    </row>
    <row r="1387" spans="12:16">
      <c r="L1387" s="1054"/>
      <c r="M1387" s="1048"/>
      <c r="N1387" s="1053"/>
      <c r="O1387" s="1053"/>
      <c r="P1387" s="1053"/>
    </row>
    <row r="1388" spans="12:16">
      <c r="L1388" s="1054"/>
      <c r="M1388" s="1048"/>
      <c r="N1388" s="1053"/>
      <c r="O1388" s="1053"/>
      <c r="P1388" s="1053"/>
    </row>
    <row r="1389" spans="12:16">
      <c r="L1389" s="1054"/>
      <c r="M1389" s="1048"/>
      <c r="N1389" s="1053"/>
      <c r="O1389" s="1053"/>
      <c r="P1389" s="1053"/>
    </row>
    <row r="1390" spans="12:16">
      <c r="L1390" s="1054"/>
      <c r="M1390" s="1048"/>
      <c r="N1390" s="1053"/>
      <c r="O1390" s="1053"/>
      <c r="P1390" s="1053"/>
    </row>
    <row r="1391" spans="12:16">
      <c r="L1391" s="1054"/>
      <c r="M1391" s="1048"/>
      <c r="N1391" s="1053"/>
      <c r="O1391" s="1053"/>
      <c r="P1391" s="1053"/>
    </row>
    <row r="1392" spans="12:16">
      <c r="L1392" s="1054"/>
      <c r="M1392" s="1048"/>
      <c r="N1392" s="1053"/>
      <c r="O1392" s="1053"/>
      <c r="P1392" s="1053"/>
    </row>
    <row r="1393" spans="12:16">
      <c r="L1393" s="1054"/>
      <c r="M1393" s="1048"/>
      <c r="N1393" s="1053"/>
      <c r="O1393" s="1053"/>
      <c r="P1393" s="1053"/>
    </row>
    <row r="1394" spans="12:16">
      <c r="L1394" s="1054"/>
      <c r="M1394" s="1048"/>
      <c r="N1394" s="1053"/>
      <c r="O1394" s="1053"/>
      <c r="P1394" s="1053"/>
    </row>
    <row r="1395" spans="12:16">
      <c r="L1395" s="1054"/>
      <c r="M1395" s="1048"/>
      <c r="N1395" s="1053"/>
      <c r="O1395" s="1053"/>
      <c r="P1395" s="1053"/>
    </row>
    <row r="1396" spans="12:16">
      <c r="L1396" s="1054"/>
      <c r="M1396" s="1048"/>
      <c r="N1396" s="1053"/>
      <c r="O1396" s="1053"/>
      <c r="P1396" s="1053"/>
    </row>
    <row r="1397" spans="12:16">
      <c r="L1397" s="1054"/>
      <c r="M1397" s="1048"/>
      <c r="N1397" s="1053"/>
      <c r="O1397" s="1053"/>
      <c r="P1397" s="1053"/>
    </row>
    <row r="1398" spans="12:16">
      <c r="L1398" s="1054"/>
      <c r="M1398" s="1048"/>
      <c r="N1398" s="1053"/>
      <c r="O1398" s="1053"/>
      <c r="P1398" s="1053"/>
    </row>
    <row r="1399" spans="12:16">
      <c r="L1399" s="1054"/>
      <c r="M1399" s="1048"/>
      <c r="N1399" s="1053"/>
      <c r="O1399" s="1053"/>
      <c r="P1399" s="1053"/>
    </row>
    <row r="1400" spans="12:16">
      <c r="L1400" s="1054"/>
      <c r="M1400" s="1048"/>
      <c r="N1400" s="1053"/>
      <c r="O1400" s="1053"/>
      <c r="P1400" s="1053"/>
    </row>
    <row r="1401" spans="12:16">
      <c r="L1401" s="1054"/>
      <c r="M1401" s="1048"/>
      <c r="N1401" s="1053"/>
      <c r="O1401" s="1053"/>
      <c r="P1401" s="1053"/>
    </row>
    <row r="1402" spans="12:16">
      <c r="L1402" s="1054"/>
      <c r="M1402" s="1048"/>
      <c r="N1402" s="1053"/>
      <c r="O1402" s="1053"/>
      <c r="P1402" s="1053"/>
    </row>
    <row r="1403" spans="12:16">
      <c r="L1403" s="1054"/>
      <c r="M1403" s="1048"/>
      <c r="N1403" s="1053"/>
      <c r="O1403" s="1053"/>
      <c r="P1403" s="1053"/>
    </row>
    <row r="1404" spans="12:16">
      <c r="L1404" s="1054"/>
      <c r="M1404" s="1048"/>
      <c r="N1404" s="1053"/>
      <c r="O1404" s="1053"/>
      <c r="P1404" s="1053"/>
    </row>
    <row r="1405" spans="12:16">
      <c r="L1405" s="1054"/>
      <c r="M1405" s="1048"/>
      <c r="N1405" s="1053"/>
      <c r="O1405" s="1053"/>
      <c r="P1405" s="1053"/>
    </row>
    <row r="1406" spans="12:16">
      <c r="L1406" s="1054"/>
      <c r="M1406" s="1048"/>
      <c r="N1406" s="1053"/>
      <c r="O1406" s="1053"/>
      <c r="P1406" s="1053"/>
    </row>
    <row r="1407" spans="12:16">
      <c r="L1407" s="1054"/>
      <c r="M1407" s="1048"/>
      <c r="N1407" s="1053"/>
      <c r="O1407" s="1053"/>
      <c r="P1407" s="1053"/>
    </row>
    <row r="1408" spans="12:16">
      <c r="L1408" s="1054"/>
      <c r="M1408" s="1048"/>
      <c r="N1408" s="1053"/>
      <c r="O1408" s="1053"/>
      <c r="P1408" s="1053"/>
    </row>
    <row r="1409" spans="12:16">
      <c r="L1409" s="1054"/>
      <c r="M1409" s="1048"/>
      <c r="N1409" s="1053"/>
      <c r="O1409" s="1053"/>
      <c r="P1409" s="1053"/>
    </row>
    <row r="1410" spans="12:16">
      <c r="L1410" s="1054"/>
      <c r="M1410" s="1048"/>
      <c r="N1410" s="1053"/>
      <c r="O1410" s="1053"/>
      <c r="P1410" s="1053"/>
    </row>
    <row r="1411" spans="12:16">
      <c r="L1411" s="1054"/>
      <c r="M1411" s="1048"/>
      <c r="N1411" s="1053"/>
      <c r="O1411" s="1053"/>
      <c r="P1411" s="1053"/>
    </row>
    <row r="1412" spans="12:16">
      <c r="L1412" s="1054"/>
      <c r="M1412" s="1048"/>
      <c r="N1412" s="1053"/>
      <c r="O1412" s="1053"/>
      <c r="P1412" s="1053"/>
    </row>
    <row r="1413" spans="12:16">
      <c r="L1413" s="1054"/>
      <c r="M1413" s="1048"/>
      <c r="N1413" s="1053"/>
      <c r="O1413" s="1053"/>
      <c r="P1413" s="1053"/>
    </row>
    <row r="1414" spans="12:16">
      <c r="L1414" s="1054"/>
      <c r="M1414" s="1048"/>
      <c r="N1414" s="1053"/>
      <c r="O1414" s="1053"/>
      <c r="P1414" s="1053"/>
    </row>
    <row r="1415" spans="12:16">
      <c r="L1415" s="1054"/>
      <c r="M1415" s="1048"/>
      <c r="N1415" s="1053"/>
      <c r="O1415" s="1053"/>
      <c r="P1415" s="1053"/>
    </row>
    <row r="1416" spans="12:16">
      <c r="L1416" s="1054"/>
      <c r="M1416" s="1048"/>
      <c r="N1416" s="1053"/>
      <c r="O1416" s="1053"/>
      <c r="P1416" s="1053"/>
    </row>
    <row r="1417" spans="12:16">
      <c r="L1417" s="1054"/>
      <c r="M1417" s="1048"/>
      <c r="N1417" s="1053"/>
      <c r="O1417" s="1053"/>
      <c r="P1417" s="1053"/>
    </row>
    <row r="1418" spans="12:16">
      <c r="L1418" s="1054"/>
      <c r="M1418" s="1048"/>
      <c r="N1418" s="1053"/>
      <c r="O1418" s="1053"/>
      <c r="P1418" s="1053"/>
    </row>
    <row r="1419" spans="12:16">
      <c r="L1419" s="1054"/>
      <c r="M1419" s="1048"/>
      <c r="N1419" s="1053"/>
      <c r="O1419" s="1053"/>
      <c r="P1419" s="1053"/>
    </row>
    <row r="1420" spans="12:16">
      <c r="L1420" s="1054"/>
      <c r="M1420" s="1048"/>
      <c r="N1420" s="1053"/>
      <c r="O1420" s="1053"/>
      <c r="P1420" s="1053"/>
    </row>
    <row r="1421" spans="12:16">
      <c r="L1421" s="1054"/>
      <c r="M1421" s="1048"/>
      <c r="N1421" s="1053"/>
      <c r="O1421" s="1053"/>
      <c r="P1421" s="1053"/>
    </row>
    <row r="1422" spans="12:16">
      <c r="L1422" s="1054"/>
      <c r="M1422" s="1048"/>
      <c r="N1422" s="1053"/>
      <c r="O1422" s="1053"/>
      <c r="P1422" s="1053"/>
    </row>
    <row r="1423" spans="12:16">
      <c r="L1423" s="1054"/>
      <c r="M1423" s="1048"/>
      <c r="N1423" s="1053"/>
      <c r="O1423" s="1053"/>
      <c r="P1423" s="1053"/>
    </row>
    <row r="1424" spans="12:16">
      <c r="L1424" s="1054"/>
      <c r="M1424" s="1048"/>
      <c r="N1424" s="1053"/>
      <c r="O1424" s="1053"/>
      <c r="P1424" s="1053"/>
    </row>
    <row r="1425" spans="12:16">
      <c r="L1425" s="1054"/>
      <c r="M1425" s="1048"/>
      <c r="N1425" s="1053"/>
      <c r="O1425" s="1053"/>
      <c r="P1425" s="1053"/>
    </row>
    <row r="1426" spans="12:16">
      <c r="L1426" s="1054"/>
      <c r="M1426" s="1048"/>
      <c r="N1426" s="1053"/>
      <c r="O1426" s="1053"/>
      <c r="P1426" s="1053"/>
    </row>
    <row r="1427" spans="12:16">
      <c r="L1427" s="1054"/>
      <c r="M1427" s="1048"/>
      <c r="N1427" s="1053"/>
      <c r="O1427" s="1053"/>
      <c r="P1427" s="1053"/>
    </row>
    <row r="1428" spans="12:16">
      <c r="L1428" s="1054"/>
      <c r="M1428" s="1048"/>
      <c r="N1428" s="1053"/>
      <c r="O1428" s="1053"/>
      <c r="P1428" s="1053"/>
    </row>
    <row r="1429" spans="12:16">
      <c r="L1429" s="1054"/>
      <c r="M1429" s="1048"/>
      <c r="N1429" s="1053"/>
      <c r="O1429" s="1053"/>
      <c r="P1429" s="1053"/>
    </row>
    <row r="1430" spans="12:16">
      <c r="L1430" s="1054"/>
      <c r="M1430" s="1048"/>
      <c r="N1430" s="1053"/>
      <c r="O1430" s="1053"/>
      <c r="P1430" s="1053"/>
    </row>
    <row r="1431" spans="12:16">
      <c r="L1431" s="1054"/>
      <c r="M1431" s="1048"/>
      <c r="N1431" s="1053"/>
      <c r="O1431" s="1053"/>
      <c r="P1431" s="1053"/>
    </row>
    <row r="1432" spans="12:16">
      <c r="L1432" s="1054"/>
      <c r="M1432" s="1048"/>
      <c r="N1432" s="1053"/>
      <c r="O1432" s="1053"/>
      <c r="P1432" s="1053"/>
    </row>
    <row r="1433" spans="12:16">
      <c r="L1433" s="1054"/>
      <c r="M1433" s="1048"/>
      <c r="N1433" s="1053"/>
      <c r="O1433" s="1053"/>
      <c r="P1433" s="1053"/>
    </row>
    <row r="1434" spans="12:16">
      <c r="L1434" s="1054"/>
      <c r="M1434" s="1048"/>
      <c r="N1434" s="1053"/>
      <c r="O1434" s="1053"/>
      <c r="P1434" s="1053"/>
    </row>
    <row r="1435" spans="12:16">
      <c r="L1435" s="1054"/>
      <c r="M1435" s="1048"/>
      <c r="N1435" s="1053"/>
      <c r="O1435" s="1053"/>
      <c r="P1435" s="1053"/>
    </row>
    <row r="1436" spans="12:16">
      <c r="L1436" s="1054"/>
      <c r="M1436" s="1048"/>
      <c r="N1436" s="1053"/>
      <c r="O1436" s="1053"/>
      <c r="P1436" s="1053"/>
    </row>
    <row r="1437" spans="12:16">
      <c r="L1437" s="1054"/>
      <c r="M1437" s="1048"/>
      <c r="N1437" s="1053"/>
      <c r="O1437" s="1053"/>
      <c r="P1437" s="1053"/>
    </row>
    <row r="1438" spans="12:16">
      <c r="L1438" s="1054"/>
      <c r="M1438" s="1048"/>
      <c r="N1438" s="1053"/>
      <c r="O1438" s="1053"/>
      <c r="P1438" s="1053"/>
    </row>
    <row r="1439" spans="12:16">
      <c r="L1439" s="1054"/>
      <c r="M1439" s="1048"/>
      <c r="N1439" s="1053"/>
      <c r="O1439" s="1053"/>
      <c r="P1439" s="1053"/>
    </row>
    <row r="1440" spans="12:16">
      <c r="L1440" s="1054"/>
      <c r="M1440" s="1048"/>
      <c r="N1440" s="1053"/>
      <c r="O1440" s="1053"/>
      <c r="P1440" s="1053"/>
    </row>
    <row r="1441" spans="12:16">
      <c r="L1441" s="1054"/>
      <c r="M1441" s="1048"/>
      <c r="N1441" s="1053"/>
      <c r="O1441" s="1053"/>
      <c r="P1441" s="1053"/>
    </row>
    <row r="1442" spans="12:16">
      <c r="L1442" s="1054"/>
      <c r="M1442" s="1048"/>
      <c r="N1442" s="1053"/>
      <c r="O1442" s="1053"/>
      <c r="P1442" s="1053"/>
    </row>
    <row r="1443" spans="12:16">
      <c r="L1443" s="1054"/>
      <c r="M1443" s="1048"/>
      <c r="N1443" s="1053"/>
      <c r="O1443" s="1053"/>
      <c r="P1443" s="1053"/>
    </row>
    <row r="1444" spans="12:16">
      <c r="L1444" s="1054"/>
      <c r="M1444" s="1048"/>
      <c r="N1444" s="1053"/>
      <c r="O1444" s="1053"/>
      <c r="P1444" s="1053"/>
    </row>
    <row r="1445" spans="12:16">
      <c r="L1445" s="1054"/>
      <c r="M1445" s="1048"/>
      <c r="N1445" s="1053"/>
      <c r="O1445" s="1053"/>
      <c r="P1445" s="1053"/>
    </row>
    <row r="1446" spans="12:16">
      <c r="L1446" s="1054"/>
      <c r="M1446" s="1048"/>
      <c r="N1446" s="1053"/>
      <c r="O1446" s="1053"/>
      <c r="P1446" s="1053"/>
    </row>
    <row r="1447" spans="12:16">
      <c r="L1447" s="1054"/>
      <c r="M1447" s="1048"/>
      <c r="N1447" s="1053"/>
      <c r="O1447" s="1053"/>
      <c r="P1447" s="1053"/>
    </row>
    <row r="1448" spans="12:16">
      <c r="L1448" s="1054"/>
      <c r="M1448" s="1048"/>
      <c r="N1448" s="1053"/>
      <c r="O1448" s="1053"/>
      <c r="P1448" s="1053"/>
    </row>
    <row r="1449" spans="12:16">
      <c r="L1449" s="1054"/>
      <c r="M1449" s="1048"/>
      <c r="N1449" s="1053"/>
      <c r="O1449" s="1053"/>
      <c r="P1449" s="1053"/>
    </row>
    <row r="1450" spans="12:16">
      <c r="L1450" s="1054"/>
      <c r="M1450" s="1048"/>
      <c r="N1450" s="1053"/>
      <c r="O1450" s="1053"/>
      <c r="P1450" s="1053"/>
    </row>
    <row r="1451" spans="12:16">
      <c r="L1451" s="1054"/>
      <c r="M1451" s="1048"/>
      <c r="N1451" s="1053"/>
      <c r="O1451" s="1053"/>
      <c r="P1451" s="1053"/>
    </row>
    <row r="1452" spans="12:16">
      <c r="L1452" s="1054"/>
      <c r="M1452" s="1048"/>
      <c r="N1452" s="1053"/>
      <c r="O1452" s="1053"/>
      <c r="P1452" s="1053"/>
    </row>
    <row r="1453" spans="12:16">
      <c r="L1453" s="1054"/>
      <c r="M1453" s="1048"/>
      <c r="N1453" s="1053"/>
      <c r="O1453" s="1053"/>
      <c r="P1453" s="1053"/>
    </row>
    <row r="1454" spans="12:16">
      <c r="L1454" s="1054"/>
      <c r="M1454" s="1048"/>
      <c r="N1454" s="1053"/>
      <c r="O1454" s="1053"/>
      <c r="P1454" s="1053"/>
    </row>
    <row r="1455" spans="12:16">
      <c r="L1455" s="1054"/>
      <c r="M1455" s="1048"/>
      <c r="N1455" s="1053"/>
      <c r="O1455" s="1053"/>
      <c r="P1455" s="1053"/>
    </row>
    <row r="1456" spans="12:16">
      <c r="L1456" s="1054"/>
      <c r="M1456" s="1048"/>
      <c r="N1456" s="1053"/>
      <c r="O1456" s="1053"/>
      <c r="P1456" s="1053"/>
    </row>
    <row r="1457" spans="12:16">
      <c r="L1457" s="1054"/>
      <c r="M1457" s="1048"/>
      <c r="N1457" s="1053"/>
      <c r="O1457" s="1053"/>
      <c r="P1457" s="1053"/>
    </row>
    <row r="1458" spans="12:16">
      <c r="L1458" s="1054"/>
      <c r="M1458" s="1048"/>
      <c r="N1458" s="1053"/>
      <c r="O1458" s="1053"/>
      <c r="P1458" s="1053"/>
    </row>
    <row r="1459" spans="12:16">
      <c r="L1459" s="1054"/>
      <c r="M1459" s="1048"/>
      <c r="N1459" s="1053"/>
      <c r="O1459" s="1053"/>
      <c r="P1459" s="1053"/>
    </row>
    <row r="1460" spans="12:16">
      <c r="L1460" s="1054"/>
      <c r="M1460" s="1048"/>
      <c r="N1460" s="1053"/>
      <c r="O1460" s="1053"/>
      <c r="P1460" s="1053"/>
    </row>
    <row r="1461" spans="12:16">
      <c r="L1461" s="1054"/>
      <c r="M1461" s="1048"/>
      <c r="N1461" s="1053"/>
      <c r="O1461" s="1053"/>
      <c r="P1461" s="1053"/>
    </row>
    <row r="1462" spans="12:16">
      <c r="L1462" s="1054"/>
      <c r="M1462" s="1048"/>
      <c r="N1462" s="1053"/>
      <c r="O1462" s="1053"/>
      <c r="P1462" s="1053"/>
    </row>
    <row r="1463" spans="12:16">
      <c r="L1463" s="1054"/>
      <c r="M1463" s="1048"/>
      <c r="N1463" s="1053"/>
      <c r="O1463" s="1053"/>
      <c r="P1463" s="1053"/>
    </row>
    <row r="1464" spans="12:16">
      <c r="L1464" s="1054"/>
      <c r="M1464" s="1048"/>
      <c r="N1464" s="1053"/>
      <c r="O1464" s="1053"/>
      <c r="P1464" s="1053"/>
    </row>
    <row r="1465" spans="12:16">
      <c r="L1465" s="1054"/>
      <c r="M1465" s="1048"/>
      <c r="N1465" s="1053"/>
      <c r="O1465" s="1053"/>
      <c r="P1465" s="1053"/>
    </row>
    <row r="1466" spans="12:16">
      <c r="L1466" s="1054"/>
      <c r="M1466" s="1048"/>
      <c r="N1466" s="1053"/>
      <c r="O1466" s="1053"/>
      <c r="P1466" s="1053"/>
    </row>
    <row r="1467" spans="12:16">
      <c r="L1467" s="1054"/>
      <c r="M1467" s="1048"/>
      <c r="N1467" s="1053"/>
      <c r="O1467" s="1053"/>
      <c r="P1467" s="1053"/>
    </row>
    <row r="1468" spans="12:16">
      <c r="L1468" s="1054"/>
      <c r="M1468" s="1048"/>
      <c r="N1468" s="1053"/>
      <c r="O1468" s="1053"/>
      <c r="P1468" s="1053"/>
    </row>
    <row r="1469" spans="12:16">
      <c r="L1469" s="1054"/>
      <c r="M1469" s="1048"/>
      <c r="N1469" s="1053"/>
      <c r="O1469" s="1053"/>
      <c r="P1469" s="1053"/>
    </row>
    <row r="1470" spans="12:16">
      <c r="L1470" s="1054"/>
      <c r="M1470" s="1048"/>
      <c r="N1470" s="1053"/>
      <c r="O1470" s="1053"/>
      <c r="P1470" s="1053"/>
    </row>
    <row r="1471" spans="12:16">
      <c r="L1471" s="1054"/>
      <c r="M1471" s="1048"/>
      <c r="N1471" s="1053"/>
      <c r="O1471" s="1053"/>
      <c r="P1471" s="1053"/>
    </row>
    <row r="1472" spans="12:16">
      <c r="L1472" s="1054"/>
      <c r="M1472" s="1048"/>
      <c r="N1472" s="1053"/>
      <c r="O1472" s="1053"/>
      <c r="P1472" s="1053"/>
    </row>
    <row r="1473" spans="12:16">
      <c r="L1473" s="1054"/>
      <c r="M1473" s="1048"/>
      <c r="N1473" s="1053"/>
      <c r="O1473" s="1053"/>
      <c r="P1473" s="1053"/>
    </row>
    <row r="1474" spans="12:16">
      <c r="L1474" s="1054"/>
      <c r="M1474" s="1048"/>
      <c r="N1474" s="1053"/>
      <c r="O1474" s="1053"/>
      <c r="P1474" s="1053"/>
    </row>
    <row r="1475" spans="12:16">
      <c r="L1475" s="1054"/>
      <c r="M1475" s="1048"/>
      <c r="N1475" s="1053"/>
      <c r="O1475" s="1053"/>
      <c r="P1475" s="1053"/>
    </row>
    <row r="1476" spans="12:16">
      <c r="L1476" s="1054"/>
      <c r="M1476" s="1048"/>
      <c r="N1476" s="1053"/>
      <c r="O1476" s="1053"/>
      <c r="P1476" s="1053"/>
    </row>
    <row r="1477" spans="12:16">
      <c r="L1477" s="1054"/>
      <c r="M1477" s="1048"/>
      <c r="N1477" s="1053"/>
      <c r="O1477" s="1053"/>
      <c r="P1477" s="1053"/>
    </row>
    <row r="1478" spans="12:16">
      <c r="L1478" s="1054"/>
      <c r="M1478" s="1048"/>
      <c r="N1478" s="1053"/>
      <c r="O1478" s="1053"/>
      <c r="P1478" s="1053"/>
    </row>
    <row r="1479" spans="12:16">
      <c r="L1479" s="1054"/>
      <c r="M1479" s="1048"/>
      <c r="N1479" s="1053"/>
      <c r="O1479" s="1053"/>
      <c r="P1479" s="1053"/>
    </row>
    <row r="1480" spans="12:16">
      <c r="L1480" s="1054"/>
      <c r="M1480" s="1048"/>
      <c r="N1480" s="1053"/>
      <c r="O1480" s="1053"/>
      <c r="P1480" s="1053"/>
    </row>
    <row r="1481" spans="12:16">
      <c r="L1481" s="1054"/>
      <c r="M1481" s="1048"/>
      <c r="N1481" s="1053"/>
      <c r="O1481" s="1053"/>
      <c r="P1481" s="1053"/>
    </row>
    <row r="1482" spans="12:16">
      <c r="L1482" s="1054"/>
      <c r="M1482" s="1048"/>
      <c r="N1482" s="1053"/>
      <c r="O1482" s="1053"/>
      <c r="P1482" s="1053"/>
    </row>
    <row r="1483" spans="12:16">
      <c r="L1483" s="1054"/>
      <c r="M1483" s="1048"/>
      <c r="N1483" s="1053"/>
      <c r="O1483" s="1053"/>
      <c r="P1483" s="1053"/>
    </row>
    <row r="1484" spans="12:16">
      <c r="L1484" s="1054"/>
      <c r="M1484" s="1048"/>
      <c r="N1484" s="1053"/>
      <c r="O1484" s="1053"/>
      <c r="P1484" s="1053"/>
    </row>
    <row r="1485" spans="12:16">
      <c r="L1485" s="1054"/>
      <c r="M1485" s="1048"/>
      <c r="N1485" s="1053"/>
      <c r="O1485" s="1053"/>
      <c r="P1485" s="1053"/>
    </row>
    <row r="1486" spans="12:16">
      <c r="L1486" s="1054"/>
      <c r="M1486" s="1048"/>
      <c r="N1486" s="1053"/>
      <c r="O1486" s="1053"/>
      <c r="P1486" s="1053"/>
    </row>
    <row r="1487" spans="12:16">
      <c r="L1487" s="1054"/>
      <c r="M1487" s="1048"/>
      <c r="N1487" s="1053"/>
      <c r="O1487" s="1053"/>
      <c r="P1487" s="1053"/>
    </row>
    <row r="1488" spans="12:16">
      <c r="L1488" s="1054"/>
      <c r="M1488" s="1048"/>
      <c r="N1488" s="1053"/>
      <c r="O1488" s="1053"/>
      <c r="P1488" s="1053"/>
    </row>
    <row r="1489" spans="12:16">
      <c r="L1489" s="1054"/>
      <c r="M1489" s="1048"/>
      <c r="N1489" s="1053"/>
      <c r="O1489" s="1053"/>
      <c r="P1489" s="1053"/>
    </row>
    <row r="1490" spans="12:16">
      <c r="L1490" s="1054"/>
      <c r="M1490" s="1048"/>
      <c r="N1490" s="1053"/>
      <c r="O1490" s="1053"/>
      <c r="P1490" s="1053"/>
    </row>
    <row r="1491" spans="12:16">
      <c r="L1491" s="1054"/>
      <c r="M1491" s="1048"/>
      <c r="N1491" s="1053"/>
      <c r="O1491" s="1053"/>
      <c r="P1491" s="1053"/>
    </row>
    <row r="1492" spans="12:16">
      <c r="L1492" s="1054"/>
      <c r="M1492" s="1048"/>
      <c r="N1492" s="1053"/>
      <c r="O1492" s="1053"/>
      <c r="P1492" s="1053"/>
    </row>
    <row r="1493" spans="12:16">
      <c r="L1493" s="1054"/>
      <c r="M1493" s="1048"/>
      <c r="N1493" s="1053"/>
      <c r="O1493" s="1053"/>
      <c r="P1493" s="1053"/>
    </row>
    <row r="1494" spans="12:16">
      <c r="L1494" s="1054"/>
      <c r="M1494" s="1048"/>
      <c r="N1494" s="1053"/>
      <c r="O1494" s="1053"/>
      <c r="P1494" s="1053"/>
    </row>
    <row r="1495" spans="12:16">
      <c r="L1495" s="1054"/>
      <c r="M1495" s="1048"/>
      <c r="N1495" s="1053"/>
      <c r="O1495" s="1053"/>
      <c r="P1495" s="1053"/>
    </row>
    <row r="1496" spans="12:16">
      <c r="L1496" s="1054"/>
      <c r="M1496" s="1048"/>
      <c r="N1496" s="1053"/>
      <c r="O1496" s="1053"/>
      <c r="P1496" s="1053"/>
    </row>
    <row r="1497" spans="12:16">
      <c r="L1497" s="1054"/>
      <c r="M1497" s="1048"/>
      <c r="N1497" s="1053"/>
      <c r="O1497" s="1053"/>
      <c r="P1497" s="1053"/>
    </row>
    <row r="1498" spans="12:16">
      <c r="L1498" s="1054"/>
      <c r="M1498" s="1048"/>
      <c r="N1498" s="1053"/>
      <c r="O1498" s="1053"/>
      <c r="P1498" s="1053"/>
    </row>
    <row r="1499" spans="12:16">
      <c r="L1499" s="1054"/>
      <c r="M1499" s="1048"/>
      <c r="N1499" s="1053"/>
      <c r="O1499" s="1053"/>
      <c r="P1499" s="1053"/>
    </row>
    <row r="1500" spans="12:16">
      <c r="L1500" s="1054"/>
      <c r="M1500" s="1048"/>
      <c r="N1500" s="1053"/>
      <c r="O1500" s="1053"/>
      <c r="P1500" s="1053"/>
    </row>
    <row r="1501" spans="12:16">
      <c r="L1501" s="1054"/>
      <c r="M1501" s="1048"/>
      <c r="N1501" s="1053"/>
      <c r="O1501" s="1053"/>
      <c r="P1501" s="1053"/>
    </row>
    <row r="1502" spans="12:16">
      <c r="L1502" s="1054"/>
      <c r="M1502" s="1048"/>
      <c r="N1502" s="1053"/>
      <c r="O1502" s="1053"/>
      <c r="P1502" s="1053"/>
    </row>
    <row r="1503" spans="12:16">
      <c r="L1503" s="1054"/>
      <c r="M1503" s="1048"/>
      <c r="N1503" s="1053"/>
      <c r="O1503" s="1053"/>
      <c r="P1503" s="1053"/>
    </row>
    <row r="1504" spans="12:16">
      <c r="L1504" s="1054"/>
      <c r="M1504" s="1048"/>
      <c r="N1504" s="1053"/>
      <c r="O1504" s="1053"/>
      <c r="P1504" s="1053"/>
    </row>
    <row r="1505" spans="12:16">
      <c r="L1505" s="1054"/>
      <c r="M1505" s="1048"/>
      <c r="N1505" s="1053"/>
      <c r="O1505" s="1053"/>
      <c r="P1505" s="1053"/>
    </row>
    <row r="1506" spans="12:16">
      <c r="L1506" s="1054"/>
      <c r="M1506" s="1048"/>
      <c r="N1506" s="1053"/>
      <c r="O1506" s="1053"/>
      <c r="P1506" s="1053"/>
    </row>
    <row r="1507" spans="12:16">
      <c r="L1507" s="1054"/>
      <c r="M1507" s="1048"/>
      <c r="N1507" s="1053"/>
      <c r="O1507" s="1053"/>
      <c r="P1507" s="1053"/>
    </row>
    <row r="1508" spans="12:16">
      <c r="L1508" s="1054"/>
      <c r="M1508" s="1048"/>
      <c r="N1508" s="1053"/>
      <c r="O1508" s="1053"/>
      <c r="P1508" s="1053"/>
    </row>
    <row r="1509" spans="12:16">
      <c r="L1509" s="1054"/>
      <c r="M1509" s="1048"/>
      <c r="N1509" s="1053"/>
      <c r="O1509" s="1053"/>
      <c r="P1509" s="1053"/>
    </row>
    <row r="1510" spans="12:16">
      <c r="L1510" s="1054"/>
      <c r="M1510" s="1048"/>
      <c r="N1510" s="1053"/>
      <c r="O1510" s="1053"/>
      <c r="P1510" s="1053"/>
    </row>
    <row r="1511" spans="12:16">
      <c r="L1511" s="1054"/>
      <c r="M1511" s="1048"/>
      <c r="N1511" s="1053"/>
      <c r="O1511" s="1053"/>
      <c r="P1511" s="1053"/>
    </row>
    <row r="1512" spans="12:16">
      <c r="L1512" s="1054"/>
      <c r="M1512" s="1048"/>
      <c r="N1512" s="1053"/>
      <c r="O1512" s="1053"/>
      <c r="P1512" s="1053"/>
    </row>
    <row r="1513" spans="12:16">
      <c r="L1513" s="1054"/>
      <c r="M1513" s="1048"/>
      <c r="N1513" s="1053"/>
      <c r="O1513" s="1053"/>
      <c r="P1513" s="1053"/>
    </row>
    <row r="1514" spans="12:16">
      <c r="L1514" s="1054"/>
      <c r="M1514" s="1048"/>
      <c r="N1514" s="1053"/>
      <c r="O1514" s="1053"/>
      <c r="P1514" s="1053"/>
    </row>
    <row r="1515" spans="12:16">
      <c r="L1515" s="1054"/>
      <c r="M1515" s="1048"/>
      <c r="N1515" s="1053"/>
      <c r="O1515" s="1053"/>
      <c r="P1515" s="1053"/>
    </row>
    <row r="1516" spans="12:16">
      <c r="L1516" s="1054"/>
      <c r="M1516" s="1048"/>
      <c r="N1516" s="1053"/>
      <c r="O1516" s="1053"/>
      <c r="P1516" s="1053"/>
    </row>
    <row r="1517" spans="12:16">
      <c r="L1517" s="1054"/>
      <c r="M1517" s="1048"/>
      <c r="N1517" s="1053"/>
      <c r="O1517" s="1053"/>
      <c r="P1517" s="1053"/>
    </row>
    <row r="1518" spans="12:16">
      <c r="L1518" s="1054"/>
      <c r="M1518" s="1048"/>
      <c r="N1518" s="1053"/>
      <c r="O1518" s="1053"/>
      <c r="P1518" s="1053"/>
    </row>
    <row r="1519" spans="12:16">
      <c r="L1519" s="1054"/>
      <c r="M1519" s="1048"/>
      <c r="N1519" s="1053"/>
      <c r="O1519" s="1053"/>
      <c r="P1519" s="1053"/>
    </row>
    <row r="1520" spans="12:16">
      <c r="L1520" s="1054"/>
      <c r="M1520" s="1048"/>
      <c r="N1520" s="1053"/>
      <c r="O1520" s="1053"/>
      <c r="P1520" s="1053"/>
    </row>
    <row r="1521" spans="12:16">
      <c r="L1521" s="1054"/>
      <c r="M1521" s="1048"/>
      <c r="N1521" s="1053"/>
      <c r="O1521" s="1053"/>
      <c r="P1521" s="1053"/>
    </row>
    <row r="1522" spans="12:16">
      <c r="L1522" s="1054"/>
      <c r="M1522" s="1048"/>
      <c r="N1522" s="1053"/>
      <c r="O1522" s="1053"/>
      <c r="P1522" s="1053"/>
    </row>
    <row r="1523" spans="12:16">
      <c r="L1523" s="1054"/>
      <c r="M1523" s="1048"/>
      <c r="N1523" s="1053"/>
      <c r="O1523" s="1053"/>
      <c r="P1523" s="1053"/>
    </row>
    <row r="1524" spans="12:16">
      <c r="L1524" s="1054"/>
      <c r="M1524" s="1048"/>
      <c r="N1524" s="1053"/>
      <c r="O1524" s="1053"/>
      <c r="P1524" s="1053"/>
    </row>
    <row r="1525" spans="12:16">
      <c r="L1525" s="1054"/>
      <c r="M1525" s="1048"/>
      <c r="N1525" s="1053"/>
      <c r="O1525" s="1053"/>
      <c r="P1525" s="1053"/>
    </row>
    <row r="1526" spans="12:16">
      <c r="L1526" s="1054"/>
      <c r="M1526" s="1048"/>
      <c r="N1526" s="1053"/>
      <c r="O1526" s="1053"/>
      <c r="P1526" s="1053"/>
    </row>
    <row r="1527" spans="12:16">
      <c r="L1527" s="1054"/>
      <c r="M1527" s="1048"/>
      <c r="N1527" s="1053"/>
      <c r="O1527" s="1053"/>
      <c r="P1527" s="1053"/>
    </row>
    <row r="1528" spans="12:16">
      <c r="L1528" s="1054"/>
      <c r="M1528" s="1048"/>
      <c r="N1528" s="1053"/>
      <c r="O1528" s="1053"/>
      <c r="P1528" s="1053"/>
    </row>
    <row r="1529" spans="12:16">
      <c r="L1529" s="1054"/>
      <c r="M1529" s="1048"/>
      <c r="N1529" s="1053"/>
      <c r="O1529" s="1053"/>
      <c r="P1529" s="1053"/>
    </row>
    <row r="1530" spans="12:16">
      <c r="L1530" s="1054"/>
      <c r="M1530" s="1048"/>
      <c r="N1530" s="1053"/>
      <c r="O1530" s="1053"/>
      <c r="P1530" s="1053"/>
    </row>
    <row r="1531" spans="12:16">
      <c r="L1531" s="1054"/>
      <c r="M1531" s="1048"/>
      <c r="N1531" s="1053"/>
      <c r="O1531" s="1053"/>
      <c r="P1531" s="1053"/>
    </row>
    <row r="1532" spans="12:16">
      <c r="L1532" s="1054"/>
      <c r="M1532" s="1048"/>
      <c r="N1532" s="1053"/>
      <c r="O1532" s="1053"/>
      <c r="P1532" s="1053"/>
    </row>
    <row r="1533" spans="12:16">
      <c r="L1533" s="1054"/>
      <c r="M1533" s="1048"/>
      <c r="N1533" s="1053"/>
      <c r="O1533" s="1053"/>
      <c r="P1533" s="1053"/>
    </row>
    <row r="1534" spans="12:16">
      <c r="L1534" s="1054"/>
      <c r="M1534" s="1048"/>
      <c r="N1534" s="1053"/>
      <c r="O1534" s="1053"/>
      <c r="P1534" s="1053"/>
    </row>
    <row r="1535" spans="12:16">
      <c r="L1535" s="1054"/>
      <c r="M1535" s="1048"/>
      <c r="N1535" s="1053"/>
      <c r="O1535" s="1053"/>
      <c r="P1535" s="1053"/>
    </row>
    <row r="1536" spans="12:16">
      <c r="L1536" s="1054"/>
      <c r="M1536" s="1048"/>
      <c r="N1536" s="1053"/>
      <c r="O1536" s="1053"/>
      <c r="P1536" s="1053"/>
    </row>
    <row r="1537" spans="12:16">
      <c r="L1537" s="1054"/>
      <c r="M1537" s="1048"/>
      <c r="N1537" s="1053"/>
      <c r="O1537" s="1053"/>
      <c r="P1537" s="1053"/>
    </row>
    <row r="1538" spans="12:16">
      <c r="L1538" s="1054"/>
      <c r="M1538" s="1048"/>
      <c r="N1538" s="1053"/>
      <c r="O1538" s="1053"/>
      <c r="P1538" s="1053"/>
    </row>
    <row r="1539" spans="12:16">
      <c r="L1539" s="1054"/>
      <c r="M1539" s="1048"/>
      <c r="N1539" s="1053"/>
      <c r="O1539" s="1053"/>
      <c r="P1539" s="1053"/>
    </row>
    <row r="1540" spans="12:16">
      <c r="L1540" s="1054"/>
      <c r="M1540" s="1048"/>
      <c r="N1540" s="1053"/>
      <c r="O1540" s="1053"/>
      <c r="P1540" s="1053"/>
    </row>
    <row r="1541" spans="12:16">
      <c r="L1541" s="1054"/>
      <c r="M1541" s="1048"/>
      <c r="N1541" s="1053"/>
      <c r="O1541" s="1053"/>
      <c r="P1541" s="1053"/>
    </row>
    <row r="1542" spans="12:16">
      <c r="L1542" s="1054"/>
      <c r="M1542" s="1048"/>
      <c r="N1542" s="1053"/>
      <c r="O1542" s="1053"/>
      <c r="P1542" s="1053"/>
    </row>
    <row r="1543" spans="12:16">
      <c r="L1543" s="1054"/>
      <c r="M1543" s="1048"/>
      <c r="N1543" s="1053"/>
      <c r="O1543" s="1053"/>
      <c r="P1543" s="1053"/>
    </row>
    <row r="1544" spans="12:16">
      <c r="L1544" s="1054"/>
      <c r="M1544" s="1048"/>
      <c r="N1544" s="1053"/>
      <c r="O1544" s="1053"/>
      <c r="P1544" s="1053"/>
    </row>
    <row r="1545" spans="12:16">
      <c r="L1545" s="1054"/>
      <c r="M1545" s="1048"/>
      <c r="N1545" s="1053"/>
      <c r="O1545" s="1053"/>
      <c r="P1545" s="1053"/>
    </row>
    <row r="1546" spans="12:16">
      <c r="L1546" s="1054"/>
      <c r="M1546" s="1048"/>
      <c r="N1546" s="1053"/>
      <c r="O1546" s="1053"/>
      <c r="P1546" s="1053"/>
    </row>
    <row r="1547" spans="12:16">
      <c r="L1547" s="1054"/>
      <c r="M1547" s="1048"/>
      <c r="N1547" s="1053"/>
      <c r="O1547" s="1053"/>
      <c r="P1547" s="1053"/>
    </row>
    <row r="1548" spans="12:16">
      <c r="L1548" s="1054"/>
      <c r="M1548" s="1048"/>
      <c r="N1548" s="1053"/>
      <c r="O1548" s="1053"/>
      <c r="P1548" s="1053"/>
    </row>
    <row r="1549" spans="12:16">
      <c r="L1549" s="1054"/>
      <c r="M1549" s="1048"/>
      <c r="N1549" s="1053"/>
      <c r="O1549" s="1053"/>
      <c r="P1549" s="1053"/>
    </row>
    <row r="1550" spans="12:16">
      <c r="L1550" s="1054"/>
      <c r="M1550" s="1048"/>
      <c r="N1550" s="1053"/>
      <c r="O1550" s="1053"/>
      <c r="P1550" s="1053"/>
    </row>
    <row r="1551" spans="12:16">
      <c r="L1551" s="1054"/>
      <c r="M1551" s="1048"/>
      <c r="N1551" s="1053"/>
      <c r="O1551" s="1053"/>
      <c r="P1551" s="1053"/>
    </row>
    <row r="1552" spans="12:16">
      <c r="L1552" s="1054"/>
      <c r="M1552" s="1048"/>
      <c r="N1552" s="1053"/>
      <c r="O1552" s="1053"/>
      <c r="P1552" s="1053"/>
    </row>
    <row r="1553" spans="12:16">
      <c r="L1553" s="1054"/>
      <c r="M1553" s="1048"/>
      <c r="N1553" s="1053"/>
      <c r="O1553" s="1053"/>
      <c r="P1553" s="1053"/>
    </row>
    <row r="1554" spans="12:16">
      <c r="L1554" s="1054"/>
      <c r="M1554" s="1048"/>
      <c r="N1554" s="1053"/>
      <c r="O1554" s="1053"/>
      <c r="P1554" s="1053"/>
    </row>
    <row r="1555" spans="12:16">
      <c r="L1555" s="1054"/>
      <c r="M1555" s="1048"/>
      <c r="N1555" s="1053"/>
      <c r="O1555" s="1053"/>
      <c r="P1555" s="1053"/>
    </row>
    <row r="1556" spans="12:16">
      <c r="L1556" s="1054"/>
      <c r="M1556" s="1048"/>
      <c r="N1556" s="1053"/>
      <c r="O1556" s="1053"/>
      <c r="P1556" s="1053"/>
    </row>
    <row r="1557" spans="12:16">
      <c r="L1557" s="1054"/>
      <c r="M1557" s="1048"/>
      <c r="N1557" s="1053"/>
      <c r="O1557" s="1053"/>
      <c r="P1557" s="1053"/>
    </row>
    <row r="1558" spans="12:16">
      <c r="L1558" s="1054"/>
      <c r="M1558" s="1048"/>
      <c r="N1558" s="1053"/>
      <c r="O1558" s="1053"/>
      <c r="P1558" s="1053"/>
    </row>
    <row r="1559" spans="12:16">
      <c r="L1559" s="1054"/>
      <c r="M1559" s="1048"/>
      <c r="N1559" s="1053"/>
      <c r="O1559" s="1053"/>
      <c r="P1559" s="1053"/>
    </row>
    <row r="1560" spans="12:16">
      <c r="L1560" s="1054"/>
      <c r="M1560" s="1048"/>
      <c r="N1560" s="1053"/>
      <c r="O1560" s="1053"/>
      <c r="P1560" s="1053"/>
    </row>
    <row r="1561" spans="12:16">
      <c r="L1561" s="1054"/>
      <c r="M1561" s="1048"/>
      <c r="N1561" s="1053"/>
      <c r="O1561" s="1053"/>
      <c r="P1561" s="1053"/>
    </row>
    <row r="1562" spans="12:16">
      <c r="L1562" s="1054"/>
      <c r="M1562" s="1048"/>
      <c r="N1562" s="1053"/>
      <c r="O1562" s="1053"/>
      <c r="P1562" s="1053"/>
    </row>
    <row r="1563" spans="12:16">
      <c r="L1563" s="1054"/>
      <c r="M1563" s="1048"/>
      <c r="N1563" s="1053"/>
      <c r="O1563" s="1053"/>
      <c r="P1563" s="1053"/>
    </row>
    <row r="1564" spans="12:16">
      <c r="L1564" s="1054"/>
      <c r="M1564" s="1048"/>
      <c r="N1564" s="1053"/>
      <c r="O1564" s="1053"/>
      <c r="P1564" s="1053"/>
    </row>
    <row r="1565" spans="12:16">
      <c r="L1565" s="1054"/>
      <c r="M1565" s="1048"/>
      <c r="N1565" s="1053"/>
      <c r="O1565" s="1053"/>
      <c r="P1565" s="1053"/>
    </row>
    <row r="1566" spans="12:16">
      <c r="L1566" s="1054"/>
      <c r="M1566" s="1048"/>
      <c r="N1566" s="1053"/>
      <c r="O1566" s="1053"/>
      <c r="P1566" s="1053"/>
    </row>
    <row r="1567" spans="12:16">
      <c r="L1567" s="1054"/>
      <c r="M1567" s="1048"/>
      <c r="N1567" s="1053"/>
      <c r="O1567" s="1053"/>
      <c r="P1567" s="1053"/>
    </row>
    <row r="1568" spans="12:16">
      <c r="L1568" s="1054"/>
      <c r="M1568" s="1048"/>
      <c r="N1568" s="1053"/>
      <c r="O1568" s="1053"/>
      <c r="P1568" s="1053"/>
    </row>
    <row r="1569" spans="12:16">
      <c r="L1569" s="1054"/>
      <c r="M1569" s="1048"/>
      <c r="N1569" s="1053"/>
      <c r="O1569" s="1053"/>
      <c r="P1569" s="1053"/>
    </row>
    <row r="1570" spans="12:16">
      <c r="L1570" s="1054"/>
      <c r="M1570" s="1048"/>
      <c r="N1570" s="1053"/>
      <c r="O1570" s="1053"/>
      <c r="P1570" s="1053"/>
    </row>
    <row r="1571" spans="12:16">
      <c r="L1571" s="1054"/>
      <c r="M1571" s="1048"/>
      <c r="N1571" s="1053"/>
      <c r="O1571" s="1053"/>
      <c r="P1571" s="1053"/>
    </row>
    <row r="1572" spans="12:16">
      <c r="L1572" s="1054"/>
      <c r="M1572" s="1048"/>
      <c r="N1572" s="1053"/>
      <c r="O1572" s="1053"/>
      <c r="P1572" s="1053"/>
    </row>
    <row r="1573" spans="12:16">
      <c r="L1573" s="1054"/>
      <c r="M1573" s="1048"/>
      <c r="N1573" s="1053"/>
      <c r="O1573" s="1053"/>
      <c r="P1573" s="1053"/>
    </row>
    <row r="1574" spans="12:16">
      <c r="L1574" s="1054"/>
      <c r="M1574" s="1048"/>
      <c r="N1574" s="1053"/>
      <c r="O1574" s="1053"/>
      <c r="P1574" s="1053"/>
    </row>
    <row r="1575" spans="12:16">
      <c r="L1575" s="1054"/>
      <c r="M1575" s="1048"/>
      <c r="N1575" s="1053"/>
      <c r="O1575" s="1053"/>
      <c r="P1575" s="1053"/>
    </row>
    <row r="1576" spans="12:16">
      <c r="L1576" s="1054"/>
      <c r="M1576" s="1048"/>
      <c r="N1576" s="1053"/>
      <c r="O1576" s="1053"/>
      <c r="P1576" s="1053"/>
    </row>
    <row r="1577" spans="12:16">
      <c r="L1577" s="1054"/>
      <c r="M1577" s="1048"/>
      <c r="N1577" s="1053"/>
      <c r="O1577" s="1053"/>
      <c r="P1577" s="1053"/>
    </row>
    <row r="1578" spans="12:16">
      <c r="L1578" s="1054"/>
      <c r="M1578" s="1048"/>
      <c r="N1578" s="1053"/>
      <c r="O1578" s="1053"/>
      <c r="P1578" s="1053"/>
    </row>
    <row r="1579" spans="12:16">
      <c r="L1579" s="1054"/>
      <c r="M1579" s="1048"/>
      <c r="N1579" s="1053"/>
      <c r="O1579" s="1053"/>
      <c r="P1579" s="1053"/>
    </row>
    <row r="1580" spans="12:16">
      <c r="L1580" s="1054"/>
      <c r="M1580" s="1048"/>
      <c r="N1580" s="1053"/>
      <c r="O1580" s="1053"/>
      <c r="P1580" s="1053"/>
    </row>
    <row r="1581" spans="12:16">
      <c r="L1581" s="1054"/>
      <c r="M1581" s="1048"/>
      <c r="N1581" s="1053"/>
      <c r="O1581" s="1053"/>
      <c r="P1581" s="1053"/>
    </row>
    <row r="1582" spans="12:16">
      <c r="L1582" s="1054"/>
      <c r="M1582" s="1048"/>
      <c r="N1582" s="1053"/>
      <c r="O1582" s="1053"/>
      <c r="P1582" s="1053"/>
    </row>
    <row r="1583" spans="12:16">
      <c r="L1583" s="1054"/>
      <c r="M1583" s="1048"/>
      <c r="N1583" s="1053"/>
      <c r="O1583" s="1053"/>
      <c r="P1583" s="1053"/>
    </row>
    <row r="1584" spans="12:16">
      <c r="L1584" s="1054"/>
      <c r="M1584" s="1048"/>
      <c r="N1584" s="1053"/>
      <c r="O1584" s="1053"/>
      <c r="P1584" s="1053"/>
    </row>
    <row r="1585" spans="12:16">
      <c r="L1585" s="1054"/>
      <c r="M1585" s="1048"/>
      <c r="N1585" s="1053"/>
      <c r="O1585" s="1053"/>
      <c r="P1585" s="1053"/>
    </row>
    <row r="1586" spans="12:16">
      <c r="L1586" s="1054"/>
      <c r="M1586" s="1048"/>
      <c r="N1586" s="1053"/>
      <c r="O1586" s="1053"/>
      <c r="P1586" s="1053"/>
    </row>
    <row r="1587" spans="12:16">
      <c r="L1587" s="1054"/>
      <c r="M1587" s="1048"/>
      <c r="N1587" s="1053"/>
      <c r="O1587" s="1053"/>
      <c r="P1587" s="1053"/>
    </row>
    <row r="1588" spans="12:16">
      <c r="L1588" s="1054"/>
      <c r="M1588" s="1048"/>
      <c r="N1588" s="1053"/>
      <c r="O1588" s="1053"/>
      <c r="P1588" s="1053"/>
    </row>
    <row r="1589" spans="12:16">
      <c r="L1589" s="1054"/>
      <c r="M1589" s="1048"/>
      <c r="N1589" s="1053"/>
      <c r="O1589" s="1053"/>
      <c r="P1589" s="1053"/>
    </row>
    <row r="1590" spans="12:16">
      <c r="L1590" s="1054"/>
      <c r="M1590" s="1048"/>
      <c r="N1590" s="1053"/>
      <c r="O1590" s="1053"/>
      <c r="P1590" s="1053"/>
    </row>
    <row r="1591" spans="12:16">
      <c r="L1591" s="1054"/>
      <c r="M1591" s="1048"/>
      <c r="N1591" s="1053"/>
      <c r="O1591" s="1053"/>
      <c r="P1591" s="1053"/>
    </row>
    <row r="1592" spans="12:16">
      <c r="L1592" s="1054"/>
      <c r="M1592" s="1048"/>
      <c r="N1592" s="1053"/>
      <c r="O1592" s="1053"/>
      <c r="P1592" s="1053"/>
    </row>
    <row r="1593" spans="12:16">
      <c r="L1593" s="1054"/>
      <c r="M1593" s="1048"/>
      <c r="N1593" s="1053"/>
      <c r="O1593" s="1053"/>
      <c r="P1593" s="1053"/>
    </row>
    <row r="1594" spans="12:16">
      <c r="L1594" s="1054"/>
      <c r="M1594" s="1048"/>
      <c r="N1594" s="1053"/>
      <c r="O1594" s="1053"/>
      <c r="P1594" s="1053"/>
    </row>
    <row r="1595" spans="12:16">
      <c r="L1595" s="1054"/>
      <c r="M1595" s="1048"/>
      <c r="N1595" s="1053"/>
      <c r="O1595" s="1053"/>
      <c r="P1595" s="1053"/>
    </row>
    <row r="1596" spans="12:16">
      <c r="L1596" s="1054"/>
      <c r="M1596" s="1048"/>
      <c r="N1596" s="1053"/>
      <c r="O1596" s="1053"/>
      <c r="P1596" s="1053"/>
    </row>
    <row r="1597" spans="12:16">
      <c r="L1597" s="1054"/>
      <c r="M1597" s="1048"/>
      <c r="N1597" s="1053"/>
      <c r="O1597" s="1053"/>
      <c r="P1597" s="1053"/>
    </row>
    <row r="1598" spans="12:16">
      <c r="L1598" s="1054"/>
      <c r="M1598" s="1048"/>
      <c r="N1598" s="1053"/>
      <c r="O1598" s="1053"/>
      <c r="P1598" s="1053"/>
    </row>
    <row r="1599" spans="12:16">
      <c r="L1599" s="1054"/>
      <c r="M1599" s="1048"/>
      <c r="N1599" s="1053"/>
      <c r="O1599" s="1053"/>
      <c r="P1599" s="1053"/>
    </row>
    <row r="1600" spans="12:16">
      <c r="L1600" s="1054"/>
      <c r="M1600" s="1048"/>
      <c r="N1600" s="1053"/>
      <c r="O1600" s="1053"/>
      <c r="P1600" s="1053"/>
    </row>
    <row r="1601" spans="12:16">
      <c r="L1601" s="1054"/>
      <c r="M1601" s="1048"/>
      <c r="N1601" s="1053"/>
      <c r="O1601" s="1053"/>
      <c r="P1601" s="1053"/>
    </row>
    <row r="1602" spans="12:16">
      <c r="L1602" s="1054"/>
      <c r="M1602" s="1048"/>
      <c r="N1602" s="1053"/>
      <c r="O1602" s="1053"/>
      <c r="P1602" s="1053"/>
    </row>
    <row r="1603" spans="12:16">
      <c r="L1603" s="1054"/>
      <c r="M1603" s="1048"/>
      <c r="N1603" s="1053"/>
      <c r="O1603" s="1053"/>
      <c r="P1603" s="1053"/>
    </row>
    <row r="1604" spans="12:16">
      <c r="L1604" s="1054"/>
      <c r="M1604" s="1048"/>
      <c r="N1604" s="1053"/>
      <c r="O1604" s="1053"/>
      <c r="P1604" s="1053"/>
    </row>
    <row r="1605" spans="12:16">
      <c r="L1605" s="1054"/>
      <c r="M1605" s="1048"/>
      <c r="N1605" s="1053"/>
      <c r="O1605" s="1053"/>
      <c r="P1605" s="1053"/>
    </row>
    <row r="1606" spans="12:16">
      <c r="L1606" s="1054"/>
      <c r="M1606" s="1048"/>
      <c r="N1606" s="1053"/>
      <c r="O1606" s="1053"/>
      <c r="P1606" s="1053"/>
    </row>
    <row r="1607" spans="12:16">
      <c r="L1607" s="1054"/>
      <c r="M1607" s="1048"/>
      <c r="N1607" s="1053"/>
      <c r="O1607" s="1053"/>
      <c r="P1607" s="1053"/>
    </row>
    <row r="1608" spans="12:16">
      <c r="L1608" s="1054"/>
      <c r="M1608" s="1048"/>
      <c r="N1608" s="1053"/>
      <c r="O1608" s="1053"/>
      <c r="P1608" s="1053"/>
    </row>
    <row r="1609" spans="12:16">
      <c r="L1609" s="1054"/>
      <c r="M1609" s="1048"/>
      <c r="N1609" s="1053"/>
      <c r="O1609" s="1053"/>
      <c r="P1609" s="1053"/>
    </row>
    <row r="1610" spans="12:16">
      <c r="L1610" s="1054"/>
      <c r="M1610" s="1048"/>
      <c r="N1610" s="1053"/>
      <c r="O1610" s="1053"/>
      <c r="P1610" s="1053"/>
    </row>
    <row r="1611" spans="12:16">
      <c r="L1611" s="1054"/>
      <c r="M1611" s="1048"/>
      <c r="N1611" s="1053"/>
      <c r="O1611" s="1053"/>
      <c r="P1611" s="1053"/>
    </row>
    <row r="1612" spans="12:16">
      <c r="L1612" s="1054"/>
      <c r="M1612" s="1048"/>
      <c r="N1612" s="1053"/>
      <c r="O1612" s="1053"/>
      <c r="P1612" s="1053"/>
    </row>
    <row r="1613" spans="12:16">
      <c r="L1613" s="1054"/>
      <c r="M1613" s="1048"/>
      <c r="N1613" s="1053"/>
      <c r="O1613" s="1053"/>
      <c r="P1613" s="1053"/>
    </row>
    <row r="1614" spans="12:16">
      <c r="L1614" s="1054"/>
      <c r="M1614" s="1048"/>
      <c r="N1614" s="1053"/>
      <c r="O1614" s="1053"/>
      <c r="P1614" s="1053"/>
    </row>
    <row r="1615" spans="12:16">
      <c r="L1615" s="1054"/>
      <c r="M1615" s="1048"/>
      <c r="N1615" s="1053"/>
      <c r="O1615" s="1053"/>
      <c r="P1615" s="1053"/>
    </row>
    <row r="1616" spans="12:16">
      <c r="L1616" s="1054"/>
      <c r="M1616" s="1048"/>
      <c r="N1616" s="1053"/>
      <c r="O1616" s="1053"/>
      <c r="P1616" s="1053"/>
    </row>
    <row r="1617" spans="12:16">
      <c r="L1617" s="1054"/>
      <c r="M1617" s="1048"/>
      <c r="N1617" s="1053"/>
      <c r="O1617" s="1053"/>
      <c r="P1617" s="1053"/>
    </row>
    <row r="1618" spans="12:16">
      <c r="L1618" s="1054"/>
      <c r="M1618" s="1048"/>
      <c r="N1618" s="1053"/>
      <c r="O1618" s="1053"/>
      <c r="P1618" s="1053"/>
    </row>
    <row r="1619" spans="12:16">
      <c r="L1619" s="1054"/>
      <c r="M1619" s="1048"/>
      <c r="N1619" s="1053"/>
      <c r="O1619" s="1053"/>
      <c r="P1619" s="1053"/>
    </row>
    <row r="1620" spans="12:16">
      <c r="L1620" s="1054"/>
      <c r="M1620" s="1048"/>
      <c r="N1620" s="1053"/>
      <c r="O1620" s="1053"/>
      <c r="P1620" s="1053"/>
    </row>
    <row r="1621" spans="12:16">
      <c r="L1621" s="1054"/>
      <c r="M1621" s="1048"/>
      <c r="N1621" s="1053"/>
      <c r="O1621" s="1053"/>
      <c r="P1621" s="1053"/>
    </row>
    <row r="1622" spans="12:16">
      <c r="L1622" s="1054"/>
      <c r="M1622" s="1048"/>
      <c r="N1622" s="1053"/>
      <c r="O1622" s="1053"/>
      <c r="P1622" s="1053"/>
    </row>
    <row r="1623" spans="12:16">
      <c r="L1623" s="1054"/>
      <c r="M1623" s="1048"/>
      <c r="N1623" s="1053"/>
      <c r="O1623" s="1053"/>
      <c r="P1623" s="1053"/>
    </row>
    <row r="1624" spans="12:16">
      <c r="L1624" s="1054"/>
      <c r="M1624" s="1048"/>
      <c r="N1624" s="1053"/>
      <c r="O1624" s="1053"/>
      <c r="P1624" s="1053"/>
    </row>
    <row r="1625" spans="12:16">
      <c r="L1625" s="1054"/>
      <c r="M1625" s="1048"/>
      <c r="N1625" s="1053"/>
      <c r="O1625" s="1053"/>
      <c r="P1625" s="1053"/>
    </row>
    <row r="1626" spans="12:16">
      <c r="L1626" s="1054"/>
      <c r="M1626" s="1048"/>
      <c r="N1626" s="1053"/>
      <c r="O1626" s="1053"/>
      <c r="P1626" s="1053"/>
    </row>
    <row r="1627" spans="12:16">
      <c r="L1627" s="1054"/>
      <c r="M1627" s="1048"/>
      <c r="N1627" s="1053"/>
      <c r="O1627" s="1053"/>
      <c r="P1627" s="1053"/>
    </row>
    <row r="1628" spans="12:16">
      <c r="L1628" s="1054"/>
      <c r="M1628" s="1048"/>
      <c r="N1628" s="1053"/>
      <c r="O1628" s="1053"/>
      <c r="P1628" s="1053"/>
    </row>
    <row r="1629" spans="12:16">
      <c r="L1629" s="1054"/>
      <c r="M1629" s="1048"/>
      <c r="N1629" s="1053"/>
      <c r="O1629" s="1053"/>
      <c r="P1629" s="1053"/>
    </row>
    <row r="1630" spans="12:16">
      <c r="L1630" s="1054"/>
      <c r="M1630" s="1048"/>
      <c r="N1630" s="1053"/>
      <c r="O1630" s="1053"/>
      <c r="P1630" s="1053"/>
    </row>
    <row r="1631" spans="12:16">
      <c r="L1631" s="1054"/>
      <c r="M1631" s="1048"/>
      <c r="N1631" s="1053"/>
      <c r="O1631" s="1053"/>
      <c r="P1631" s="1053"/>
    </row>
    <row r="1632" spans="12:16">
      <c r="L1632" s="1054"/>
      <c r="M1632" s="1048"/>
      <c r="N1632" s="1053"/>
      <c r="O1632" s="1053"/>
      <c r="P1632" s="1053"/>
    </row>
    <row r="1633" spans="12:16">
      <c r="L1633" s="1054"/>
      <c r="M1633" s="1048"/>
      <c r="N1633" s="1053"/>
      <c r="O1633" s="1053"/>
      <c r="P1633" s="1053"/>
    </row>
    <row r="1634" spans="12:16">
      <c r="L1634" s="1054"/>
      <c r="M1634" s="1048"/>
      <c r="N1634" s="1053"/>
      <c r="O1634" s="1053"/>
      <c r="P1634" s="1053"/>
    </row>
    <row r="1635" spans="12:16">
      <c r="L1635" s="1054"/>
      <c r="M1635" s="1048"/>
      <c r="N1635" s="1053"/>
      <c r="O1635" s="1053"/>
      <c r="P1635" s="1053"/>
    </row>
    <row r="1636" spans="12:16">
      <c r="L1636" s="1054"/>
      <c r="M1636" s="1048"/>
      <c r="N1636" s="1053"/>
      <c r="O1636" s="1053"/>
      <c r="P1636" s="1053"/>
    </row>
    <row r="1637" spans="12:16">
      <c r="L1637" s="1054"/>
      <c r="M1637" s="1048"/>
      <c r="N1637" s="1053"/>
      <c r="O1637" s="1053"/>
      <c r="P1637" s="1053"/>
    </row>
    <row r="1638" spans="12:16">
      <c r="L1638" s="1054"/>
      <c r="M1638" s="1048"/>
      <c r="N1638" s="1053"/>
      <c r="O1638" s="1053"/>
      <c r="P1638" s="1053"/>
    </row>
    <row r="1639" spans="12:16">
      <c r="L1639" s="1054"/>
      <c r="M1639" s="1048"/>
      <c r="N1639" s="1053"/>
      <c r="O1639" s="1053"/>
      <c r="P1639" s="1053"/>
    </row>
    <row r="1640" spans="12:16">
      <c r="L1640" s="1054"/>
      <c r="M1640" s="1048"/>
      <c r="N1640" s="1053"/>
      <c r="O1640" s="1053"/>
      <c r="P1640" s="1053"/>
    </row>
    <row r="1641" spans="12:16">
      <c r="L1641" s="1054"/>
      <c r="M1641" s="1048"/>
      <c r="N1641" s="1053"/>
      <c r="O1641" s="1053"/>
      <c r="P1641" s="1053"/>
    </row>
    <row r="1642" spans="12:16">
      <c r="L1642" s="1054"/>
      <c r="M1642" s="1048"/>
      <c r="N1642" s="1053"/>
      <c r="O1642" s="1053"/>
      <c r="P1642" s="1053"/>
    </row>
    <row r="1643" spans="12:16">
      <c r="L1643" s="1054"/>
      <c r="M1643" s="1048"/>
      <c r="N1643" s="1053"/>
      <c r="O1643" s="1053"/>
      <c r="P1643" s="1053"/>
    </row>
    <row r="1644" spans="12:16">
      <c r="L1644" s="1054"/>
      <c r="M1644" s="1048"/>
      <c r="N1644" s="1053"/>
      <c r="O1644" s="1053"/>
      <c r="P1644" s="1053"/>
    </row>
    <row r="1645" spans="12:16">
      <c r="L1645" s="1054"/>
      <c r="M1645" s="1048"/>
      <c r="N1645" s="1053"/>
      <c r="O1645" s="1053"/>
      <c r="P1645" s="1053"/>
    </row>
    <row r="1646" spans="12:16">
      <c r="L1646" s="1054"/>
      <c r="M1646" s="1048"/>
      <c r="N1646" s="1053"/>
      <c r="O1646" s="1053"/>
      <c r="P1646" s="1053"/>
    </row>
    <row r="1647" spans="12:16">
      <c r="L1647" s="1054"/>
      <c r="M1647" s="1048"/>
      <c r="N1647" s="1053"/>
      <c r="O1647" s="1053"/>
      <c r="P1647" s="1053"/>
    </row>
    <row r="1648" spans="12:16">
      <c r="L1648" s="1054"/>
      <c r="M1648" s="1048"/>
      <c r="N1648" s="1053"/>
      <c r="O1648" s="1053"/>
      <c r="P1648" s="1053"/>
    </row>
    <row r="1649" spans="12:16">
      <c r="L1649" s="1054"/>
      <c r="M1649" s="1048"/>
      <c r="N1649" s="1053"/>
      <c r="O1649" s="1053"/>
      <c r="P1649" s="1053"/>
    </row>
    <row r="1650" spans="12:16">
      <c r="L1650" s="1054"/>
      <c r="M1650" s="1048"/>
      <c r="N1650" s="1053"/>
      <c r="O1650" s="1053"/>
      <c r="P1650" s="1053"/>
    </row>
    <row r="1651" spans="12:16">
      <c r="L1651" s="1054"/>
      <c r="M1651" s="1048"/>
      <c r="N1651" s="1053"/>
      <c r="O1651" s="1053"/>
      <c r="P1651" s="1053"/>
    </row>
    <row r="1652" spans="12:16">
      <c r="L1652" s="1054"/>
      <c r="M1652" s="1048"/>
      <c r="N1652" s="1053"/>
      <c r="O1652" s="1053"/>
      <c r="P1652" s="1053"/>
    </row>
    <row r="1653" spans="12:16">
      <c r="L1653" s="1054"/>
      <c r="M1653" s="1048"/>
      <c r="N1653" s="1053"/>
      <c r="O1653" s="1053"/>
      <c r="P1653" s="1053"/>
    </row>
    <row r="1654" spans="12:16">
      <c r="L1654" s="1054"/>
      <c r="M1654" s="1048"/>
      <c r="N1654" s="1053"/>
      <c r="O1654" s="1053"/>
      <c r="P1654" s="1053"/>
    </row>
    <row r="1655" spans="12:16">
      <c r="L1655" s="1054"/>
      <c r="M1655" s="1048"/>
      <c r="N1655" s="1053"/>
      <c r="O1655" s="1053"/>
      <c r="P1655" s="1053"/>
    </row>
    <row r="1656" spans="12:16">
      <c r="L1656" s="1054"/>
      <c r="M1656" s="1048"/>
      <c r="N1656" s="1053"/>
      <c r="O1656" s="1053"/>
      <c r="P1656" s="1053"/>
    </row>
    <row r="1657" spans="12:16">
      <c r="L1657" s="1054"/>
      <c r="M1657" s="1048"/>
      <c r="N1657" s="1053"/>
      <c r="O1657" s="1053"/>
      <c r="P1657" s="1053"/>
    </row>
    <row r="1658" spans="12:16">
      <c r="L1658" s="1054"/>
      <c r="M1658" s="1048"/>
      <c r="N1658" s="1053"/>
      <c r="O1658" s="1053"/>
      <c r="P1658" s="1053"/>
    </row>
    <row r="1659" spans="12:16">
      <c r="L1659" s="1054"/>
      <c r="M1659" s="1048"/>
      <c r="N1659" s="1053"/>
      <c r="O1659" s="1053"/>
      <c r="P1659" s="1053"/>
    </row>
    <row r="1660" spans="12:16">
      <c r="L1660" s="1054"/>
      <c r="M1660" s="1048"/>
      <c r="N1660" s="1053"/>
      <c r="O1660" s="1053"/>
      <c r="P1660" s="1053"/>
    </row>
    <row r="1661" spans="12:16">
      <c r="L1661" s="1054"/>
      <c r="M1661" s="1048"/>
      <c r="N1661" s="1053"/>
      <c r="O1661" s="1053"/>
      <c r="P1661" s="1053"/>
    </row>
    <row r="1662" spans="12:16">
      <c r="L1662" s="1054"/>
      <c r="M1662" s="1048"/>
      <c r="N1662" s="1053"/>
      <c r="O1662" s="1053"/>
      <c r="P1662" s="1053"/>
    </row>
    <row r="1663" spans="12:16">
      <c r="L1663" s="1054"/>
      <c r="M1663" s="1048"/>
      <c r="N1663" s="1053"/>
      <c r="O1663" s="1053"/>
      <c r="P1663" s="1053"/>
    </row>
    <row r="1664" spans="12:16">
      <c r="L1664" s="1054"/>
      <c r="M1664" s="1048"/>
      <c r="N1664" s="1053"/>
      <c r="O1664" s="1053"/>
      <c r="P1664" s="1053"/>
    </row>
    <row r="1665" spans="12:16">
      <c r="L1665" s="1054"/>
      <c r="M1665" s="1048"/>
      <c r="N1665" s="1053"/>
      <c r="O1665" s="1053"/>
      <c r="P1665" s="1053"/>
    </row>
    <row r="1666" spans="12:16">
      <c r="L1666" s="1054"/>
      <c r="M1666" s="1048"/>
      <c r="N1666" s="1053"/>
      <c r="O1666" s="1053"/>
      <c r="P1666" s="1053"/>
    </row>
    <row r="1667" spans="12:16">
      <c r="L1667" s="1054"/>
      <c r="M1667" s="1048"/>
      <c r="N1667" s="1053"/>
      <c r="O1667" s="1053"/>
      <c r="P1667" s="1053"/>
    </row>
    <row r="1668" spans="12:16">
      <c r="L1668" s="1054"/>
      <c r="M1668" s="1048"/>
      <c r="N1668" s="1053"/>
      <c r="O1668" s="1053"/>
      <c r="P1668" s="1053"/>
    </row>
    <row r="1669" spans="12:16">
      <c r="L1669" s="1054"/>
      <c r="M1669" s="1048"/>
      <c r="N1669" s="1053"/>
      <c r="O1669" s="1053"/>
      <c r="P1669" s="1053"/>
    </row>
    <row r="1670" spans="12:16">
      <c r="L1670" s="1054"/>
      <c r="M1670" s="1048"/>
      <c r="N1670" s="1053"/>
      <c r="O1670" s="1053"/>
      <c r="P1670" s="1053"/>
    </row>
    <row r="1671" spans="12:16">
      <c r="L1671" s="1054"/>
      <c r="M1671" s="1048"/>
      <c r="N1671" s="1053"/>
      <c r="O1671" s="1053"/>
      <c r="P1671" s="1053"/>
    </row>
    <row r="1672" spans="12:16">
      <c r="L1672" s="1054"/>
      <c r="M1672" s="1048"/>
      <c r="N1672" s="1053"/>
      <c r="O1672" s="1053"/>
      <c r="P1672" s="1053"/>
    </row>
    <row r="1673" spans="12:16">
      <c r="L1673" s="1054"/>
      <c r="M1673" s="1048"/>
      <c r="N1673" s="1053"/>
      <c r="O1673" s="1053"/>
      <c r="P1673" s="1053"/>
    </row>
    <row r="1674" spans="12:16">
      <c r="L1674" s="1054"/>
      <c r="M1674" s="1048"/>
      <c r="N1674" s="1053"/>
      <c r="O1674" s="1053"/>
      <c r="P1674" s="1053"/>
    </row>
    <row r="1675" spans="12:16">
      <c r="L1675" s="1054"/>
      <c r="M1675" s="1048"/>
      <c r="N1675" s="1053"/>
      <c r="O1675" s="1053"/>
      <c r="P1675" s="1053"/>
    </row>
    <row r="1676" spans="12:16">
      <c r="L1676" s="1054"/>
      <c r="M1676" s="1048"/>
      <c r="N1676" s="1053"/>
      <c r="O1676" s="1053"/>
      <c r="P1676" s="1053"/>
    </row>
    <row r="1677" spans="12:16">
      <c r="L1677" s="1054"/>
      <c r="M1677" s="1048"/>
      <c r="N1677" s="1053"/>
      <c r="O1677" s="1053"/>
      <c r="P1677" s="1053"/>
    </row>
    <row r="1678" spans="12:16">
      <c r="L1678" s="1054"/>
      <c r="M1678" s="1048"/>
      <c r="N1678" s="1053"/>
      <c r="O1678" s="1053"/>
      <c r="P1678" s="1053"/>
    </row>
    <row r="1679" spans="12:16">
      <c r="L1679" s="1054"/>
      <c r="M1679" s="1048"/>
      <c r="N1679" s="1053"/>
      <c r="O1679" s="1053"/>
      <c r="P1679" s="1053"/>
    </row>
    <row r="1680" spans="12:16">
      <c r="L1680" s="1054"/>
      <c r="M1680" s="1048"/>
      <c r="N1680" s="1053"/>
      <c r="O1680" s="1053"/>
      <c r="P1680" s="1053"/>
    </row>
    <row r="1681" spans="12:16">
      <c r="L1681" s="1054"/>
      <c r="M1681" s="1048"/>
      <c r="N1681" s="1053"/>
      <c r="O1681" s="1053"/>
      <c r="P1681" s="1053"/>
    </row>
    <row r="1682" spans="12:16">
      <c r="L1682" s="1054"/>
      <c r="M1682" s="1048"/>
      <c r="N1682" s="1053"/>
      <c r="O1682" s="1053"/>
      <c r="P1682" s="1053"/>
    </row>
    <row r="1683" spans="12:16">
      <c r="L1683" s="1054"/>
      <c r="M1683" s="1048"/>
      <c r="N1683" s="1053"/>
      <c r="O1683" s="1053"/>
      <c r="P1683" s="1053"/>
    </row>
    <row r="1684" spans="12:16">
      <c r="L1684" s="1054"/>
      <c r="M1684" s="1048"/>
      <c r="N1684" s="1053"/>
      <c r="O1684" s="1053"/>
      <c r="P1684" s="1053"/>
    </row>
    <row r="1685" spans="12:16">
      <c r="L1685" s="1054"/>
      <c r="M1685" s="1048"/>
      <c r="N1685" s="1053"/>
      <c r="O1685" s="1053"/>
      <c r="P1685" s="1053"/>
    </row>
    <row r="1686" spans="12:16">
      <c r="L1686" s="1054"/>
      <c r="M1686" s="1048"/>
      <c r="N1686" s="1053"/>
      <c r="O1686" s="1053"/>
      <c r="P1686" s="1053"/>
    </row>
    <row r="1687" spans="12:16">
      <c r="L1687" s="1054"/>
      <c r="M1687" s="1048"/>
      <c r="N1687" s="1053"/>
      <c r="O1687" s="1053"/>
      <c r="P1687" s="1053"/>
    </row>
    <row r="1688" spans="12:16">
      <c r="L1688" s="1054"/>
      <c r="M1688" s="1048"/>
      <c r="N1688" s="1053"/>
      <c r="O1688" s="1053"/>
      <c r="P1688" s="1053"/>
    </row>
    <row r="1689" spans="12:16">
      <c r="L1689" s="1054"/>
      <c r="M1689" s="1048"/>
      <c r="N1689" s="1053"/>
      <c r="O1689" s="1053"/>
      <c r="P1689" s="1053"/>
    </row>
    <row r="1690" spans="12:16">
      <c r="L1690" s="1054"/>
      <c r="M1690" s="1048"/>
      <c r="N1690" s="1053"/>
      <c r="O1690" s="1053"/>
      <c r="P1690" s="1053"/>
    </row>
    <row r="1691" spans="12:16">
      <c r="L1691" s="1054"/>
      <c r="M1691" s="1048"/>
      <c r="N1691" s="1053"/>
      <c r="O1691" s="1053"/>
      <c r="P1691" s="1053"/>
    </row>
    <row r="1692" spans="12:16">
      <c r="L1692" s="1054"/>
      <c r="M1692" s="1048"/>
      <c r="N1692" s="1053"/>
      <c r="O1692" s="1053"/>
      <c r="P1692" s="1053"/>
    </row>
    <row r="1693" spans="12:16">
      <c r="L1693" s="1054"/>
      <c r="M1693" s="1048"/>
      <c r="N1693" s="1053"/>
      <c r="O1693" s="1053"/>
      <c r="P1693" s="1053"/>
    </row>
    <row r="1694" spans="12:16">
      <c r="L1694" s="1054"/>
      <c r="M1694" s="1048"/>
      <c r="N1694" s="1053"/>
      <c r="O1694" s="1053"/>
      <c r="P1694" s="1053"/>
    </row>
    <row r="1695" spans="12:16">
      <c r="L1695" s="1054"/>
      <c r="M1695" s="1048"/>
      <c r="N1695" s="1053"/>
      <c r="O1695" s="1053"/>
      <c r="P1695" s="1053"/>
    </row>
    <row r="1696" spans="12:16">
      <c r="L1696" s="1054"/>
      <c r="M1696" s="1048"/>
      <c r="N1696" s="1053"/>
      <c r="O1696" s="1053"/>
      <c r="P1696" s="1053"/>
    </row>
    <row r="1697" spans="12:16">
      <c r="L1697" s="1054"/>
      <c r="M1697" s="1048"/>
      <c r="N1697" s="1053"/>
      <c r="O1697" s="1053"/>
      <c r="P1697" s="1053"/>
    </row>
    <row r="1698" spans="12:16">
      <c r="L1698" s="1054"/>
      <c r="M1698" s="1048"/>
      <c r="N1698" s="1053"/>
      <c r="O1698" s="1053"/>
      <c r="P1698" s="1053"/>
    </row>
    <row r="1699" spans="12:16">
      <c r="L1699" s="1054"/>
      <c r="M1699" s="1048"/>
      <c r="N1699" s="1053"/>
      <c r="O1699" s="1053"/>
      <c r="P1699" s="1053"/>
    </row>
    <row r="1700" spans="12:16">
      <c r="L1700" s="1054"/>
      <c r="M1700" s="1048"/>
      <c r="N1700" s="1053"/>
      <c r="O1700" s="1053"/>
      <c r="P1700" s="1053"/>
    </row>
    <row r="1701" spans="12:16">
      <c r="L1701" s="1054"/>
      <c r="M1701" s="1048"/>
      <c r="N1701" s="1053"/>
      <c r="O1701" s="1053"/>
      <c r="P1701" s="1053"/>
    </row>
    <row r="1702" spans="12:16">
      <c r="L1702" s="1054"/>
      <c r="M1702" s="1048"/>
      <c r="N1702" s="1053"/>
      <c r="O1702" s="1053"/>
      <c r="P1702" s="1053"/>
    </row>
    <row r="1703" spans="12:16">
      <c r="L1703" s="1054"/>
      <c r="M1703" s="1048"/>
      <c r="N1703" s="1053"/>
      <c r="O1703" s="1053"/>
      <c r="P1703" s="1053"/>
    </row>
    <row r="1704" spans="12:16">
      <c r="L1704" s="1054"/>
      <c r="M1704" s="1048"/>
      <c r="N1704" s="1053"/>
      <c r="O1704" s="1053"/>
      <c r="P1704" s="1053"/>
    </row>
    <row r="1705" spans="12:16">
      <c r="L1705" s="1054"/>
      <c r="M1705" s="1048"/>
      <c r="N1705" s="1053"/>
      <c r="O1705" s="1053"/>
      <c r="P1705" s="1053"/>
    </row>
    <row r="1706" spans="12:16">
      <c r="L1706" s="1054"/>
      <c r="M1706" s="1048"/>
      <c r="N1706" s="1053"/>
      <c r="O1706" s="1053"/>
      <c r="P1706" s="1053"/>
    </row>
    <row r="1707" spans="12:16">
      <c r="L1707" s="1054"/>
      <c r="M1707" s="1048"/>
      <c r="N1707" s="1053"/>
      <c r="O1707" s="1053"/>
      <c r="P1707" s="1053"/>
    </row>
    <row r="1708" spans="12:16">
      <c r="L1708" s="1054"/>
      <c r="M1708" s="1048"/>
      <c r="N1708" s="1053"/>
      <c r="O1708" s="1053"/>
      <c r="P1708" s="1053"/>
    </row>
    <row r="1709" spans="12:16">
      <c r="L1709" s="1054"/>
      <c r="M1709" s="1048"/>
      <c r="N1709" s="1053"/>
      <c r="O1709" s="1053"/>
      <c r="P1709" s="1053"/>
    </row>
    <row r="1710" spans="12:16">
      <c r="L1710" s="1054"/>
      <c r="M1710" s="1048"/>
      <c r="N1710" s="1053"/>
      <c r="O1710" s="1053"/>
      <c r="P1710" s="1053"/>
    </row>
    <row r="1711" spans="12:16">
      <c r="L1711" s="1054"/>
      <c r="M1711" s="1048"/>
      <c r="N1711" s="1053"/>
      <c r="O1711" s="1053"/>
      <c r="P1711" s="1053"/>
    </row>
    <row r="1712" spans="12:16">
      <c r="L1712" s="1054"/>
      <c r="M1712" s="1048"/>
      <c r="N1712" s="1053"/>
      <c r="O1712" s="1053"/>
      <c r="P1712" s="1053"/>
    </row>
    <row r="1713" spans="12:16">
      <c r="L1713" s="1054"/>
      <c r="M1713" s="1048"/>
      <c r="N1713" s="1053"/>
      <c r="O1713" s="1053"/>
      <c r="P1713" s="1053"/>
    </row>
    <row r="1714" spans="12:16">
      <c r="L1714" s="1054"/>
      <c r="M1714" s="1048"/>
      <c r="N1714" s="1053"/>
      <c r="O1714" s="1053"/>
      <c r="P1714" s="1053"/>
    </row>
    <row r="1715" spans="12:16">
      <c r="L1715" s="1054"/>
      <c r="M1715" s="1048"/>
      <c r="N1715" s="1053"/>
      <c r="O1715" s="1053"/>
      <c r="P1715" s="1053"/>
    </row>
    <row r="1716" spans="12:16">
      <c r="L1716" s="1054"/>
      <c r="M1716" s="1048"/>
      <c r="N1716" s="1053"/>
      <c r="O1716" s="1053"/>
      <c r="P1716" s="1053"/>
    </row>
    <row r="1717" spans="12:16">
      <c r="L1717" s="1054"/>
      <c r="M1717" s="1048"/>
      <c r="N1717" s="1053"/>
      <c r="O1717" s="1053"/>
      <c r="P1717" s="1053"/>
    </row>
    <row r="1718" spans="12:16">
      <c r="L1718" s="1054"/>
      <c r="M1718" s="1048"/>
      <c r="N1718" s="1053"/>
      <c r="O1718" s="1053"/>
      <c r="P1718" s="1053"/>
    </row>
    <row r="1719" spans="12:16">
      <c r="L1719" s="1054"/>
      <c r="M1719" s="1048"/>
      <c r="N1719" s="1053"/>
      <c r="O1719" s="1053"/>
      <c r="P1719" s="1053"/>
    </row>
    <row r="1720" spans="12:16">
      <c r="L1720" s="1054"/>
      <c r="M1720" s="1048"/>
      <c r="N1720" s="1053"/>
      <c r="O1720" s="1053"/>
      <c r="P1720" s="1053"/>
    </row>
    <row r="1721" spans="12:16">
      <c r="L1721" s="1054"/>
      <c r="M1721" s="1048"/>
      <c r="N1721" s="1053"/>
      <c r="O1721" s="1053"/>
      <c r="P1721" s="1053"/>
    </row>
    <row r="1722" spans="12:16">
      <c r="L1722" s="1054"/>
      <c r="M1722" s="1048"/>
      <c r="N1722" s="1053"/>
      <c r="O1722" s="1053"/>
      <c r="P1722" s="1053"/>
    </row>
    <row r="1723" spans="12:16">
      <c r="L1723" s="1054"/>
      <c r="M1723" s="1048"/>
      <c r="N1723" s="1053"/>
      <c r="O1723" s="1053"/>
      <c r="P1723" s="1053"/>
    </row>
    <row r="1724" spans="12:16">
      <c r="L1724" s="1054"/>
      <c r="M1724" s="1048"/>
      <c r="N1724" s="1053"/>
      <c r="O1724" s="1053"/>
      <c r="P1724" s="1053"/>
    </row>
    <row r="1725" spans="12:16">
      <c r="L1725" s="1054"/>
      <c r="M1725" s="1048"/>
      <c r="N1725" s="1053"/>
      <c r="O1725" s="1053"/>
      <c r="P1725" s="1053"/>
    </row>
    <row r="1726" spans="12:16">
      <c r="L1726" s="1054"/>
      <c r="M1726" s="1048"/>
      <c r="N1726" s="1053"/>
      <c r="O1726" s="1053"/>
      <c r="P1726" s="1053"/>
    </row>
    <row r="1727" spans="12:16">
      <c r="L1727" s="1054"/>
      <c r="M1727" s="1048"/>
      <c r="N1727" s="1053"/>
      <c r="O1727" s="1053"/>
      <c r="P1727" s="1053"/>
    </row>
    <row r="1728" spans="12:16">
      <c r="L1728" s="1054"/>
      <c r="M1728" s="1048"/>
      <c r="N1728" s="1053"/>
      <c r="O1728" s="1053"/>
      <c r="P1728" s="1053"/>
    </row>
    <row r="1729" spans="12:16">
      <c r="L1729" s="1054"/>
      <c r="M1729" s="1048"/>
      <c r="N1729" s="1053"/>
      <c r="O1729" s="1053"/>
      <c r="P1729" s="1053"/>
    </row>
    <row r="1730" spans="12:16">
      <c r="L1730" s="1054"/>
      <c r="M1730" s="1048"/>
      <c r="N1730" s="1053"/>
      <c r="O1730" s="1053"/>
      <c r="P1730" s="1053"/>
    </row>
    <row r="1731" spans="12:16">
      <c r="L1731" s="1054"/>
      <c r="M1731" s="1048"/>
      <c r="N1731" s="1053"/>
      <c r="O1731" s="1053"/>
      <c r="P1731" s="1053"/>
    </row>
    <row r="1732" spans="12:16">
      <c r="L1732" s="1054"/>
      <c r="M1732" s="1048"/>
      <c r="N1732" s="1053"/>
      <c r="O1732" s="1053"/>
      <c r="P1732" s="1053"/>
    </row>
    <row r="1733" spans="12:16">
      <c r="L1733" s="1054"/>
      <c r="M1733" s="1048"/>
      <c r="N1733" s="1053"/>
      <c r="O1733" s="1053"/>
      <c r="P1733" s="1053"/>
    </row>
    <row r="1734" spans="12:16">
      <c r="L1734" s="1054"/>
      <c r="M1734" s="1048"/>
      <c r="N1734" s="1053"/>
      <c r="O1734" s="1053"/>
      <c r="P1734" s="1053"/>
    </row>
    <row r="1735" spans="12:16">
      <c r="L1735" s="1054"/>
      <c r="M1735" s="1048"/>
      <c r="N1735" s="1053"/>
      <c r="O1735" s="1053"/>
      <c r="P1735" s="1053"/>
    </row>
    <row r="1736" spans="12:16">
      <c r="L1736" s="1054"/>
      <c r="M1736" s="1048"/>
      <c r="N1736" s="1053"/>
      <c r="O1736" s="1053"/>
      <c r="P1736" s="1053"/>
    </row>
    <row r="1737" spans="12:16">
      <c r="L1737" s="1054"/>
      <c r="M1737" s="1048"/>
      <c r="N1737" s="1053"/>
      <c r="O1737" s="1053"/>
      <c r="P1737" s="1053"/>
    </row>
    <row r="1738" spans="12:16">
      <c r="L1738" s="1054"/>
      <c r="M1738" s="1048"/>
      <c r="N1738" s="1053"/>
      <c r="O1738" s="1053"/>
      <c r="P1738" s="1053"/>
    </row>
    <row r="1739" spans="12:16">
      <c r="L1739" s="1054"/>
      <c r="M1739" s="1048"/>
      <c r="N1739" s="1053"/>
      <c r="O1739" s="1053"/>
      <c r="P1739" s="1053"/>
    </row>
    <row r="1740" spans="12:16">
      <c r="L1740" s="1054"/>
      <c r="M1740" s="1048"/>
      <c r="N1740" s="1053"/>
      <c r="O1740" s="1053"/>
      <c r="P1740" s="1053"/>
    </row>
    <row r="1741" spans="12:16">
      <c r="L1741" s="1054"/>
      <c r="M1741" s="1048"/>
      <c r="N1741" s="1053"/>
      <c r="O1741" s="1053"/>
      <c r="P1741" s="1053"/>
    </row>
    <row r="1742" spans="12:16">
      <c r="L1742" s="1054"/>
      <c r="M1742" s="1048"/>
      <c r="N1742" s="1053"/>
      <c r="O1742" s="1053"/>
      <c r="P1742" s="1053"/>
    </row>
    <row r="1743" spans="12:16">
      <c r="L1743" s="1054"/>
      <c r="M1743" s="1048"/>
      <c r="N1743" s="1053"/>
      <c r="O1743" s="1053"/>
      <c r="P1743" s="1053"/>
    </row>
    <row r="1744" spans="12:16">
      <c r="L1744" s="1054"/>
      <c r="M1744" s="1048"/>
      <c r="N1744" s="1053"/>
      <c r="O1744" s="1053"/>
      <c r="P1744" s="1053"/>
    </row>
    <row r="1745" spans="12:16">
      <c r="L1745" s="1054"/>
      <c r="M1745" s="1048"/>
      <c r="N1745" s="1053"/>
      <c r="O1745" s="1053"/>
      <c r="P1745" s="1053"/>
    </row>
    <row r="1746" spans="12:16">
      <c r="L1746" s="1054"/>
      <c r="M1746" s="1048"/>
      <c r="N1746" s="1053"/>
      <c r="O1746" s="1053"/>
      <c r="P1746" s="1053"/>
    </row>
    <row r="1747" spans="12:16">
      <c r="L1747" s="1054"/>
      <c r="M1747" s="1048"/>
      <c r="N1747" s="1053"/>
      <c r="O1747" s="1053"/>
      <c r="P1747" s="1053"/>
    </row>
    <row r="1748" spans="12:16">
      <c r="L1748" s="1054"/>
      <c r="M1748" s="1048"/>
      <c r="N1748" s="1053"/>
      <c r="O1748" s="1053"/>
      <c r="P1748" s="1053"/>
    </row>
    <row r="1749" spans="12:16">
      <c r="L1749" s="1054"/>
      <c r="M1749" s="1048"/>
      <c r="N1749" s="1053"/>
      <c r="O1749" s="1053"/>
      <c r="P1749" s="1053"/>
    </row>
    <row r="1750" spans="12:16">
      <c r="L1750" s="1054"/>
      <c r="M1750" s="1048"/>
      <c r="N1750" s="1053"/>
      <c r="O1750" s="1053"/>
      <c r="P1750" s="1053"/>
    </row>
    <row r="1751" spans="12:16">
      <c r="L1751" s="1054"/>
      <c r="M1751" s="1048"/>
      <c r="N1751" s="1053"/>
      <c r="O1751" s="1053"/>
      <c r="P1751" s="1053"/>
    </row>
    <row r="1752" spans="12:16">
      <c r="L1752" s="1054"/>
      <c r="M1752" s="1048"/>
      <c r="N1752" s="1053"/>
      <c r="O1752" s="1053"/>
      <c r="P1752" s="1053"/>
    </row>
    <row r="1753" spans="12:16">
      <c r="L1753" s="1054"/>
      <c r="M1753" s="1048"/>
      <c r="N1753" s="1053"/>
      <c r="O1753" s="1053"/>
      <c r="P1753" s="1053"/>
    </row>
    <row r="1754" spans="12:16">
      <c r="L1754" s="1054"/>
      <c r="M1754" s="1048"/>
      <c r="N1754" s="1053"/>
      <c r="O1754" s="1053"/>
      <c r="P1754" s="1053"/>
    </row>
    <row r="1755" spans="12:16">
      <c r="L1755" s="1054"/>
      <c r="M1755" s="1048"/>
      <c r="N1755" s="1053"/>
      <c r="O1755" s="1053"/>
      <c r="P1755" s="1053"/>
    </row>
    <row r="1756" spans="12:16">
      <c r="L1756" s="1054"/>
      <c r="M1756" s="1048"/>
      <c r="N1756" s="1053"/>
      <c r="O1756" s="1053"/>
      <c r="P1756" s="1053"/>
    </row>
    <row r="1757" spans="12:16">
      <c r="L1757" s="1054"/>
      <c r="M1757" s="1048"/>
      <c r="N1757" s="1053"/>
      <c r="O1757" s="1053"/>
      <c r="P1757" s="1053"/>
    </row>
    <row r="1758" spans="12:16">
      <c r="L1758" s="1054"/>
      <c r="M1758" s="1048"/>
      <c r="N1758" s="1053"/>
      <c r="O1758" s="1053"/>
      <c r="P1758" s="1053"/>
    </row>
    <row r="1759" spans="12:16">
      <c r="L1759" s="1054"/>
      <c r="M1759" s="1048"/>
      <c r="N1759" s="1053"/>
      <c r="O1759" s="1053"/>
      <c r="P1759" s="1053"/>
    </row>
    <row r="1760" spans="12:16">
      <c r="L1760" s="1054"/>
      <c r="M1760" s="1048"/>
      <c r="N1760" s="1053"/>
      <c r="O1760" s="1053"/>
      <c r="P1760" s="1053"/>
    </row>
    <row r="1761" spans="12:16">
      <c r="L1761" s="1054"/>
      <c r="M1761" s="1048"/>
      <c r="N1761" s="1053"/>
      <c r="O1761" s="1053"/>
      <c r="P1761" s="1053"/>
    </row>
    <row r="1762" spans="12:16">
      <c r="L1762" s="1054"/>
      <c r="M1762" s="1048"/>
      <c r="N1762" s="1053"/>
      <c r="O1762" s="1053"/>
      <c r="P1762" s="1053"/>
    </row>
    <row r="1763" spans="12:16">
      <c r="L1763" s="1054"/>
      <c r="M1763" s="1048"/>
      <c r="N1763" s="1053"/>
      <c r="O1763" s="1053"/>
      <c r="P1763" s="1053"/>
    </row>
    <row r="1764" spans="12:16">
      <c r="L1764" s="1054"/>
      <c r="M1764" s="1048"/>
      <c r="N1764" s="1053"/>
      <c r="O1764" s="1053"/>
      <c r="P1764" s="1053"/>
    </row>
    <row r="1765" spans="12:16">
      <c r="L1765" s="1054"/>
      <c r="M1765" s="1048"/>
      <c r="N1765" s="1053"/>
      <c r="O1765" s="1053"/>
      <c r="P1765" s="1053"/>
    </row>
    <row r="1766" spans="12:16">
      <c r="L1766" s="1054"/>
      <c r="M1766" s="1048"/>
      <c r="N1766" s="1053"/>
      <c r="O1766" s="1053"/>
      <c r="P1766" s="1053"/>
    </row>
    <row r="1767" spans="12:16">
      <c r="L1767" s="1054"/>
      <c r="M1767" s="1048"/>
      <c r="N1767" s="1053"/>
      <c r="O1767" s="1053"/>
      <c r="P1767" s="1053"/>
    </row>
    <row r="1768" spans="12:16">
      <c r="L1768" s="1054"/>
      <c r="M1768" s="1048"/>
      <c r="N1768" s="1053"/>
      <c r="O1768" s="1053"/>
      <c r="P1768" s="1053"/>
    </row>
    <row r="1769" spans="12:16">
      <c r="L1769" s="1054"/>
      <c r="M1769" s="1048"/>
      <c r="N1769" s="1053"/>
      <c r="O1769" s="1053"/>
      <c r="P1769" s="1053"/>
    </row>
    <row r="1770" spans="12:16">
      <c r="L1770" s="1054"/>
      <c r="M1770" s="1048"/>
      <c r="N1770" s="1053"/>
      <c r="O1770" s="1053"/>
      <c r="P1770" s="1053"/>
    </row>
    <row r="1771" spans="12:16">
      <c r="L1771" s="1054"/>
      <c r="M1771" s="1048"/>
      <c r="N1771" s="1053"/>
      <c r="O1771" s="1053"/>
      <c r="P1771" s="1053"/>
    </row>
    <row r="1772" spans="12:16">
      <c r="L1772" s="1054"/>
      <c r="M1772" s="1048"/>
      <c r="N1772" s="1053"/>
      <c r="O1772" s="1053"/>
      <c r="P1772" s="1053"/>
    </row>
    <row r="1773" spans="12:16">
      <c r="L1773" s="1054"/>
      <c r="M1773" s="1048"/>
      <c r="N1773" s="1053"/>
      <c r="O1773" s="1053"/>
      <c r="P1773" s="1053"/>
    </row>
    <row r="1774" spans="12:16">
      <c r="L1774" s="1054"/>
      <c r="M1774" s="1048"/>
      <c r="N1774" s="1053"/>
      <c r="O1774" s="1053"/>
      <c r="P1774" s="1053"/>
    </row>
    <row r="1775" spans="12:16">
      <c r="L1775" s="1054"/>
      <c r="M1775" s="1048"/>
      <c r="N1775" s="1053"/>
      <c r="O1775" s="1053"/>
      <c r="P1775" s="1053"/>
    </row>
    <row r="1776" spans="12:16">
      <c r="L1776" s="1054"/>
      <c r="M1776" s="1048"/>
      <c r="N1776" s="1053"/>
      <c r="O1776" s="1053"/>
      <c r="P1776" s="1053"/>
    </row>
    <row r="1777" spans="12:16">
      <c r="L1777" s="1054"/>
      <c r="M1777" s="1048"/>
      <c r="N1777" s="1053"/>
      <c r="O1777" s="1053"/>
      <c r="P1777" s="1053"/>
    </row>
    <row r="1778" spans="12:16">
      <c r="L1778" s="1054"/>
      <c r="M1778" s="1048"/>
      <c r="N1778" s="1053"/>
      <c r="O1778" s="1053"/>
      <c r="P1778" s="1053"/>
    </row>
    <row r="1779" spans="12:16">
      <c r="L1779" s="1054"/>
      <c r="M1779" s="1048"/>
      <c r="N1779" s="1053"/>
      <c r="O1779" s="1053"/>
      <c r="P1779" s="1053"/>
    </row>
    <row r="1780" spans="12:16">
      <c r="L1780" s="1054"/>
      <c r="M1780" s="1048"/>
      <c r="N1780" s="1053"/>
      <c r="O1780" s="1053"/>
      <c r="P1780" s="1053"/>
    </row>
    <row r="1781" spans="12:16">
      <c r="L1781" s="1054"/>
      <c r="M1781" s="1048"/>
      <c r="N1781" s="1053"/>
      <c r="O1781" s="1053"/>
      <c r="P1781" s="1053"/>
    </row>
    <row r="1782" spans="12:16">
      <c r="L1782" s="1054"/>
      <c r="M1782" s="1048"/>
      <c r="N1782" s="1053"/>
      <c r="O1782" s="1053"/>
      <c r="P1782" s="1053"/>
    </row>
    <row r="1783" spans="12:16">
      <c r="L1783" s="1054"/>
      <c r="M1783" s="1048"/>
      <c r="N1783" s="1053"/>
      <c r="O1783" s="1053"/>
      <c r="P1783" s="1053"/>
    </row>
    <row r="1784" spans="12:16">
      <c r="L1784" s="1054"/>
      <c r="M1784" s="1048"/>
      <c r="N1784" s="1053"/>
      <c r="O1784" s="1053"/>
      <c r="P1784" s="1053"/>
    </row>
    <row r="1785" spans="12:16">
      <c r="L1785" s="1054"/>
      <c r="M1785" s="1048"/>
      <c r="N1785" s="1053"/>
      <c r="O1785" s="1053"/>
      <c r="P1785" s="1053"/>
    </row>
    <row r="1786" spans="12:16">
      <c r="L1786" s="1054"/>
      <c r="M1786" s="1048"/>
      <c r="N1786" s="1053"/>
      <c r="O1786" s="1053"/>
      <c r="P1786" s="1053"/>
    </row>
    <row r="1787" spans="12:16">
      <c r="L1787" s="1054"/>
      <c r="M1787" s="1048"/>
      <c r="N1787" s="1053"/>
      <c r="O1787" s="1053"/>
      <c r="P1787" s="1053"/>
    </row>
    <row r="1788" spans="12:16">
      <c r="L1788" s="1054"/>
      <c r="M1788" s="1048"/>
      <c r="N1788" s="1053"/>
      <c r="O1788" s="1053"/>
      <c r="P1788" s="1053"/>
    </row>
    <row r="1789" spans="12:16">
      <c r="L1789" s="1054"/>
      <c r="M1789" s="1048"/>
      <c r="N1789" s="1053"/>
      <c r="O1789" s="1053"/>
      <c r="P1789" s="1053"/>
    </row>
    <row r="1790" spans="12:16">
      <c r="L1790" s="1054"/>
      <c r="M1790" s="1048"/>
      <c r="N1790" s="1053"/>
      <c r="O1790" s="1053"/>
      <c r="P1790" s="1053"/>
    </row>
    <row r="1791" spans="12:16">
      <c r="L1791" s="1054"/>
      <c r="M1791" s="1048"/>
      <c r="N1791" s="1053"/>
      <c r="O1791" s="1053"/>
      <c r="P1791" s="1053"/>
    </row>
    <row r="1792" spans="12:16">
      <c r="L1792" s="1054"/>
      <c r="M1792" s="1048"/>
      <c r="N1792" s="1053"/>
      <c r="O1792" s="1053"/>
      <c r="P1792" s="1053"/>
    </row>
    <row r="1793" spans="12:16">
      <c r="L1793" s="1054"/>
      <c r="M1793" s="1048"/>
      <c r="N1793" s="1053"/>
      <c r="O1793" s="1053"/>
      <c r="P1793" s="1053"/>
    </row>
    <row r="1794" spans="12:16">
      <c r="L1794" s="1054"/>
      <c r="M1794" s="1048"/>
      <c r="N1794" s="1053"/>
      <c r="O1794" s="1053"/>
      <c r="P1794" s="1053"/>
    </row>
    <row r="1795" spans="12:16">
      <c r="L1795" s="1054"/>
      <c r="M1795" s="1048"/>
      <c r="N1795" s="1053"/>
      <c r="O1795" s="1053"/>
      <c r="P1795" s="1053"/>
    </row>
    <row r="1796" spans="12:16">
      <c r="L1796" s="1054"/>
      <c r="M1796" s="1048"/>
      <c r="N1796" s="1053"/>
      <c r="O1796" s="1053"/>
      <c r="P1796" s="1053"/>
    </row>
    <row r="1797" spans="12:16">
      <c r="L1797" s="1054"/>
      <c r="M1797" s="1048"/>
      <c r="N1797" s="1053"/>
      <c r="O1797" s="1053"/>
      <c r="P1797" s="1053"/>
    </row>
    <row r="1798" spans="12:16">
      <c r="L1798" s="1054"/>
      <c r="M1798" s="1048"/>
      <c r="N1798" s="1053"/>
      <c r="O1798" s="1053"/>
      <c r="P1798" s="1053"/>
    </row>
    <row r="1799" spans="12:16">
      <c r="L1799" s="1054"/>
      <c r="M1799" s="1048"/>
      <c r="N1799" s="1053"/>
      <c r="O1799" s="1053"/>
      <c r="P1799" s="1053"/>
    </row>
    <row r="1800" spans="12:16">
      <c r="L1800" s="1054"/>
      <c r="M1800" s="1048"/>
      <c r="N1800" s="1053"/>
      <c r="O1800" s="1053"/>
      <c r="P1800" s="1053"/>
    </row>
    <row r="1801" spans="12:16">
      <c r="L1801" s="1054"/>
      <c r="M1801" s="1048"/>
      <c r="N1801" s="1053"/>
      <c r="O1801" s="1053"/>
      <c r="P1801" s="1053"/>
    </row>
    <row r="1802" spans="12:16">
      <c r="L1802" s="1054"/>
      <c r="M1802" s="1048"/>
      <c r="N1802" s="1053"/>
      <c r="O1802" s="1053"/>
      <c r="P1802" s="1053"/>
    </row>
    <row r="1803" spans="12:16">
      <c r="L1803" s="1054"/>
      <c r="M1803" s="1048"/>
      <c r="N1803" s="1053"/>
      <c r="O1803" s="1053"/>
      <c r="P1803" s="1053"/>
    </row>
    <row r="1804" spans="12:16">
      <c r="L1804" s="1054"/>
      <c r="M1804" s="1048"/>
      <c r="N1804" s="1053"/>
      <c r="O1804" s="1053"/>
      <c r="P1804" s="1053"/>
    </row>
    <row r="1805" spans="12:16">
      <c r="L1805" s="1054"/>
      <c r="M1805" s="1048"/>
      <c r="N1805" s="1053"/>
      <c r="O1805" s="1053"/>
      <c r="P1805" s="1053"/>
    </row>
    <row r="1806" spans="12:16">
      <c r="L1806" s="1054"/>
      <c r="M1806" s="1048"/>
      <c r="N1806" s="1053"/>
      <c r="O1806" s="1053"/>
      <c r="P1806" s="1053"/>
    </row>
    <row r="1807" spans="12:16">
      <c r="L1807" s="1054"/>
      <c r="M1807" s="1048"/>
      <c r="N1807" s="1053"/>
      <c r="O1807" s="1053"/>
      <c r="P1807" s="1053"/>
    </row>
    <row r="1808" spans="12:16">
      <c r="L1808" s="1054"/>
      <c r="M1808" s="1048"/>
      <c r="N1808" s="1053"/>
      <c r="O1808" s="1053"/>
      <c r="P1808" s="1053"/>
    </row>
    <row r="1809" spans="12:16">
      <c r="L1809" s="1054"/>
      <c r="M1809" s="1048"/>
      <c r="N1809" s="1053"/>
      <c r="O1809" s="1053"/>
      <c r="P1809" s="1053"/>
    </row>
    <row r="1810" spans="12:16">
      <c r="L1810" s="1054"/>
      <c r="M1810" s="1048"/>
      <c r="N1810" s="1053"/>
      <c r="O1810" s="1053"/>
      <c r="P1810" s="1053"/>
    </row>
    <row r="1811" spans="12:16">
      <c r="L1811" s="1054"/>
      <c r="M1811" s="1048"/>
      <c r="N1811" s="1053"/>
      <c r="O1811" s="1053"/>
      <c r="P1811" s="1053"/>
    </row>
    <row r="1812" spans="12:16">
      <c r="L1812" s="1054"/>
      <c r="M1812" s="1048"/>
      <c r="N1812" s="1053"/>
      <c r="O1812" s="1053"/>
      <c r="P1812" s="1053"/>
    </row>
    <row r="1813" spans="12:16">
      <c r="L1813" s="1054"/>
      <c r="M1813" s="1048"/>
      <c r="N1813" s="1053"/>
      <c r="O1813" s="1053"/>
      <c r="P1813" s="1053"/>
    </row>
    <row r="1814" spans="12:16">
      <c r="L1814" s="1054"/>
      <c r="M1814" s="1048"/>
      <c r="N1814" s="1053"/>
      <c r="O1814" s="1053"/>
      <c r="P1814" s="1053"/>
    </row>
    <row r="1815" spans="12:16">
      <c r="L1815" s="1054"/>
      <c r="M1815" s="1048"/>
      <c r="N1815" s="1053"/>
      <c r="O1815" s="1053"/>
      <c r="P1815" s="1053"/>
    </row>
    <row r="1816" spans="12:16">
      <c r="L1816" s="1054"/>
      <c r="M1816" s="1048"/>
      <c r="N1816" s="1053"/>
      <c r="O1816" s="1053"/>
      <c r="P1816" s="1053"/>
    </row>
    <row r="1817" spans="12:16">
      <c r="L1817" s="1054"/>
      <c r="M1817" s="1048"/>
      <c r="N1817" s="1053"/>
      <c r="O1817" s="1053"/>
      <c r="P1817" s="1053"/>
    </row>
    <row r="1818" spans="12:16">
      <c r="L1818" s="1054"/>
      <c r="M1818" s="1048"/>
      <c r="N1818" s="1053"/>
      <c r="O1818" s="1053"/>
      <c r="P1818" s="1053"/>
    </row>
    <row r="1819" spans="12:16">
      <c r="L1819" s="1054"/>
      <c r="M1819" s="1048"/>
      <c r="N1819" s="1053"/>
      <c r="O1819" s="1053"/>
      <c r="P1819" s="1053"/>
    </row>
    <row r="1820" spans="12:16">
      <c r="L1820" s="1054"/>
      <c r="M1820" s="1048"/>
      <c r="N1820" s="1053"/>
      <c r="O1820" s="1053"/>
      <c r="P1820" s="1053"/>
    </row>
    <row r="1821" spans="12:16">
      <c r="L1821" s="1054"/>
      <c r="M1821" s="1048"/>
      <c r="N1821" s="1053"/>
      <c r="O1821" s="1053"/>
      <c r="P1821" s="1053"/>
    </row>
    <row r="1822" spans="12:16">
      <c r="L1822" s="1054"/>
      <c r="M1822" s="1048"/>
      <c r="N1822" s="1053"/>
      <c r="O1822" s="1053"/>
      <c r="P1822" s="1053"/>
    </row>
    <row r="1823" spans="12:16">
      <c r="L1823" s="1054"/>
      <c r="M1823" s="1048"/>
      <c r="N1823" s="1053"/>
      <c r="O1823" s="1053"/>
      <c r="P1823" s="1053"/>
    </row>
    <row r="1824" spans="12:16">
      <c r="L1824" s="1054"/>
      <c r="M1824" s="1048"/>
      <c r="N1824" s="1053"/>
      <c r="O1824" s="1053"/>
      <c r="P1824" s="1053"/>
    </row>
    <row r="1825" spans="12:16">
      <c r="L1825" s="1054"/>
      <c r="M1825" s="1048"/>
      <c r="N1825" s="1053"/>
      <c r="O1825" s="1053"/>
      <c r="P1825" s="1053"/>
    </row>
    <row r="1826" spans="12:16">
      <c r="L1826" s="1054"/>
      <c r="M1826" s="1048"/>
      <c r="N1826" s="1053"/>
      <c r="O1826" s="1053"/>
      <c r="P1826" s="1053"/>
    </row>
    <row r="1827" spans="12:16">
      <c r="L1827" s="1054"/>
      <c r="M1827" s="1048"/>
      <c r="N1827" s="1053"/>
      <c r="O1827" s="1053"/>
      <c r="P1827" s="1053"/>
    </row>
    <row r="1828" spans="12:16">
      <c r="L1828" s="1054"/>
      <c r="M1828" s="1048"/>
      <c r="N1828" s="1053"/>
      <c r="O1828" s="1053"/>
      <c r="P1828" s="1053"/>
    </row>
    <row r="1829" spans="12:16">
      <c r="L1829" s="1054"/>
      <c r="M1829" s="1048"/>
      <c r="N1829" s="1053"/>
      <c r="O1829" s="1053"/>
      <c r="P1829" s="1053"/>
    </row>
    <row r="1830" spans="12:16">
      <c r="L1830" s="1054"/>
      <c r="M1830" s="1048"/>
      <c r="N1830" s="1053"/>
      <c r="O1830" s="1053"/>
      <c r="P1830" s="1053"/>
    </row>
    <row r="1831" spans="12:16">
      <c r="L1831" s="1054"/>
      <c r="M1831" s="1048"/>
      <c r="N1831" s="1053"/>
      <c r="O1831" s="1053"/>
      <c r="P1831" s="1053"/>
    </row>
    <row r="1832" spans="12:16">
      <c r="L1832" s="1054"/>
      <c r="M1832" s="1048"/>
      <c r="N1832" s="1053"/>
      <c r="O1832" s="1053"/>
      <c r="P1832" s="1053"/>
    </row>
    <row r="1833" spans="12:16">
      <c r="L1833" s="1054"/>
      <c r="M1833" s="1048"/>
      <c r="N1833" s="1053"/>
      <c r="O1833" s="1053"/>
      <c r="P1833" s="1053"/>
    </row>
    <row r="1834" spans="12:16">
      <c r="L1834" s="1054"/>
      <c r="M1834" s="1048"/>
      <c r="N1834" s="1053"/>
      <c r="O1834" s="1053"/>
      <c r="P1834" s="1053"/>
    </row>
    <row r="1835" spans="12:16">
      <c r="L1835" s="1054"/>
      <c r="M1835" s="1048"/>
      <c r="N1835" s="1053"/>
      <c r="O1835" s="1053"/>
      <c r="P1835" s="1053"/>
    </row>
    <row r="1836" spans="12:16">
      <c r="L1836" s="1054"/>
      <c r="M1836" s="1048"/>
      <c r="N1836" s="1053"/>
      <c r="O1836" s="1053"/>
      <c r="P1836" s="1053"/>
    </row>
    <row r="1837" spans="12:16">
      <c r="L1837" s="1054"/>
      <c r="M1837" s="1048"/>
      <c r="N1837" s="1053"/>
      <c r="O1837" s="1053"/>
      <c r="P1837" s="1053"/>
    </row>
    <row r="1838" spans="12:16">
      <c r="L1838" s="1054"/>
      <c r="M1838" s="1048"/>
      <c r="N1838" s="1053"/>
      <c r="O1838" s="1053"/>
      <c r="P1838" s="1053"/>
    </row>
    <row r="1839" spans="12:16">
      <c r="L1839" s="1054"/>
      <c r="M1839" s="1048"/>
      <c r="N1839" s="1053"/>
      <c r="O1839" s="1053"/>
      <c r="P1839" s="1053"/>
    </row>
    <row r="1840" spans="12:16">
      <c r="L1840" s="1054"/>
      <c r="M1840" s="1048"/>
      <c r="N1840" s="1053"/>
      <c r="O1840" s="1053"/>
      <c r="P1840" s="1053"/>
    </row>
    <row r="1841" spans="12:16">
      <c r="L1841" s="1054"/>
      <c r="M1841" s="1048"/>
      <c r="N1841" s="1053"/>
      <c r="O1841" s="1053"/>
      <c r="P1841" s="1053"/>
    </row>
    <row r="1842" spans="12:16">
      <c r="L1842" s="1054"/>
      <c r="M1842" s="1048"/>
      <c r="N1842" s="1053"/>
      <c r="O1842" s="1053"/>
      <c r="P1842" s="1053"/>
    </row>
    <row r="1843" spans="12:16">
      <c r="L1843" s="1054"/>
      <c r="M1843" s="1048"/>
      <c r="N1843" s="1053"/>
      <c r="O1843" s="1053"/>
      <c r="P1843" s="1053"/>
    </row>
    <row r="1844" spans="12:16">
      <c r="L1844" s="1054"/>
      <c r="M1844" s="1048"/>
      <c r="N1844" s="1053"/>
      <c r="O1844" s="1053"/>
      <c r="P1844" s="1053"/>
    </row>
    <row r="1845" spans="12:16">
      <c r="L1845" s="1054"/>
      <c r="M1845" s="1048"/>
      <c r="N1845" s="1053"/>
      <c r="O1845" s="1053"/>
      <c r="P1845" s="1053"/>
    </row>
    <row r="1846" spans="12:16">
      <c r="L1846" s="1054"/>
      <c r="M1846" s="1048"/>
      <c r="N1846" s="1053"/>
      <c r="O1846" s="1053"/>
      <c r="P1846" s="1053"/>
    </row>
    <row r="1847" spans="12:16">
      <c r="L1847" s="1054"/>
      <c r="M1847" s="1048"/>
      <c r="N1847" s="1053"/>
      <c r="O1847" s="1053"/>
      <c r="P1847" s="1053"/>
    </row>
    <row r="1848" spans="12:16">
      <c r="L1848" s="1054"/>
      <c r="M1848" s="1048"/>
      <c r="N1848" s="1053"/>
      <c r="O1848" s="1053"/>
      <c r="P1848" s="1053"/>
    </row>
    <row r="1849" spans="12:16">
      <c r="L1849" s="1054"/>
      <c r="M1849" s="1048"/>
      <c r="N1849" s="1053"/>
      <c r="O1849" s="1053"/>
      <c r="P1849" s="1053"/>
    </row>
    <row r="1850" spans="12:16">
      <c r="L1850" s="1054"/>
      <c r="M1850" s="1048"/>
      <c r="N1850" s="1053"/>
      <c r="O1850" s="1053"/>
      <c r="P1850" s="1053"/>
    </row>
    <row r="1851" spans="12:16">
      <c r="L1851" s="1054"/>
      <c r="M1851" s="1048"/>
      <c r="N1851" s="1053"/>
      <c r="O1851" s="1053"/>
      <c r="P1851" s="1053"/>
    </row>
    <row r="1852" spans="12:16">
      <c r="L1852" s="1054"/>
      <c r="M1852" s="1048"/>
      <c r="N1852" s="1053"/>
      <c r="O1852" s="1053"/>
      <c r="P1852" s="1053"/>
    </row>
    <row r="1853" spans="12:16">
      <c r="L1853" s="1054"/>
      <c r="M1853" s="1048"/>
      <c r="N1853" s="1053"/>
      <c r="O1853" s="1053"/>
      <c r="P1853" s="1053"/>
    </row>
    <row r="1854" spans="12:16">
      <c r="L1854" s="1054"/>
      <c r="M1854" s="1048"/>
      <c r="N1854" s="1053"/>
      <c r="O1854" s="1053"/>
      <c r="P1854" s="1053"/>
    </row>
    <row r="1855" spans="12:16">
      <c r="L1855" s="1054"/>
      <c r="M1855" s="1048"/>
      <c r="N1855" s="1053"/>
      <c r="O1855" s="1053"/>
      <c r="P1855" s="1053"/>
    </row>
    <row r="1856" spans="12:16">
      <c r="L1856" s="1054"/>
      <c r="M1856" s="1048"/>
      <c r="N1856" s="1053"/>
      <c r="O1856" s="1053"/>
      <c r="P1856" s="1053"/>
    </row>
    <row r="1857" spans="12:16">
      <c r="L1857" s="1054"/>
      <c r="M1857" s="1048"/>
      <c r="N1857" s="1053"/>
      <c r="O1857" s="1053"/>
      <c r="P1857" s="1053"/>
    </row>
    <row r="1858" spans="12:16">
      <c r="L1858" s="1054"/>
      <c r="M1858" s="1048"/>
      <c r="N1858" s="1053"/>
      <c r="O1858" s="1053"/>
      <c r="P1858" s="1053"/>
    </row>
    <row r="1859" spans="12:16">
      <c r="L1859" s="1054"/>
      <c r="M1859" s="1048"/>
      <c r="N1859" s="1053"/>
      <c r="O1859" s="1053"/>
      <c r="P1859" s="1053"/>
    </row>
    <row r="1860" spans="12:16">
      <c r="L1860" s="1054"/>
      <c r="M1860" s="1048"/>
      <c r="N1860" s="1053"/>
      <c r="O1860" s="1053"/>
      <c r="P1860" s="1053"/>
    </row>
    <row r="1861" spans="12:16">
      <c r="L1861" s="1054"/>
      <c r="M1861" s="1048"/>
      <c r="N1861" s="1053"/>
      <c r="O1861" s="1053"/>
      <c r="P1861" s="1053"/>
    </row>
    <row r="1862" spans="12:16">
      <c r="L1862" s="1054"/>
      <c r="M1862" s="1048"/>
      <c r="N1862" s="1053"/>
      <c r="O1862" s="1053"/>
      <c r="P1862" s="1053"/>
    </row>
    <row r="1863" spans="12:16">
      <c r="L1863" s="1054"/>
      <c r="M1863" s="1048"/>
      <c r="N1863" s="1053"/>
      <c r="O1863" s="1053"/>
      <c r="P1863" s="1053"/>
    </row>
    <row r="1864" spans="12:16">
      <c r="L1864" s="1054"/>
      <c r="M1864" s="1048"/>
      <c r="N1864" s="1053"/>
      <c r="O1864" s="1053"/>
      <c r="P1864" s="1053"/>
    </row>
    <row r="1865" spans="12:16">
      <c r="L1865" s="1054"/>
      <c r="M1865" s="1048"/>
      <c r="N1865" s="1053"/>
      <c r="O1865" s="1053"/>
      <c r="P1865" s="1053"/>
    </row>
    <row r="1866" spans="12:16">
      <c r="L1866" s="1054"/>
      <c r="M1866" s="1048"/>
      <c r="N1866" s="1053"/>
      <c r="O1866" s="1053"/>
      <c r="P1866" s="1053"/>
    </row>
    <row r="1867" spans="12:16">
      <c r="L1867" s="1054"/>
      <c r="M1867" s="1048"/>
      <c r="N1867" s="1053"/>
      <c r="O1867" s="1053"/>
      <c r="P1867" s="1053"/>
    </row>
    <row r="1868" spans="12:16">
      <c r="L1868" s="1054"/>
      <c r="M1868" s="1048"/>
      <c r="N1868" s="1053"/>
      <c r="O1868" s="1053"/>
      <c r="P1868" s="1053"/>
    </row>
    <row r="1869" spans="12:16">
      <c r="L1869" s="1054"/>
      <c r="M1869" s="1048"/>
      <c r="N1869" s="1053"/>
      <c r="O1869" s="1053"/>
      <c r="P1869" s="1053"/>
    </row>
    <row r="1870" spans="12:16">
      <c r="L1870" s="1054"/>
      <c r="M1870" s="1048"/>
      <c r="N1870" s="1053"/>
      <c r="O1870" s="1053"/>
      <c r="P1870" s="1053"/>
    </row>
    <row r="1871" spans="12:16">
      <c r="L1871" s="1054"/>
      <c r="M1871" s="1048"/>
      <c r="N1871" s="1053"/>
      <c r="O1871" s="1053"/>
      <c r="P1871" s="1053"/>
    </row>
    <row r="1872" spans="12:16">
      <c r="L1872" s="1054"/>
      <c r="M1872" s="1048"/>
      <c r="N1872" s="1053"/>
      <c r="O1872" s="1053"/>
      <c r="P1872" s="1053"/>
    </row>
    <row r="1873" spans="12:16">
      <c r="L1873" s="1054"/>
      <c r="M1873" s="1048"/>
      <c r="N1873" s="1053"/>
      <c r="O1873" s="1053"/>
      <c r="P1873" s="1053"/>
    </row>
    <row r="1874" spans="12:16">
      <c r="L1874" s="1054"/>
      <c r="M1874" s="1048"/>
      <c r="N1874" s="1053"/>
      <c r="O1874" s="1053"/>
      <c r="P1874" s="1053"/>
    </row>
    <row r="1875" spans="12:16">
      <c r="L1875" s="1054"/>
      <c r="M1875" s="1048"/>
      <c r="N1875" s="1053"/>
      <c r="O1875" s="1053"/>
      <c r="P1875" s="1053"/>
    </row>
    <row r="1876" spans="12:16">
      <c r="L1876" s="1054"/>
      <c r="M1876" s="1048"/>
      <c r="N1876" s="1053"/>
      <c r="O1876" s="1053"/>
      <c r="P1876" s="1053"/>
    </row>
    <row r="1877" spans="12:16">
      <c r="L1877" s="1054"/>
      <c r="M1877" s="1048"/>
      <c r="N1877" s="1053"/>
      <c r="O1877" s="1053"/>
      <c r="P1877" s="1053"/>
    </row>
    <row r="1878" spans="12:16">
      <c r="L1878" s="1054"/>
      <c r="M1878" s="1048"/>
      <c r="N1878" s="1053"/>
      <c r="O1878" s="1053"/>
      <c r="P1878" s="1053"/>
    </row>
    <row r="1879" spans="12:16">
      <c r="L1879" s="1054"/>
      <c r="M1879" s="1048"/>
      <c r="N1879" s="1053"/>
      <c r="O1879" s="1053"/>
      <c r="P1879" s="1053"/>
    </row>
    <row r="1880" spans="12:16">
      <c r="L1880" s="1054"/>
      <c r="M1880" s="1048"/>
      <c r="N1880" s="1053"/>
      <c r="O1880" s="1053"/>
      <c r="P1880" s="1053"/>
    </row>
    <row r="1881" spans="12:16">
      <c r="L1881" s="1054"/>
      <c r="M1881" s="1048"/>
      <c r="N1881" s="1053"/>
      <c r="O1881" s="1053"/>
      <c r="P1881" s="1053"/>
    </row>
    <row r="1882" spans="12:16">
      <c r="L1882" s="1054"/>
      <c r="M1882" s="1048"/>
      <c r="N1882" s="1053"/>
      <c r="O1882" s="1053"/>
      <c r="P1882" s="1053"/>
    </row>
    <row r="1883" spans="12:16">
      <c r="L1883" s="1054"/>
      <c r="M1883" s="1048"/>
      <c r="N1883" s="1053"/>
      <c r="O1883" s="1053"/>
      <c r="P1883" s="1053"/>
    </row>
    <row r="1884" spans="12:16">
      <c r="L1884" s="1054"/>
      <c r="M1884" s="1048"/>
      <c r="N1884" s="1053"/>
      <c r="O1884" s="1053"/>
      <c r="P1884" s="1053"/>
    </row>
    <row r="1885" spans="12:16">
      <c r="L1885" s="1054"/>
      <c r="M1885" s="1048"/>
      <c r="N1885" s="1053"/>
      <c r="O1885" s="1053"/>
      <c r="P1885" s="1053"/>
    </row>
    <row r="1886" spans="12:16">
      <c r="L1886" s="1054"/>
      <c r="M1886" s="1048"/>
      <c r="N1886" s="1053"/>
      <c r="O1886" s="1053"/>
      <c r="P1886" s="1053"/>
    </row>
    <row r="1887" spans="12:16">
      <c r="L1887" s="1054"/>
      <c r="M1887" s="1048"/>
      <c r="N1887" s="1053"/>
      <c r="O1887" s="1053"/>
      <c r="P1887" s="1053"/>
    </row>
    <row r="1888" spans="12:16">
      <c r="L1888" s="1054"/>
      <c r="M1888" s="1048"/>
      <c r="N1888" s="1053"/>
      <c r="O1888" s="1053"/>
      <c r="P1888" s="1053"/>
    </row>
    <row r="1889" spans="12:16">
      <c r="L1889" s="1054"/>
      <c r="M1889" s="1048"/>
      <c r="N1889" s="1053"/>
      <c r="O1889" s="1053"/>
      <c r="P1889" s="1053"/>
    </row>
    <row r="1890" spans="12:16">
      <c r="L1890" s="1054"/>
      <c r="M1890" s="1048"/>
      <c r="N1890" s="1053"/>
      <c r="O1890" s="1053"/>
      <c r="P1890" s="1053"/>
    </row>
    <row r="1891" spans="12:16">
      <c r="L1891" s="1054"/>
      <c r="M1891" s="1048"/>
      <c r="N1891" s="1053"/>
      <c r="O1891" s="1053"/>
      <c r="P1891" s="1053"/>
    </row>
    <row r="1892" spans="12:16">
      <c r="L1892" s="1054"/>
      <c r="M1892" s="1048"/>
      <c r="N1892" s="1053"/>
      <c r="O1892" s="1053"/>
      <c r="P1892" s="1053"/>
    </row>
    <row r="1893" spans="12:16">
      <c r="L1893" s="1054"/>
      <c r="M1893" s="1048"/>
      <c r="N1893" s="1053"/>
      <c r="O1893" s="1053"/>
      <c r="P1893" s="1053"/>
    </row>
    <row r="1894" spans="12:16">
      <c r="L1894" s="1054"/>
      <c r="M1894" s="1048"/>
      <c r="N1894" s="1053"/>
      <c r="O1894" s="1053"/>
      <c r="P1894" s="1053"/>
    </row>
    <row r="1895" spans="12:16">
      <c r="L1895" s="1054"/>
      <c r="M1895" s="1048"/>
      <c r="N1895" s="1053"/>
      <c r="O1895" s="1053"/>
      <c r="P1895" s="1053"/>
    </row>
    <row r="1896" spans="12:16">
      <c r="L1896" s="1054"/>
      <c r="M1896" s="1048"/>
      <c r="N1896" s="1053"/>
      <c r="O1896" s="1053"/>
      <c r="P1896" s="1053"/>
    </row>
    <row r="1897" spans="12:16">
      <c r="L1897" s="1054"/>
      <c r="M1897" s="1048"/>
      <c r="N1897" s="1053"/>
      <c r="O1897" s="1053"/>
      <c r="P1897" s="1053"/>
    </row>
    <row r="1898" spans="12:16">
      <c r="L1898" s="1054"/>
      <c r="M1898" s="1048"/>
      <c r="N1898" s="1053"/>
      <c r="O1898" s="1053"/>
      <c r="P1898" s="1053"/>
    </row>
    <row r="1899" spans="12:16">
      <c r="L1899" s="1054"/>
      <c r="M1899" s="1048"/>
      <c r="N1899" s="1053"/>
      <c r="O1899" s="1053"/>
      <c r="P1899" s="1053"/>
    </row>
    <row r="1900" spans="12:16">
      <c r="L1900" s="1054"/>
      <c r="M1900" s="1048"/>
      <c r="N1900" s="1053"/>
      <c r="O1900" s="1053"/>
      <c r="P1900" s="1053"/>
    </row>
    <row r="1901" spans="12:16">
      <c r="L1901" s="1054"/>
      <c r="M1901" s="1048"/>
      <c r="N1901" s="1053"/>
      <c r="O1901" s="1053"/>
      <c r="P1901" s="1053"/>
    </row>
    <row r="1902" spans="12:16">
      <c r="L1902" s="1054"/>
      <c r="M1902" s="1048"/>
      <c r="N1902" s="1053"/>
      <c r="O1902" s="1053"/>
      <c r="P1902" s="1053"/>
    </row>
    <row r="1903" spans="12:16">
      <c r="L1903" s="1054"/>
      <c r="M1903" s="1048"/>
      <c r="N1903" s="1053"/>
      <c r="O1903" s="1053"/>
      <c r="P1903" s="1053"/>
    </row>
    <row r="1904" spans="12:16">
      <c r="L1904" s="1054"/>
      <c r="M1904" s="1048"/>
      <c r="N1904" s="1053"/>
      <c r="O1904" s="1053"/>
      <c r="P1904" s="1053"/>
    </row>
    <row r="1905" spans="12:16">
      <c r="L1905" s="1054"/>
      <c r="M1905" s="1048"/>
      <c r="N1905" s="1053"/>
      <c r="O1905" s="1053"/>
      <c r="P1905" s="1053"/>
    </row>
    <row r="1906" spans="12:16">
      <c r="L1906" s="1054"/>
      <c r="M1906" s="1048"/>
      <c r="N1906" s="1053"/>
      <c r="O1906" s="1053"/>
      <c r="P1906" s="1053"/>
    </row>
    <row r="1907" spans="12:16">
      <c r="L1907" s="1054"/>
      <c r="M1907" s="1048"/>
      <c r="N1907" s="1053"/>
      <c r="O1907" s="1053"/>
      <c r="P1907" s="1053"/>
    </row>
    <row r="1908" spans="12:16">
      <c r="L1908" s="1054"/>
      <c r="M1908" s="1048"/>
      <c r="N1908" s="1053"/>
      <c r="O1908" s="1053"/>
      <c r="P1908" s="1053"/>
    </row>
    <row r="1909" spans="12:16">
      <c r="L1909" s="1054"/>
      <c r="M1909" s="1048"/>
      <c r="N1909" s="1053"/>
      <c r="O1909" s="1053"/>
      <c r="P1909" s="1053"/>
    </row>
    <row r="1910" spans="12:16">
      <c r="L1910" s="1054"/>
      <c r="M1910" s="1048"/>
      <c r="N1910" s="1053"/>
      <c r="O1910" s="1053"/>
      <c r="P1910" s="1053"/>
    </row>
    <row r="1911" spans="12:16">
      <c r="L1911" s="1054"/>
      <c r="M1911" s="1048"/>
      <c r="N1911" s="1053"/>
      <c r="O1911" s="1053"/>
      <c r="P1911" s="1053"/>
    </row>
    <row r="1912" spans="12:16">
      <c r="L1912" s="1054"/>
      <c r="M1912" s="1048"/>
      <c r="N1912" s="1053"/>
      <c r="O1912" s="1053"/>
      <c r="P1912" s="1053"/>
    </row>
    <row r="1913" spans="12:16">
      <c r="L1913" s="1054"/>
      <c r="M1913" s="1048"/>
      <c r="N1913" s="1053"/>
      <c r="O1913" s="1053"/>
      <c r="P1913" s="1053"/>
    </row>
    <row r="1914" spans="12:16">
      <c r="L1914" s="1054"/>
      <c r="M1914" s="1048"/>
      <c r="N1914" s="1053"/>
      <c r="O1914" s="1053"/>
      <c r="P1914" s="1053"/>
    </row>
    <row r="1915" spans="12:16">
      <c r="L1915" s="1054"/>
      <c r="M1915" s="1048"/>
      <c r="N1915" s="1053"/>
      <c r="O1915" s="1053"/>
      <c r="P1915" s="1053"/>
    </row>
    <row r="1916" spans="12:16">
      <c r="L1916" s="1054"/>
      <c r="M1916" s="1048"/>
      <c r="N1916" s="1053"/>
      <c r="O1916" s="1053"/>
      <c r="P1916" s="1053"/>
    </row>
    <row r="1917" spans="12:16">
      <c r="L1917" s="1054"/>
      <c r="M1917" s="1048"/>
      <c r="N1917" s="1053"/>
      <c r="O1917" s="1053"/>
      <c r="P1917" s="1053"/>
    </row>
    <row r="1918" spans="12:16">
      <c r="L1918" s="1054"/>
      <c r="M1918" s="1048"/>
      <c r="N1918" s="1053"/>
      <c r="O1918" s="1053"/>
      <c r="P1918" s="1053"/>
    </row>
    <row r="1919" spans="12:16">
      <c r="L1919" s="1054"/>
      <c r="M1919" s="1048"/>
      <c r="N1919" s="1053"/>
      <c r="O1919" s="1053"/>
      <c r="P1919" s="1053"/>
    </row>
    <row r="1920" spans="12:16">
      <c r="L1920" s="1054"/>
      <c r="M1920" s="1048"/>
      <c r="N1920" s="1053"/>
      <c r="O1920" s="1053"/>
      <c r="P1920" s="1053"/>
    </row>
    <row r="1921" spans="12:16">
      <c r="L1921" s="1054"/>
      <c r="M1921" s="1048"/>
      <c r="N1921" s="1053"/>
      <c r="O1921" s="1053"/>
      <c r="P1921" s="1053"/>
    </row>
    <row r="1922" spans="12:16">
      <c r="L1922" s="1054"/>
      <c r="M1922" s="1048"/>
      <c r="N1922" s="1053"/>
      <c r="O1922" s="1053"/>
      <c r="P1922" s="1053"/>
    </row>
    <row r="1923" spans="12:16">
      <c r="L1923" s="1054"/>
      <c r="M1923" s="1048"/>
      <c r="N1923" s="1053"/>
      <c r="O1923" s="1053"/>
      <c r="P1923" s="1053"/>
    </row>
    <row r="1924" spans="12:16">
      <c r="L1924" s="1054"/>
      <c r="M1924" s="1048"/>
      <c r="N1924" s="1053"/>
      <c r="O1924" s="1053"/>
      <c r="P1924" s="1053"/>
    </row>
    <row r="1925" spans="12:16">
      <c r="L1925" s="1054"/>
      <c r="M1925" s="1048"/>
      <c r="N1925" s="1053"/>
      <c r="O1925" s="1053"/>
      <c r="P1925" s="1053"/>
    </row>
    <row r="1926" spans="12:16">
      <c r="L1926" s="1054"/>
      <c r="M1926" s="1048"/>
      <c r="N1926" s="1053"/>
      <c r="O1926" s="1053"/>
      <c r="P1926" s="1053"/>
    </row>
    <row r="1927" spans="12:16">
      <c r="L1927" s="1054"/>
      <c r="M1927" s="1048"/>
      <c r="N1927" s="1053"/>
      <c r="O1927" s="1053"/>
      <c r="P1927" s="1053"/>
    </row>
    <row r="1928" spans="12:16">
      <c r="L1928" s="1054"/>
      <c r="M1928" s="1048"/>
      <c r="N1928" s="1053"/>
      <c r="O1928" s="1053"/>
      <c r="P1928" s="1053"/>
    </row>
    <row r="1929" spans="12:16">
      <c r="L1929" s="1054"/>
      <c r="M1929" s="1048"/>
      <c r="N1929" s="1053"/>
      <c r="O1929" s="1053"/>
      <c r="P1929" s="1053"/>
    </row>
    <row r="1930" spans="12:16">
      <c r="L1930" s="1054"/>
      <c r="M1930" s="1048"/>
      <c r="N1930" s="1053"/>
      <c r="O1930" s="1053"/>
      <c r="P1930" s="1053"/>
    </row>
    <row r="1931" spans="12:16">
      <c r="L1931" s="1054"/>
      <c r="M1931" s="1048"/>
      <c r="N1931" s="1053"/>
      <c r="O1931" s="1053"/>
      <c r="P1931" s="1053"/>
    </row>
    <row r="1932" spans="12:16">
      <c r="L1932" s="1054"/>
      <c r="M1932" s="1048"/>
      <c r="N1932" s="1053"/>
      <c r="O1932" s="1053"/>
      <c r="P1932" s="1053"/>
    </row>
    <row r="1933" spans="12:16">
      <c r="L1933" s="1054"/>
      <c r="M1933" s="1048"/>
      <c r="N1933" s="1053"/>
      <c r="O1933" s="1053"/>
      <c r="P1933" s="1053"/>
    </row>
    <row r="1934" spans="12:16">
      <c r="L1934" s="1054"/>
      <c r="M1934" s="1048"/>
      <c r="N1934" s="1053"/>
      <c r="O1934" s="1053"/>
      <c r="P1934" s="1053"/>
    </row>
    <row r="1935" spans="12:16">
      <c r="L1935" s="1054"/>
      <c r="M1935" s="1048"/>
      <c r="N1935" s="1053"/>
      <c r="O1935" s="1053"/>
      <c r="P1935" s="1053"/>
    </row>
    <row r="1936" spans="12:16">
      <c r="L1936" s="1054"/>
      <c r="M1936" s="1048"/>
      <c r="N1936" s="1053"/>
      <c r="O1936" s="1053"/>
      <c r="P1936" s="1053"/>
    </row>
    <row r="1937" spans="12:16">
      <c r="L1937" s="1054"/>
      <c r="M1937" s="1048"/>
      <c r="N1937" s="1053"/>
      <c r="O1937" s="1053"/>
      <c r="P1937" s="1053"/>
    </row>
    <row r="1938" spans="12:16">
      <c r="L1938" s="1054"/>
      <c r="M1938" s="1048"/>
      <c r="N1938" s="1053"/>
      <c r="O1938" s="1053"/>
      <c r="P1938" s="1053"/>
    </row>
    <row r="1939" spans="12:16">
      <c r="L1939" s="1054"/>
      <c r="M1939" s="1048"/>
      <c r="N1939" s="1053"/>
      <c r="O1939" s="1053"/>
      <c r="P1939" s="1053"/>
    </row>
    <row r="1940" spans="12:16">
      <c r="L1940" s="1054"/>
      <c r="M1940" s="1048"/>
      <c r="N1940" s="1053"/>
      <c r="O1940" s="1053"/>
      <c r="P1940" s="1053"/>
    </row>
    <row r="1941" spans="12:16">
      <c r="L1941" s="1054"/>
      <c r="M1941" s="1048"/>
      <c r="N1941" s="1053"/>
      <c r="O1941" s="1053"/>
      <c r="P1941" s="1053"/>
    </row>
    <row r="1942" spans="12:16">
      <c r="L1942" s="1054"/>
      <c r="M1942" s="1048"/>
      <c r="N1942" s="1053"/>
      <c r="O1942" s="1053"/>
      <c r="P1942" s="1053"/>
    </row>
    <row r="1943" spans="12:16">
      <c r="L1943" s="1054"/>
      <c r="M1943" s="1048"/>
      <c r="N1943" s="1053"/>
      <c r="O1943" s="1053"/>
      <c r="P1943" s="1053"/>
    </row>
    <row r="1944" spans="12:16">
      <c r="L1944" s="1054"/>
      <c r="M1944" s="1048"/>
      <c r="N1944" s="1053"/>
      <c r="O1944" s="1053"/>
      <c r="P1944" s="1053"/>
    </row>
    <row r="1945" spans="12:16">
      <c r="L1945" s="1054"/>
      <c r="M1945" s="1048"/>
      <c r="N1945" s="1053"/>
      <c r="O1945" s="1053"/>
      <c r="P1945" s="1053"/>
    </row>
    <row r="1946" spans="12:16">
      <c r="L1946" s="1054"/>
      <c r="M1946" s="1048"/>
      <c r="N1946" s="1053"/>
      <c r="O1946" s="1053"/>
      <c r="P1946" s="1053"/>
    </row>
    <row r="1947" spans="12:16">
      <c r="L1947" s="1054"/>
      <c r="M1947" s="1048"/>
      <c r="N1947" s="1053"/>
      <c r="O1947" s="1053"/>
      <c r="P1947" s="1053"/>
    </row>
    <row r="1948" spans="12:16">
      <c r="L1948" s="1054"/>
      <c r="M1948" s="1048"/>
      <c r="N1948" s="1053"/>
      <c r="O1948" s="1053"/>
      <c r="P1948" s="1053"/>
    </row>
    <row r="1949" spans="12:16">
      <c r="L1949" s="1054"/>
      <c r="M1949" s="1048"/>
      <c r="N1949" s="1053"/>
      <c r="O1949" s="1053"/>
      <c r="P1949" s="1053"/>
    </row>
    <row r="1950" spans="12:16">
      <c r="L1950" s="1054"/>
      <c r="M1950" s="1048"/>
      <c r="N1950" s="1053"/>
      <c r="O1950" s="1053"/>
      <c r="P1950" s="1053"/>
    </row>
    <row r="1951" spans="12:16">
      <c r="L1951" s="1054"/>
      <c r="M1951" s="1048"/>
      <c r="N1951" s="1053"/>
      <c r="O1951" s="1053"/>
      <c r="P1951" s="1053"/>
    </row>
    <row r="1952" spans="12:16">
      <c r="L1952" s="1054"/>
      <c r="M1952" s="1048"/>
      <c r="N1952" s="1053"/>
      <c r="O1952" s="1053"/>
      <c r="P1952" s="1053"/>
    </row>
    <row r="1953" spans="12:16">
      <c r="L1953" s="1054"/>
      <c r="M1953" s="1048"/>
      <c r="N1953" s="1053"/>
      <c r="O1953" s="1053"/>
      <c r="P1953" s="1053"/>
    </row>
    <row r="1954" spans="12:16">
      <c r="L1954" s="1054"/>
      <c r="M1954" s="1048"/>
      <c r="N1954" s="1053"/>
      <c r="O1954" s="1053"/>
      <c r="P1954" s="1053"/>
    </row>
    <row r="1955" spans="12:16">
      <c r="L1955" s="1054"/>
      <c r="M1955" s="1048"/>
      <c r="N1955" s="1053"/>
      <c r="O1955" s="1053"/>
      <c r="P1955" s="1053"/>
    </row>
    <row r="1956" spans="12:16">
      <c r="L1956" s="1054"/>
      <c r="M1956" s="1048"/>
      <c r="N1956" s="1053"/>
      <c r="O1956" s="1053"/>
      <c r="P1956" s="1053"/>
    </row>
    <row r="1957" spans="12:16">
      <c r="L1957" s="1054"/>
      <c r="M1957" s="1048"/>
      <c r="N1957" s="1053"/>
      <c r="O1957" s="1053"/>
      <c r="P1957" s="1053"/>
    </row>
    <row r="1958" spans="12:16">
      <c r="L1958" s="1054"/>
      <c r="M1958" s="1048"/>
      <c r="N1958" s="1053"/>
      <c r="O1958" s="1053"/>
      <c r="P1958" s="1053"/>
    </row>
    <row r="1959" spans="12:16">
      <c r="L1959" s="1054"/>
      <c r="M1959" s="1048"/>
      <c r="N1959" s="1053"/>
      <c r="O1959" s="1053"/>
      <c r="P1959" s="1053"/>
    </row>
    <row r="1960" spans="12:16">
      <c r="L1960" s="1054"/>
      <c r="M1960" s="1048"/>
      <c r="N1960" s="1053"/>
      <c r="O1960" s="1053"/>
      <c r="P1960" s="1053"/>
    </row>
    <row r="1961" spans="12:16">
      <c r="L1961" s="1054"/>
      <c r="M1961" s="1048"/>
      <c r="N1961" s="1053"/>
      <c r="O1961" s="1053"/>
      <c r="P1961" s="1053"/>
    </row>
    <row r="1962" spans="12:16">
      <c r="L1962" s="1054"/>
      <c r="M1962" s="1048"/>
      <c r="N1962" s="1053"/>
      <c r="O1962" s="1053"/>
      <c r="P1962" s="1053"/>
    </row>
    <row r="1963" spans="12:16">
      <c r="L1963" s="1054"/>
      <c r="M1963" s="1048"/>
      <c r="N1963" s="1053"/>
      <c r="O1963" s="1053"/>
      <c r="P1963" s="1053"/>
    </row>
    <row r="1964" spans="12:16">
      <c r="L1964" s="1054"/>
      <c r="M1964" s="1048"/>
      <c r="N1964" s="1053"/>
      <c r="O1964" s="1053"/>
      <c r="P1964" s="1053"/>
    </row>
    <row r="1965" spans="12:16">
      <c r="L1965" s="1054"/>
      <c r="M1965" s="1048"/>
      <c r="N1965" s="1053"/>
      <c r="O1965" s="1053"/>
      <c r="P1965" s="1053"/>
    </row>
    <row r="1966" spans="12:16">
      <c r="L1966" s="1054"/>
      <c r="M1966" s="1048"/>
      <c r="N1966" s="1053"/>
      <c r="O1966" s="1053"/>
      <c r="P1966" s="1053"/>
    </row>
    <row r="1967" spans="12:16">
      <c r="L1967" s="1054"/>
      <c r="M1967" s="1048"/>
      <c r="N1967" s="1053"/>
      <c r="O1967" s="1053"/>
      <c r="P1967" s="1053"/>
    </row>
    <row r="1968" spans="12:16">
      <c r="L1968" s="1054"/>
      <c r="M1968" s="1048"/>
      <c r="N1968" s="1053"/>
      <c r="O1968" s="1053"/>
      <c r="P1968" s="1053"/>
    </row>
    <row r="1969" spans="12:16">
      <c r="L1969" s="1054"/>
      <c r="M1969" s="1048"/>
      <c r="N1969" s="1053"/>
      <c r="O1969" s="1053"/>
      <c r="P1969" s="1053"/>
    </row>
    <row r="1970" spans="12:16">
      <c r="L1970" s="1054"/>
      <c r="M1970" s="1048"/>
      <c r="N1970" s="1053"/>
      <c r="O1970" s="1053"/>
      <c r="P1970" s="1053"/>
    </row>
    <row r="1971" spans="12:16">
      <c r="L1971" s="1054"/>
      <c r="M1971" s="1048"/>
      <c r="N1971" s="1053"/>
      <c r="O1971" s="1053"/>
      <c r="P1971" s="1053"/>
    </row>
    <row r="1972" spans="12:16">
      <c r="L1972" s="1054"/>
      <c r="M1972" s="1048"/>
      <c r="N1972" s="1053"/>
      <c r="O1972" s="1053"/>
      <c r="P1972" s="1053"/>
    </row>
    <row r="1973" spans="12:16">
      <c r="L1973" s="1054"/>
      <c r="M1973" s="1048"/>
      <c r="N1973" s="1053"/>
      <c r="O1973" s="1053"/>
      <c r="P1973" s="1053"/>
    </row>
    <row r="1974" spans="12:16">
      <c r="L1974" s="1054"/>
      <c r="M1974" s="1048"/>
      <c r="N1974" s="1053"/>
      <c r="O1974" s="1053"/>
      <c r="P1974" s="1053"/>
    </row>
    <row r="1975" spans="12:16">
      <c r="L1975" s="1054"/>
      <c r="M1975" s="1048"/>
      <c r="N1975" s="1053"/>
      <c r="O1975" s="1053"/>
      <c r="P1975" s="1053"/>
    </row>
    <row r="1976" spans="12:16">
      <c r="L1976" s="1054"/>
      <c r="M1976" s="1048"/>
      <c r="N1976" s="1053"/>
      <c r="O1976" s="1053"/>
      <c r="P1976" s="1053"/>
    </row>
    <row r="1977" spans="12:16">
      <c r="L1977" s="1054"/>
      <c r="M1977" s="1048"/>
      <c r="N1977" s="1053"/>
      <c r="O1977" s="1053"/>
      <c r="P1977" s="1053"/>
    </row>
    <row r="1978" spans="12:16">
      <c r="L1978" s="1054"/>
      <c r="M1978" s="1048"/>
      <c r="N1978" s="1053"/>
      <c r="O1978" s="1053"/>
      <c r="P1978" s="1053"/>
    </row>
    <row r="1979" spans="12:16">
      <c r="L1979" s="1054"/>
      <c r="M1979" s="1048"/>
      <c r="N1979" s="1053"/>
      <c r="O1979" s="1053"/>
      <c r="P1979" s="1053"/>
    </row>
    <row r="1980" spans="12:16">
      <c r="L1980" s="1054"/>
      <c r="M1980" s="1048"/>
      <c r="N1980" s="1053"/>
      <c r="O1980" s="1053"/>
      <c r="P1980" s="1053"/>
    </row>
    <row r="1981" spans="12:16">
      <c r="L1981" s="1054"/>
      <c r="M1981" s="1048"/>
      <c r="N1981" s="1053"/>
      <c r="O1981" s="1053"/>
      <c r="P1981" s="1053"/>
    </row>
    <row r="1982" spans="12:16">
      <c r="L1982" s="1054"/>
      <c r="M1982" s="1048"/>
      <c r="N1982" s="1053"/>
      <c r="O1982" s="1053"/>
      <c r="P1982" s="1053"/>
    </row>
    <row r="1983" spans="12:16">
      <c r="L1983" s="1054"/>
      <c r="M1983" s="1048"/>
      <c r="N1983" s="1053"/>
      <c r="O1983" s="1053"/>
      <c r="P1983" s="1053"/>
    </row>
    <row r="1984" spans="12:16">
      <c r="L1984" s="1054"/>
      <c r="M1984" s="1048"/>
      <c r="N1984" s="1053"/>
      <c r="O1984" s="1053"/>
      <c r="P1984" s="1053"/>
    </row>
    <row r="1985" spans="12:16">
      <c r="L1985" s="1054"/>
      <c r="M1985" s="1048"/>
      <c r="N1985" s="1053"/>
      <c r="O1985" s="1053"/>
      <c r="P1985" s="1053"/>
    </row>
    <row r="1986" spans="12:16">
      <c r="L1986" s="1054"/>
      <c r="M1986" s="1048"/>
      <c r="N1986" s="1053"/>
      <c r="O1986" s="1053"/>
      <c r="P1986" s="1053"/>
    </row>
    <row r="1987" spans="12:16">
      <c r="L1987" s="1054"/>
      <c r="M1987" s="1048"/>
      <c r="N1987" s="1053"/>
      <c r="O1987" s="1053"/>
      <c r="P1987" s="1053"/>
    </row>
    <row r="1988" spans="12:16">
      <c r="L1988" s="1054"/>
      <c r="M1988" s="1048"/>
      <c r="N1988" s="1053"/>
      <c r="O1988" s="1053"/>
      <c r="P1988" s="1053"/>
    </row>
    <row r="1989" spans="12:16">
      <c r="L1989" s="1054"/>
      <c r="M1989" s="1048"/>
      <c r="N1989" s="1053"/>
      <c r="O1989" s="1053"/>
      <c r="P1989" s="1053"/>
    </row>
    <row r="1990" spans="12:16">
      <c r="L1990" s="1054"/>
      <c r="M1990" s="1048"/>
      <c r="N1990" s="1053"/>
      <c r="O1990" s="1053"/>
      <c r="P1990" s="1053"/>
    </row>
    <row r="1991" spans="12:16">
      <c r="L1991" s="1054"/>
      <c r="M1991" s="1048"/>
      <c r="N1991" s="1053"/>
      <c r="O1991" s="1053"/>
      <c r="P1991" s="1053"/>
    </row>
    <row r="1992" spans="12:16">
      <c r="L1992" s="1054"/>
      <c r="M1992" s="1048"/>
      <c r="N1992" s="1053"/>
      <c r="O1992" s="1053"/>
      <c r="P1992" s="1053"/>
    </row>
    <row r="1993" spans="12:16">
      <c r="L1993" s="1054"/>
      <c r="M1993" s="1048"/>
      <c r="N1993" s="1053"/>
      <c r="O1993" s="1053"/>
      <c r="P1993" s="1053"/>
    </row>
    <row r="1994" spans="12:16">
      <c r="L1994" s="1054"/>
      <c r="M1994" s="1048"/>
      <c r="N1994" s="1053"/>
      <c r="O1994" s="1053"/>
      <c r="P1994" s="1053"/>
    </row>
    <row r="1995" spans="12:16">
      <c r="L1995" s="1054"/>
      <c r="M1995" s="1048"/>
      <c r="N1995" s="1053"/>
      <c r="O1995" s="1053"/>
      <c r="P1995" s="1053"/>
    </row>
    <row r="1996" spans="12:16">
      <c r="L1996" s="1054"/>
      <c r="M1996" s="1048"/>
      <c r="N1996" s="1053"/>
      <c r="O1996" s="1053"/>
      <c r="P1996" s="1053"/>
    </row>
    <row r="1997" spans="12:16">
      <c r="L1997" s="1054"/>
      <c r="M1997" s="1048"/>
      <c r="N1997" s="1053"/>
      <c r="O1997" s="1053"/>
      <c r="P1997" s="1053"/>
    </row>
    <row r="1998" spans="12:16">
      <c r="L1998" s="1054"/>
      <c r="M1998" s="1048"/>
      <c r="N1998" s="1053"/>
      <c r="O1998" s="1053"/>
      <c r="P1998" s="1053"/>
    </row>
    <row r="1999" spans="12:16">
      <c r="L1999" s="1054"/>
      <c r="M1999" s="1048"/>
      <c r="N1999" s="1053"/>
      <c r="O1999" s="1053"/>
      <c r="P1999" s="1053"/>
    </row>
    <row r="2000" spans="12:16">
      <c r="L2000" s="1054"/>
      <c r="M2000" s="1048"/>
      <c r="N2000" s="1053"/>
      <c r="O2000" s="1053"/>
      <c r="P2000" s="1053"/>
    </row>
    <row r="2001" spans="12:16">
      <c r="L2001" s="1054"/>
      <c r="M2001" s="1048"/>
      <c r="N2001" s="1053"/>
      <c r="O2001" s="1053"/>
      <c r="P2001" s="1053"/>
    </row>
    <row r="2002" spans="12:16">
      <c r="L2002" s="1054"/>
      <c r="M2002" s="1048"/>
      <c r="N2002" s="1053"/>
      <c r="O2002" s="1053"/>
      <c r="P2002" s="1053"/>
    </row>
    <row r="2003" spans="12:16">
      <c r="L2003" s="1054"/>
      <c r="M2003" s="1048"/>
      <c r="N2003" s="1053"/>
      <c r="O2003" s="1053"/>
      <c r="P2003" s="1053"/>
    </row>
    <row r="2004" spans="12:16">
      <c r="L2004" s="1054"/>
      <c r="M2004" s="1048"/>
      <c r="N2004" s="1053"/>
      <c r="O2004" s="1053"/>
      <c r="P2004" s="1053"/>
    </row>
    <row r="2005" spans="12:16">
      <c r="L2005" s="1054"/>
      <c r="M2005" s="1048"/>
      <c r="N2005" s="1053"/>
      <c r="O2005" s="1053"/>
      <c r="P2005" s="1053"/>
    </row>
    <row r="2006" spans="12:16">
      <c r="L2006" s="1054"/>
      <c r="M2006" s="1048"/>
      <c r="N2006" s="1053"/>
      <c r="O2006" s="1053"/>
      <c r="P2006" s="1053"/>
    </row>
    <row r="2007" spans="12:16">
      <c r="L2007" s="1054"/>
      <c r="M2007" s="1048"/>
      <c r="N2007" s="1053"/>
      <c r="O2007" s="1053"/>
      <c r="P2007" s="1053"/>
    </row>
    <row r="2008" spans="12:16">
      <c r="L2008" s="1054"/>
      <c r="M2008" s="1048"/>
      <c r="N2008" s="1053"/>
      <c r="O2008" s="1053"/>
      <c r="P2008" s="1053"/>
    </row>
    <row r="2009" spans="12:16">
      <c r="L2009" s="1054"/>
      <c r="M2009" s="1048"/>
      <c r="N2009" s="1053"/>
      <c r="O2009" s="1053"/>
      <c r="P2009" s="1053"/>
    </row>
    <row r="2010" spans="12:16">
      <c r="L2010" s="1054"/>
      <c r="M2010" s="1048"/>
      <c r="N2010" s="1053"/>
      <c r="O2010" s="1053"/>
      <c r="P2010" s="1053"/>
    </row>
    <row r="2011" spans="12:16">
      <c r="L2011" s="1054"/>
      <c r="M2011" s="1048"/>
      <c r="N2011" s="1053"/>
      <c r="O2011" s="1053"/>
      <c r="P2011" s="1053"/>
    </row>
    <row r="2012" spans="12:16">
      <c r="L2012" s="1054"/>
      <c r="M2012" s="1048"/>
      <c r="N2012" s="1053"/>
      <c r="O2012" s="1053"/>
      <c r="P2012" s="1053"/>
    </row>
    <row r="2013" spans="12:16">
      <c r="L2013" s="1054"/>
      <c r="M2013" s="1048"/>
      <c r="N2013" s="1053"/>
      <c r="O2013" s="1053"/>
      <c r="P2013" s="1053"/>
    </row>
    <row r="2014" spans="12:16">
      <c r="L2014" s="1054"/>
      <c r="M2014" s="1048"/>
      <c r="N2014" s="1053"/>
      <c r="O2014" s="1053"/>
      <c r="P2014" s="1053"/>
    </row>
    <row r="2015" spans="12:16">
      <c r="L2015" s="1054"/>
      <c r="M2015" s="1048"/>
      <c r="N2015" s="1053"/>
      <c r="O2015" s="1053"/>
      <c r="P2015" s="1053"/>
    </row>
    <row r="2016" spans="12:16">
      <c r="L2016" s="1054"/>
      <c r="M2016" s="1048"/>
      <c r="N2016" s="1053"/>
      <c r="O2016" s="1053"/>
      <c r="P2016" s="1053"/>
    </row>
    <row r="2017" spans="12:16">
      <c r="L2017" s="1054"/>
      <c r="M2017" s="1048"/>
      <c r="N2017" s="1053"/>
      <c r="O2017" s="1053"/>
      <c r="P2017" s="1053"/>
    </row>
    <row r="2018" spans="12:16">
      <c r="L2018" s="1054"/>
      <c r="M2018" s="1048"/>
      <c r="N2018" s="1053"/>
      <c r="O2018" s="1053"/>
      <c r="P2018" s="1053"/>
    </row>
    <row r="2019" spans="12:16">
      <c r="L2019" s="1054"/>
      <c r="M2019" s="1048"/>
      <c r="N2019" s="1053"/>
      <c r="O2019" s="1053"/>
      <c r="P2019" s="1053"/>
    </row>
    <row r="2020" spans="12:16">
      <c r="L2020" s="1054"/>
      <c r="M2020" s="1048"/>
      <c r="N2020" s="1053"/>
      <c r="O2020" s="1053"/>
      <c r="P2020" s="1053"/>
    </row>
    <row r="2021" spans="12:16">
      <c r="L2021" s="1054"/>
      <c r="M2021" s="1048"/>
      <c r="N2021" s="1053"/>
      <c r="O2021" s="1053"/>
      <c r="P2021" s="1053"/>
    </row>
    <row r="2022" spans="12:16">
      <c r="L2022" s="1054"/>
      <c r="M2022" s="1048"/>
      <c r="N2022" s="1053"/>
      <c r="O2022" s="1053"/>
      <c r="P2022" s="1053"/>
    </row>
    <row r="2023" spans="12:16">
      <c r="L2023" s="1054"/>
      <c r="M2023" s="1048"/>
      <c r="N2023" s="1053"/>
      <c r="O2023" s="1053"/>
      <c r="P2023" s="1053"/>
    </row>
    <row r="2024" spans="12:16">
      <c r="L2024" s="1054"/>
      <c r="M2024" s="1048"/>
      <c r="N2024" s="1053"/>
      <c r="O2024" s="1053"/>
      <c r="P2024" s="1053"/>
    </row>
    <row r="2025" spans="12:16">
      <c r="L2025" s="1054"/>
      <c r="M2025" s="1048"/>
      <c r="N2025" s="1053"/>
      <c r="O2025" s="1053"/>
      <c r="P2025" s="1053"/>
    </row>
    <row r="2026" spans="12:16">
      <c r="L2026" s="1054"/>
      <c r="M2026" s="1048"/>
      <c r="N2026" s="1053"/>
      <c r="O2026" s="1053"/>
      <c r="P2026" s="1053"/>
    </row>
    <row r="2027" spans="12:16">
      <c r="L2027" s="1054"/>
      <c r="M2027" s="1048"/>
      <c r="N2027" s="1053"/>
      <c r="O2027" s="1053"/>
      <c r="P2027" s="1053"/>
    </row>
    <row r="2028" spans="12:16">
      <c r="L2028" s="1054"/>
      <c r="M2028" s="1048"/>
      <c r="N2028" s="1053"/>
      <c r="O2028" s="1053"/>
      <c r="P2028" s="1053"/>
    </row>
    <row r="2029" spans="12:16">
      <c r="L2029" s="1054"/>
      <c r="M2029" s="1048"/>
      <c r="N2029" s="1053"/>
      <c r="O2029" s="1053"/>
      <c r="P2029" s="1053"/>
    </row>
    <row r="2030" spans="12:16">
      <c r="L2030" s="1054"/>
      <c r="M2030" s="1048"/>
      <c r="N2030" s="1053"/>
      <c r="O2030" s="1053"/>
      <c r="P2030" s="1053"/>
    </row>
    <row r="2031" spans="12:16">
      <c r="L2031" s="1054"/>
      <c r="M2031" s="1048"/>
      <c r="N2031" s="1053"/>
      <c r="O2031" s="1053"/>
      <c r="P2031" s="1053"/>
    </row>
    <row r="2032" spans="12:16">
      <c r="L2032" s="1054"/>
      <c r="M2032" s="1048"/>
      <c r="N2032" s="1053"/>
      <c r="O2032" s="1053"/>
      <c r="P2032" s="1053"/>
    </row>
    <row r="2033" spans="12:16">
      <c r="L2033" s="1054"/>
      <c r="M2033" s="1048"/>
      <c r="N2033" s="1053"/>
      <c r="O2033" s="1053"/>
      <c r="P2033" s="1053"/>
    </row>
    <row r="2034" spans="12:16">
      <c r="L2034" s="1054"/>
      <c r="M2034" s="1048"/>
      <c r="N2034" s="1053"/>
      <c r="O2034" s="1053"/>
      <c r="P2034" s="1053"/>
    </row>
    <row r="2035" spans="12:16">
      <c r="L2035" s="1054"/>
      <c r="M2035" s="1048"/>
      <c r="N2035" s="1053"/>
      <c r="O2035" s="1053"/>
      <c r="P2035" s="1053"/>
    </row>
    <row r="2036" spans="12:16">
      <c r="L2036" s="1054"/>
      <c r="M2036" s="1048"/>
      <c r="N2036" s="1053"/>
      <c r="O2036" s="1053"/>
      <c r="P2036" s="1053"/>
    </row>
    <row r="2037" spans="12:16">
      <c r="L2037" s="1054"/>
      <c r="M2037" s="1048"/>
      <c r="N2037" s="1053"/>
      <c r="O2037" s="1053"/>
      <c r="P2037" s="1053"/>
    </row>
    <row r="2038" spans="12:16">
      <c r="L2038" s="1054"/>
      <c r="M2038" s="1048"/>
      <c r="N2038" s="1053"/>
      <c r="O2038" s="1053"/>
      <c r="P2038" s="1053"/>
    </row>
    <row r="2039" spans="12:16">
      <c r="L2039" s="1054"/>
      <c r="M2039" s="1048"/>
      <c r="N2039" s="1053"/>
      <c r="O2039" s="1053"/>
      <c r="P2039" s="1053"/>
    </row>
    <row r="2040" spans="12:16">
      <c r="L2040" s="1054"/>
      <c r="M2040" s="1048"/>
      <c r="N2040" s="1053"/>
      <c r="O2040" s="1053"/>
      <c r="P2040" s="1053"/>
    </row>
    <row r="2041" spans="12:16">
      <c r="L2041" s="1054"/>
      <c r="M2041" s="1048"/>
      <c r="N2041" s="1053"/>
      <c r="O2041" s="1053"/>
      <c r="P2041" s="1053"/>
    </row>
    <row r="2042" spans="12:16">
      <c r="L2042" s="1054"/>
      <c r="M2042" s="1048"/>
      <c r="N2042" s="1053"/>
      <c r="O2042" s="1053"/>
      <c r="P2042" s="1053"/>
    </row>
    <row r="2043" spans="12:16">
      <c r="L2043" s="1054"/>
      <c r="M2043" s="1048"/>
      <c r="N2043" s="1053"/>
      <c r="O2043" s="1053"/>
      <c r="P2043" s="1053"/>
    </row>
    <row r="2044" spans="12:16">
      <c r="L2044" s="1054"/>
      <c r="M2044" s="1048"/>
      <c r="N2044" s="1053"/>
      <c r="O2044" s="1053"/>
      <c r="P2044" s="1053"/>
    </row>
    <row r="2045" spans="12:16">
      <c r="L2045" s="1054"/>
      <c r="M2045" s="1048"/>
      <c r="N2045" s="1053"/>
      <c r="O2045" s="1053"/>
      <c r="P2045" s="1053"/>
    </row>
    <row r="2046" spans="12:16">
      <c r="L2046" s="1054"/>
      <c r="M2046" s="1048"/>
      <c r="N2046" s="1053"/>
      <c r="O2046" s="1053"/>
      <c r="P2046" s="1053"/>
    </row>
    <row r="2047" spans="12:16">
      <c r="L2047" s="1054"/>
      <c r="M2047" s="1048"/>
      <c r="N2047" s="1053"/>
      <c r="O2047" s="1053"/>
      <c r="P2047" s="1053"/>
    </row>
    <row r="2048" spans="12:16">
      <c r="L2048" s="1054"/>
      <c r="M2048" s="1048"/>
      <c r="N2048" s="1053"/>
      <c r="O2048" s="1053"/>
      <c r="P2048" s="1053"/>
    </row>
    <row r="2049" spans="12:16">
      <c r="L2049" s="1054"/>
      <c r="M2049" s="1048"/>
      <c r="N2049" s="1053"/>
      <c r="O2049" s="1053"/>
      <c r="P2049" s="1053"/>
    </row>
    <row r="2050" spans="12:16">
      <c r="L2050" s="1054"/>
      <c r="M2050" s="1048"/>
      <c r="N2050" s="1053"/>
      <c r="O2050" s="1053"/>
      <c r="P2050" s="1053"/>
    </row>
    <row r="2051" spans="12:16">
      <c r="L2051" s="1054"/>
      <c r="M2051" s="1048"/>
      <c r="N2051" s="1053"/>
      <c r="O2051" s="1053"/>
      <c r="P2051" s="1053"/>
    </row>
    <row r="2052" spans="12:16">
      <c r="L2052" s="1054"/>
      <c r="M2052" s="1048"/>
      <c r="N2052" s="1053"/>
      <c r="O2052" s="1053"/>
      <c r="P2052" s="1053"/>
    </row>
    <row r="2053" spans="12:16">
      <c r="L2053" s="1054"/>
      <c r="M2053" s="1048"/>
      <c r="N2053" s="1053"/>
      <c r="O2053" s="1053"/>
      <c r="P2053" s="1053"/>
    </row>
    <row r="2054" spans="12:16">
      <c r="L2054" s="1054"/>
      <c r="M2054" s="1048"/>
      <c r="N2054" s="1053"/>
      <c r="O2054" s="1053"/>
      <c r="P2054" s="1053"/>
    </row>
    <row r="2055" spans="12:16">
      <c r="L2055" s="1054"/>
      <c r="M2055" s="1048"/>
      <c r="N2055" s="1053"/>
      <c r="O2055" s="1053"/>
      <c r="P2055" s="1053"/>
    </row>
    <row r="2056" spans="12:16">
      <c r="L2056" s="1054"/>
      <c r="M2056" s="1048"/>
      <c r="N2056" s="1053"/>
      <c r="O2056" s="1053"/>
      <c r="P2056" s="1053"/>
    </row>
    <row r="2057" spans="12:16">
      <c r="L2057" s="1054"/>
      <c r="M2057" s="1048"/>
      <c r="N2057" s="1053"/>
      <c r="O2057" s="1053"/>
      <c r="P2057" s="1053"/>
    </row>
    <row r="2058" spans="12:16">
      <c r="L2058" s="1054"/>
      <c r="M2058" s="1048"/>
      <c r="N2058" s="1053"/>
      <c r="O2058" s="1053"/>
      <c r="P2058" s="1053"/>
    </row>
    <row r="2059" spans="12:16">
      <c r="L2059" s="1054"/>
      <c r="M2059" s="1048"/>
      <c r="N2059" s="1053"/>
      <c r="O2059" s="1053"/>
      <c r="P2059" s="1053"/>
    </row>
    <row r="2060" spans="12:16">
      <c r="L2060" s="1054"/>
      <c r="M2060" s="1048"/>
      <c r="N2060" s="1053"/>
      <c r="O2060" s="1053"/>
      <c r="P2060" s="1053"/>
    </row>
    <row r="2061" spans="12:16">
      <c r="L2061" s="1054"/>
      <c r="M2061" s="1048"/>
      <c r="N2061" s="1053"/>
      <c r="O2061" s="1053"/>
      <c r="P2061" s="1053"/>
    </row>
    <row r="2062" spans="12:16">
      <c r="L2062" s="1054"/>
      <c r="M2062" s="1048"/>
      <c r="N2062" s="1053"/>
      <c r="O2062" s="1053"/>
      <c r="P2062" s="1053"/>
    </row>
    <row r="2063" spans="12:16">
      <c r="L2063" s="1054"/>
      <c r="M2063" s="1048"/>
      <c r="N2063" s="1053"/>
      <c r="O2063" s="1053"/>
      <c r="P2063" s="1053"/>
    </row>
    <row r="2064" spans="12:16">
      <c r="L2064" s="1054"/>
      <c r="M2064" s="1048"/>
      <c r="N2064" s="1053"/>
      <c r="O2064" s="1053"/>
      <c r="P2064" s="1053"/>
    </row>
    <row r="2065" spans="12:16">
      <c r="L2065" s="1054"/>
      <c r="M2065" s="1048"/>
      <c r="N2065" s="1053"/>
      <c r="O2065" s="1053"/>
      <c r="P2065" s="1053"/>
    </row>
    <row r="2066" spans="12:16">
      <c r="L2066" s="1054"/>
      <c r="M2066" s="1048"/>
      <c r="N2066" s="1053"/>
      <c r="O2066" s="1053"/>
      <c r="P2066" s="1053"/>
    </row>
    <row r="2067" spans="12:16">
      <c r="L2067" s="1054"/>
      <c r="M2067" s="1048"/>
      <c r="N2067" s="1053"/>
      <c r="O2067" s="1053"/>
      <c r="P2067" s="1053"/>
    </row>
    <row r="2068" spans="12:16">
      <c r="L2068" s="1054"/>
      <c r="M2068" s="1048"/>
      <c r="N2068" s="1053"/>
      <c r="O2068" s="1053"/>
      <c r="P2068" s="1053"/>
    </row>
    <row r="2069" spans="12:16">
      <c r="L2069" s="1054"/>
      <c r="M2069" s="1048"/>
      <c r="N2069" s="1053"/>
      <c r="O2069" s="1053"/>
      <c r="P2069" s="1053"/>
    </row>
    <row r="2070" spans="12:16">
      <c r="L2070" s="1054"/>
      <c r="M2070" s="1048"/>
      <c r="N2070" s="1053"/>
      <c r="O2070" s="1053"/>
      <c r="P2070" s="1053"/>
    </row>
    <row r="2071" spans="12:16">
      <c r="L2071" s="1054"/>
      <c r="M2071" s="1048"/>
      <c r="N2071" s="1053"/>
      <c r="O2071" s="1053"/>
      <c r="P2071" s="1053"/>
    </row>
    <row r="2072" spans="12:16">
      <c r="L2072" s="1054"/>
      <c r="M2072" s="1048"/>
      <c r="N2072" s="1053"/>
      <c r="O2072" s="1053"/>
      <c r="P2072" s="1053"/>
    </row>
    <row r="2073" spans="12:16">
      <c r="L2073" s="1054"/>
      <c r="M2073" s="1048"/>
      <c r="N2073" s="1053"/>
      <c r="O2073" s="1053"/>
      <c r="P2073" s="1053"/>
    </row>
    <row r="2074" spans="12:16">
      <c r="L2074" s="1054"/>
      <c r="M2074" s="1048"/>
      <c r="N2074" s="1053"/>
      <c r="O2074" s="1053"/>
      <c r="P2074" s="1053"/>
    </row>
    <row r="2075" spans="12:16">
      <c r="L2075" s="1054"/>
      <c r="M2075" s="1048"/>
      <c r="N2075" s="1053"/>
      <c r="O2075" s="1053"/>
      <c r="P2075" s="1053"/>
    </row>
    <row r="2076" spans="12:16">
      <c r="L2076" s="1054"/>
      <c r="M2076" s="1048"/>
      <c r="N2076" s="1053"/>
      <c r="O2076" s="1053"/>
      <c r="P2076" s="1053"/>
    </row>
    <row r="2077" spans="12:16">
      <c r="L2077" s="1054"/>
      <c r="M2077" s="1048"/>
      <c r="N2077" s="1053"/>
      <c r="O2077" s="1053"/>
      <c r="P2077" s="1053"/>
    </row>
    <row r="2078" spans="12:16">
      <c r="L2078" s="1054"/>
      <c r="M2078" s="1048"/>
      <c r="N2078" s="1053"/>
      <c r="O2078" s="1053"/>
      <c r="P2078" s="1053"/>
    </row>
    <row r="2079" spans="12:16">
      <c r="L2079" s="1054"/>
      <c r="M2079" s="1048"/>
      <c r="N2079" s="1053"/>
      <c r="O2079" s="1053"/>
      <c r="P2079" s="1053"/>
    </row>
    <row r="2080" spans="12:16">
      <c r="L2080" s="1054"/>
      <c r="M2080" s="1048"/>
      <c r="N2080" s="1053"/>
      <c r="O2080" s="1053"/>
      <c r="P2080" s="1053"/>
    </row>
    <row r="2081" spans="12:16">
      <c r="L2081" s="1054"/>
      <c r="M2081" s="1048"/>
      <c r="N2081" s="1053"/>
      <c r="O2081" s="1053"/>
      <c r="P2081" s="1053"/>
    </row>
    <row r="2082" spans="12:16">
      <c r="L2082" s="1054"/>
      <c r="M2082" s="1048"/>
      <c r="N2082" s="1053"/>
      <c r="O2082" s="1053"/>
      <c r="P2082" s="1053"/>
    </row>
    <row r="2083" spans="12:16">
      <c r="L2083" s="1054"/>
      <c r="M2083" s="1048"/>
      <c r="N2083" s="1053"/>
      <c r="O2083" s="1053"/>
      <c r="P2083" s="1053"/>
    </row>
    <row r="2084" spans="12:16">
      <c r="L2084" s="1054"/>
      <c r="M2084" s="1048"/>
      <c r="N2084" s="1053"/>
      <c r="O2084" s="1053"/>
      <c r="P2084" s="1053"/>
    </row>
    <row r="2085" spans="12:16">
      <c r="L2085" s="1054"/>
      <c r="M2085" s="1048"/>
      <c r="N2085" s="1053"/>
      <c r="O2085" s="1053"/>
      <c r="P2085" s="1053"/>
    </row>
    <row r="2086" spans="12:16">
      <c r="L2086" s="1054"/>
      <c r="M2086" s="1048"/>
      <c r="N2086" s="1053"/>
      <c r="O2086" s="1053"/>
      <c r="P2086" s="1053"/>
    </row>
    <row r="2087" spans="12:16">
      <c r="L2087" s="1054"/>
      <c r="M2087" s="1048"/>
      <c r="N2087" s="1053"/>
      <c r="O2087" s="1053"/>
      <c r="P2087" s="1053"/>
    </row>
    <row r="2088" spans="12:16">
      <c r="L2088" s="1054"/>
      <c r="M2088" s="1048"/>
      <c r="N2088" s="1053"/>
      <c r="O2088" s="1053"/>
      <c r="P2088" s="1053"/>
    </row>
    <row r="2089" spans="12:16">
      <c r="L2089" s="1054"/>
      <c r="M2089" s="1048"/>
      <c r="N2089" s="1053"/>
      <c r="O2089" s="1053"/>
      <c r="P2089" s="1053"/>
    </row>
    <row r="2090" spans="12:16">
      <c r="L2090" s="1054"/>
      <c r="M2090" s="1048"/>
      <c r="N2090" s="1053"/>
      <c r="O2090" s="1053"/>
      <c r="P2090" s="1053"/>
    </row>
    <row r="2091" spans="12:16">
      <c r="L2091" s="1054"/>
      <c r="M2091" s="1048"/>
      <c r="N2091" s="1053"/>
      <c r="O2091" s="1053"/>
      <c r="P2091" s="1053"/>
    </row>
    <row r="2092" spans="12:16">
      <c r="L2092" s="1054"/>
      <c r="M2092" s="1048"/>
      <c r="N2092" s="1053"/>
      <c r="O2092" s="1053"/>
      <c r="P2092" s="1053"/>
    </row>
    <row r="2093" spans="12:16">
      <c r="L2093" s="1054"/>
      <c r="M2093" s="1048"/>
      <c r="N2093" s="1053"/>
      <c r="O2093" s="1053"/>
      <c r="P2093" s="1053"/>
    </row>
    <row r="2094" spans="12:16">
      <c r="L2094" s="1054"/>
      <c r="M2094" s="1048"/>
      <c r="N2094" s="1053"/>
      <c r="O2094" s="1053"/>
      <c r="P2094" s="1053"/>
    </row>
    <row r="2095" spans="12:16">
      <c r="L2095" s="1054"/>
      <c r="M2095" s="1048"/>
      <c r="N2095" s="1053"/>
      <c r="O2095" s="1053"/>
      <c r="P2095" s="1053"/>
    </row>
    <row r="2096" spans="12:16">
      <c r="L2096" s="1054"/>
      <c r="M2096" s="1048"/>
      <c r="N2096" s="1053"/>
      <c r="O2096" s="1053"/>
      <c r="P2096" s="1053"/>
    </row>
    <row r="2097" spans="12:16">
      <c r="L2097" s="1054"/>
      <c r="M2097" s="1048"/>
      <c r="N2097" s="1053"/>
      <c r="O2097" s="1053"/>
      <c r="P2097" s="1053"/>
    </row>
    <row r="2098" spans="12:16">
      <c r="L2098" s="1054"/>
      <c r="M2098" s="1048"/>
      <c r="N2098" s="1053"/>
      <c r="O2098" s="1053"/>
      <c r="P2098" s="1053"/>
    </row>
    <row r="2099" spans="12:16">
      <c r="L2099" s="1054"/>
      <c r="M2099" s="1048"/>
      <c r="N2099" s="1053"/>
      <c r="O2099" s="1053"/>
      <c r="P2099" s="1053"/>
    </row>
    <row r="2100" spans="12:16">
      <c r="L2100" s="1054"/>
      <c r="M2100" s="1048"/>
      <c r="N2100" s="1053"/>
      <c r="O2100" s="1053"/>
      <c r="P2100" s="1053"/>
    </row>
    <row r="2101" spans="12:16">
      <c r="L2101" s="1054"/>
      <c r="M2101" s="1048"/>
      <c r="N2101" s="1053"/>
      <c r="O2101" s="1053"/>
      <c r="P2101" s="1053"/>
    </row>
    <row r="2102" spans="12:16">
      <c r="L2102" s="1054"/>
      <c r="M2102" s="1048"/>
      <c r="N2102" s="1053"/>
      <c r="O2102" s="1053"/>
      <c r="P2102" s="1053"/>
    </row>
    <row r="2103" spans="12:16">
      <c r="L2103" s="1054"/>
      <c r="M2103" s="1048"/>
      <c r="N2103" s="1053"/>
      <c r="O2103" s="1053"/>
      <c r="P2103" s="1053"/>
    </row>
    <row r="2104" spans="12:16">
      <c r="L2104" s="1054"/>
      <c r="M2104" s="1048"/>
      <c r="N2104" s="1053"/>
      <c r="O2104" s="1053"/>
      <c r="P2104" s="1053"/>
    </row>
    <row r="2105" spans="12:16">
      <c r="L2105" s="1054"/>
      <c r="M2105" s="1048"/>
      <c r="N2105" s="1053"/>
      <c r="O2105" s="1053"/>
      <c r="P2105" s="1053"/>
    </row>
    <row r="2106" spans="12:16">
      <c r="L2106" s="1054"/>
      <c r="M2106" s="1048"/>
      <c r="N2106" s="1053"/>
      <c r="O2106" s="1053"/>
      <c r="P2106" s="1053"/>
    </row>
    <row r="2107" spans="12:16">
      <c r="L2107" s="1054"/>
      <c r="M2107" s="1048"/>
      <c r="N2107" s="1053"/>
      <c r="O2107" s="1053"/>
      <c r="P2107" s="1053"/>
    </row>
    <row r="2108" spans="12:16">
      <c r="L2108" s="1054"/>
      <c r="M2108" s="1048"/>
      <c r="N2108" s="1053"/>
      <c r="O2108" s="1053"/>
      <c r="P2108" s="1053"/>
    </row>
    <row r="2109" spans="12:16">
      <c r="L2109" s="1054"/>
      <c r="M2109" s="1048"/>
      <c r="N2109" s="1053"/>
      <c r="O2109" s="1053"/>
      <c r="P2109" s="1053"/>
    </row>
    <row r="2110" spans="12:16">
      <c r="L2110" s="1054"/>
      <c r="M2110" s="1048"/>
      <c r="N2110" s="1053"/>
      <c r="O2110" s="1053"/>
      <c r="P2110" s="1053"/>
    </row>
    <row r="2111" spans="12:16">
      <c r="L2111" s="1054"/>
      <c r="M2111" s="1048"/>
      <c r="N2111" s="1053"/>
      <c r="O2111" s="1053"/>
      <c r="P2111" s="1053"/>
    </row>
    <row r="2112" spans="12:16">
      <c r="L2112" s="1054"/>
      <c r="M2112" s="1048"/>
      <c r="N2112" s="1053"/>
      <c r="O2112" s="1053"/>
      <c r="P2112" s="1053"/>
    </row>
    <row r="2113" spans="12:16">
      <c r="L2113" s="1054"/>
      <c r="M2113" s="1048"/>
      <c r="N2113" s="1053"/>
      <c r="O2113" s="1053"/>
      <c r="P2113" s="1053"/>
    </row>
    <row r="2114" spans="12:16">
      <c r="L2114" s="1054"/>
      <c r="M2114" s="1048"/>
      <c r="N2114" s="1053"/>
      <c r="O2114" s="1053"/>
      <c r="P2114" s="1053"/>
    </row>
    <row r="2115" spans="12:16">
      <c r="L2115" s="1054"/>
      <c r="M2115" s="1048"/>
      <c r="N2115" s="1053"/>
      <c r="O2115" s="1053"/>
      <c r="P2115" s="1053"/>
    </row>
    <row r="2116" spans="12:16">
      <c r="L2116" s="1054"/>
      <c r="M2116" s="1048"/>
      <c r="N2116" s="1053"/>
      <c r="O2116" s="1053"/>
      <c r="P2116" s="1053"/>
    </row>
    <row r="2117" spans="12:16">
      <c r="L2117" s="1054"/>
      <c r="M2117" s="1048"/>
      <c r="N2117" s="1053"/>
      <c r="O2117" s="1053"/>
      <c r="P2117" s="1053"/>
    </row>
    <row r="2118" spans="12:16">
      <c r="L2118" s="1054"/>
      <c r="M2118" s="1048"/>
      <c r="N2118" s="1053"/>
      <c r="O2118" s="1053"/>
      <c r="P2118" s="1053"/>
    </row>
    <row r="2119" spans="12:16">
      <c r="L2119" s="1054"/>
      <c r="M2119" s="1048"/>
      <c r="N2119" s="1053"/>
      <c r="O2119" s="1053"/>
      <c r="P2119" s="1053"/>
    </row>
    <row r="2120" spans="12:16">
      <c r="L2120" s="1054"/>
      <c r="M2120" s="1048"/>
      <c r="N2120" s="1053"/>
      <c r="O2120" s="1053"/>
      <c r="P2120" s="1053"/>
    </row>
    <row r="2121" spans="12:16">
      <c r="L2121" s="1054"/>
      <c r="M2121" s="1048"/>
      <c r="N2121" s="1053"/>
      <c r="O2121" s="1053"/>
      <c r="P2121" s="1053"/>
    </row>
    <row r="2122" spans="12:16">
      <c r="L2122" s="1054"/>
      <c r="M2122" s="1048"/>
      <c r="N2122" s="1053"/>
      <c r="O2122" s="1053"/>
      <c r="P2122" s="1053"/>
    </row>
    <row r="2123" spans="12:16">
      <c r="L2123" s="1054"/>
      <c r="M2123" s="1048"/>
      <c r="N2123" s="1053"/>
      <c r="O2123" s="1053"/>
      <c r="P2123" s="1053"/>
    </row>
    <row r="2124" spans="12:16">
      <c r="L2124" s="1054"/>
      <c r="M2124" s="1048"/>
      <c r="N2124" s="1053"/>
      <c r="O2124" s="1053"/>
      <c r="P2124" s="1053"/>
    </row>
    <row r="2125" spans="12:16">
      <c r="L2125" s="1054"/>
      <c r="M2125" s="1048"/>
      <c r="N2125" s="1053"/>
      <c r="O2125" s="1053"/>
      <c r="P2125" s="1053"/>
    </row>
    <row r="2126" spans="12:16">
      <c r="L2126" s="1054"/>
      <c r="M2126" s="1048"/>
      <c r="N2126" s="1053"/>
      <c r="O2126" s="1053"/>
      <c r="P2126" s="1053"/>
    </row>
    <row r="2127" spans="12:16">
      <c r="L2127" s="1054"/>
      <c r="M2127" s="1048"/>
      <c r="N2127" s="1053"/>
      <c r="O2127" s="1053"/>
      <c r="P2127" s="1053"/>
    </row>
    <row r="2128" spans="12:16">
      <c r="L2128" s="1054"/>
      <c r="M2128" s="1048"/>
      <c r="N2128" s="1053"/>
      <c r="O2128" s="1053"/>
      <c r="P2128" s="1053"/>
    </row>
    <row r="2129" spans="12:16">
      <c r="L2129" s="1054"/>
      <c r="M2129" s="1048"/>
      <c r="N2129" s="1053"/>
      <c r="O2129" s="1053"/>
      <c r="P2129" s="1053"/>
    </row>
    <row r="2130" spans="12:16">
      <c r="L2130" s="1054"/>
      <c r="M2130" s="1048"/>
      <c r="N2130" s="1053"/>
      <c r="O2130" s="1053"/>
      <c r="P2130" s="1053"/>
    </row>
    <row r="2131" spans="12:16">
      <c r="L2131" s="1054"/>
      <c r="M2131" s="1048"/>
      <c r="N2131" s="1053"/>
      <c r="O2131" s="1053"/>
      <c r="P2131" s="1053"/>
    </row>
    <row r="2132" spans="12:16">
      <c r="L2132" s="1054"/>
      <c r="M2132" s="1048"/>
      <c r="N2132" s="1053"/>
      <c r="O2132" s="1053"/>
      <c r="P2132" s="1053"/>
    </row>
    <row r="2133" spans="12:16">
      <c r="L2133" s="1054"/>
      <c r="M2133" s="1048"/>
      <c r="N2133" s="1053"/>
      <c r="O2133" s="1053"/>
      <c r="P2133" s="1053"/>
    </row>
    <row r="2134" spans="12:16">
      <c r="L2134" s="1054"/>
      <c r="M2134" s="1048"/>
      <c r="N2134" s="1053"/>
      <c r="O2134" s="1053"/>
      <c r="P2134" s="1053"/>
    </row>
    <row r="2135" spans="12:16">
      <c r="L2135" s="1054"/>
      <c r="M2135" s="1048"/>
      <c r="N2135" s="1053"/>
      <c r="O2135" s="1053"/>
      <c r="P2135" s="1053"/>
    </row>
    <row r="2136" spans="12:16">
      <c r="L2136" s="1054"/>
      <c r="M2136" s="1048"/>
      <c r="N2136" s="1053"/>
      <c r="O2136" s="1053"/>
      <c r="P2136" s="1053"/>
    </row>
    <row r="2137" spans="12:16">
      <c r="L2137" s="1054"/>
      <c r="M2137" s="1048"/>
      <c r="N2137" s="1053"/>
      <c r="O2137" s="1053"/>
      <c r="P2137" s="1053"/>
    </row>
    <row r="2138" spans="12:16">
      <c r="L2138" s="1054"/>
      <c r="M2138" s="1048"/>
      <c r="N2138" s="1053"/>
      <c r="O2138" s="1053"/>
      <c r="P2138" s="1053"/>
    </row>
    <row r="2139" spans="12:16">
      <c r="L2139" s="1054"/>
      <c r="M2139" s="1048"/>
      <c r="N2139" s="1053"/>
      <c r="O2139" s="1053"/>
      <c r="P2139" s="1053"/>
    </row>
    <row r="2140" spans="12:16">
      <c r="L2140" s="1054"/>
      <c r="M2140" s="1048"/>
      <c r="N2140" s="1053"/>
      <c r="O2140" s="1053"/>
      <c r="P2140" s="1053"/>
    </row>
    <row r="2141" spans="12:16">
      <c r="L2141" s="1054"/>
      <c r="M2141" s="1048"/>
      <c r="N2141" s="1053"/>
      <c r="O2141" s="1053"/>
      <c r="P2141" s="1053"/>
    </row>
    <row r="2142" spans="12:16">
      <c r="L2142" s="1054"/>
      <c r="M2142" s="1048"/>
      <c r="N2142" s="1053"/>
      <c r="O2142" s="1053"/>
      <c r="P2142" s="1053"/>
    </row>
    <row r="2143" spans="12:16">
      <c r="L2143" s="1054"/>
      <c r="M2143" s="1048"/>
      <c r="N2143" s="1053"/>
      <c r="O2143" s="1053"/>
      <c r="P2143" s="1053"/>
    </row>
    <row r="2144" spans="12:16">
      <c r="L2144" s="1054"/>
      <c r="M2144" s="1048"/>
      <c r="N2144" s="1053"/>
      <c r="O2144" s="1053"/>
      <c r="P2144" s="1053"/>
    </row>
    <row r="2145" spans="12:16">
      <c r="L2145" s="1054"/>
      <c r="M2145" s="1048"/>
      <c r="N2145" s="1053"/>
      <c r="O2145" s="1053"/>
      <c r="P2145" s="1053"/>
    </row>
    <row r="2146" spans="12:16">
      <c r="L2146" s="1054"/>
      <c r="M2146" s="1048"/>
      <c r="N2146" s="1053"/>
      <c r="O2146" s="1053"/>
      <c r="P2146" s="1053"/>
    </row>
    <row r="2147" spans="12:16">
      <c r="L2147" s="1054"/>
      <c r="M2147" s="1048"/>
      <c r="N2147" s="1053"/>
      <c r="O2147" s="1053"/>
      <c r="P2147" s="1053"/>
    </row>
    <row r="2148" spans="12:16">
      <c r="L2148" s="1054"/>
      <c r="M2148" s="1048"/>
      <c r="N2148" s="1053"/>
      <c r="O2148" s="1053"/>
      <c r="P2148" s="1053"/>
    </row>
    <row r="2149" spans="12:16">
      <c r="L2149" s="1054"/>
      <c r="M2149" s="1048"/>
      <c r="N2149" s="1053"/>
      <c r="O2149" s="1053"/>
      <c r="P2149" s="1053"/>
    </row>
    <row r="2150" spans="12:16">
      <c r="L2150" s="1054"/>
      <c r="M2150" s="1048"/>
      <c r="N2150" s="1053"/>
      <c r="O2150" s="1053"/>
      <c r="P2150" s="1053"/>
    </row>
    <row r="2151" spans="12:16">
      <c r="L2151" s="1054"/>
      <c r="M2151" s="1048"/>
      <c r="N2151" s="1053"/>
      <c r="O2151" s="1053"/>
      <c r="P2151" s="1053"/>
    </row>
    <row r="2152" spans="12:16">
      <c r="L2152" s="1054"/>
      <c r="M2152" s="1048"/>
      <c r="N2152" s="1053"/>
      <c r="O2152" s="1053"/>
      <c r="P2152" s="1053"/>
    </row>
    <row r="2153" spans="12:16">
      <c r="L2153" s="1054"/>
      <c r="M2153" s="1048"/>
      <c r="N2153" s="1053"/>
      <c r="O2153" s="1053"/>
      <c r="P2153" s="1053"/>
    </row>
    <row r="2154" spans="12:16">
      <c r="L2154" s="1054"/>
      <c r="M2154" s="1048"/>
      <c r="N2154" s="1053"/>
      <c r="O2154" s="1053"/>
      <c r="P2154" s="1053"/>
    </row>
    <row r="2155" spans="12:16">
      <c r="L2155" s="1054"/>
      <c r="M2155" s="1048"/>
      <c r="N2155" s="1053"/>
      <c r="O2155" s="1053"/>
      <c r="P2155" s="1053"/>
    </row>
    <row r="2156" spans="12:16">
      <c r="L2156" s="1054"/>
      <c r="M2156" s="1048"/>
      <c r="N2156" s="1053"/>
      <c r="O2156" s="1053"/>
      <c r="P2156" s="1053"/>
    </row>
    <row r="2157" spans="12:16">
      <c r="L2157" s="1054"/>
      <c r="M2157" s="1048"/>
      <c r="N2157" s="1053"/>
      <c r="O2157" s="1053"/>
      <c r="P2157" s="1053"/>
    </row>
    <row r="2158" spans="12:16">
      <c r="L2158" s="1054"/>
      <c r="M2158" s="1048"/>
      <c r="N2158" s="1053"/>
      <c r="O2158" s="1053"/>
      <c r="P2158" s="1053"/>
    </row>
    <row r="2159" spans="12:16">
      <c r="L2159" s="1054"/>
      <c r="M2159" s="1048"/>
      <c r="N2159" s="1053"/>
      <c r="O2159" s="1053"/>
      <c r="P2159" s="1053"/>
    </row>
    <row r="2160" spans="12:16">
      <c r="L2160" s="1054"/>
      <c r="M2160" s="1048"/>
      <c r="N2160" s="1053"/>
      <c r="O2160" s="1053"/>
      <c r="P2160" s="1053"/>
    </row>
    <row r="2161" spans="12:16">
      <c r="L2161" s="1054"/>
      <c r="M2161" s="1048"/>
      <c r="N2161" s="1053"/>
      <c r="O2161" s="1053"/>
      <c r="P2161" s="1053"/>
    </row>
    <row r="2162" spans="12:16">
      <c r="L2162" s="1054"/>
      <c r="M2162" s="1048"/>
      <c r="N2162" s="1053"/>
      <c r="O2162" s="1053"/>
      <c r="P2162" s="1053"/>
    </row>
    <row r="2163" spans="12:16">
      <c r="L2163" s="1054"/>
      <c r="M2163" s="1048"/>
      <c r="N2163" s="1053"/>
      <c r="O2163" s="1053"/>
      <c r="P2163" s="1053"/>
    </row>
    <row r="2164" spans="12:16">
      <c r="L2164" s="1054"/>
      <c r="M2164" s="1048"/>
      <c r="N2164" s="1053"/>
      <c r="O2164" s="1053"/>
      <c r="P2164" s="1053"/>
    </row>
    <row r="2165" spans="12:16">
      <c r="L2165" s="1054"/>
      <c r="M2165" s="1048"/>
      <c r="N2165" s="1053"/>
      <c r="O2165" s="1053"/>
      <c r="P2165" s="1053"/>
    </row>
    <row r="2166" spans="12:16">
      <c r="L2166" s="1054"/>
      <c r="M2166" s="1048"/>
      <c r="N2166" s="1053"/>
      <c r="O2166" s="1053"/>
      <c r="P2166" s="1053"/>
    </row>
    <row r="2167" spans="12:16">
      <c r="L2167" s="1054"/>
      <c r="M2167" s="1048"/>
      <c r="N2167" s="1053"/>
      <c r="O2167" s="1053"/>
      <c r="P2167" s="1053"/>
    </row>
    <row r="2168" spans="12:16">
      <c r="L2168" s="1054"/>
      <c r="M2168" s="1048"/>
      <c r="N2168" s="1053"/>
      <c r="O2168" s="1053"/>
      <c r="P2168" s="1053"/>
    </row>
    <row r="2169" spans="12:16">
      <c r="L2169" s="1054"/>
      <c r="M2169" s="1048"/>
      <c r="N2169" s="1053"/>
      <c r="O2169" s="1053"/>
      <c r="P2169" s="1053"/>
    </row>
    <row r="2170" spans="12:16">
      <c r="L2170" s="1054"/>
      <c r="M2170" s="1048"/>
      <c r="N2170" s="1053"/>
      <c r="O2170" s="1053"/>
      <c r="P2170" s="1053"/>
    </row>
    <row r="2171" spans="12:16">
      <c r="L2171" s="1054"/>
      <c r="M2171" s="1048"/>
      <c r="N2171" s="1053"/>
      <c r="O2171" s="1053"/>
      <c r="P2171" s="1053"/>
    </row>
    <row r="2172" spans="12:16">
      <c r="L2172" s="1054"/>
      <c r="M2172" s="1048"/>
      <c r="N2172" s="1053"/>
      <c r="O2172" s="1053"/>
      <c r="P2172" s="1053"/>
    </row>
    <row r="2173" spans="12:16">
      <c r="L2173" s="1054"/>
      <c r="M2173" s="1048"/>
      <c r="N2173" s="1053"/>
      <c r="O2173" s="1053"/>
      <c r="P2173" s="1053"/>
    </row>
    <row r="2174" spans="12:16">
      <c r="L2174" s="1054"/>
      <c r="M2174" s="1048"/>
      <c r="N2174" s="1053"/>
      <c r="O2174" s="1053"/>
      <c r="P2174" s="1053"/>
    </row>
    <row r="2175" spans="12:16">
      <c r="L2175" s="1054"/>
      <c r="M2175" s="1048"/>
      <c r="N2175" s="1053"/>
      <c r="O2175" s="1053"/>
      <c r="P2175" s="1053"/>
    </row>
    <row r="2176" spans="12:16">
      <c r="L2176" s="1054"/>
      <c r="M2176" s="1048"/>
      <c r="N2176" s="1053"/>
      <c r="O2176" s="1053"/>
      <c r="P2176" s="1053"/>
    </row>
    <row r="2177" spans="12:16">
      <c r="L2177" s="1054"/>
      <c r="M2177" s="1048"/>
      <c r="N2177" s="1053"/>
      <c r="O2177" s="1053"/>
      <c r="P2177" s="1053"/>
    </row>
    <row r="2178" spans="12:16">
      <c r="L2178" s="1054"/>
      <c r="M2178" s="1048"/>
      <c r="N2178" s="1053"/>
      <c r="O2178" s="1053"/>
      <c r="P2178" s="1053"/>
    </row>
    <row r="2179" spans="12:16">
      <c r="L2179" s="1054"/>
      <c r="M2179" s="1048"/>
      <c r="N2179" s="1053"/>
      <c r="O2179" s="1053"/>
      <c r="P2179" s="1053"/>
    </row>
    <row r="2180" spans="12:16">
      <c r="L2180" s="1054"/>
      <c r="M2180" s="1048"/>
      <c r="N2180" s="1053"/>
      <c r="O2180" s="1053"/>
      <c r="P2180" s="1053"/>
    </row>
    <row r="2181" spans="12:16">
      <c r="L2181" s="1054"/>
      <c r="M2181" s="1048"/>
      <c r="N2181" s="1053"/>
      <c r="O2181" s="1053"/>
      <c r="P2181" s="1053"/>
    </row>
    <row r="2182" spans="12:16">
      <c r="L2182" s="1054"/>
      <c r="M2182" s="1048"/>
      <c r="N2182" s="1053"/>
      <c r="O2182" s="1053"/>
      <c r="P2182" s="1053"/>
    </row>
    <row r="2183" spans="12:16">
      <c r="L2183" s="1054"/>
      <c r="M2183" s="1048"/>
      <c r="N2183" s="1053"/>
      <c r="O2183" s="1053"/>
      <c r="P2183" s="1053"/>
    </row>
    <row r="2184" spans="12:16">
      <c r="L2184" s="1054"/>
      <c r="M2184" s="1048"/>
      <c r="N2184" s="1053"/>
      <c r="O2184" s="1053"/>
      <c r="P2184" s="1053"/>
    </row>
    <row r="2185" spans="12:16">
      <c r="L2185" s="1054"/>
      <c r="M2185" s="1048"/>
      <c r="N2185" s="1053"/>
      <c r="O2185" s="1053"/>
      <c r="P2185" s="1053"/>
    </row>
    <row r="2186" spans="12:16">
      <c r="L2186" s="1054"/>
      <c r="M2186" s="1048"/>
      <c r="N2186" s="1053"/>
      <c r="O2186" s="1053"/>
      <c r="P2186" s="1053"/>
    </row>
    <row r="2187" spans="12:16">
      <c r="L2187" s="1054"/>
      <c r="M2187" s="1048"/>
      <c r="N2187" s="1053"/>
      <c r="O2187" s="1053"/>
      <c r="P2187" s="1053"/>
    </row>
    <row r="2188" spans="12:16">
      <c r="L2188" s="1054"/>
      <c r="M2188" s="1048"/>
      <c r="N2188" s="1053"/>
      <c r="O2188" s="1053"/>
      <c r="P2188" s="1053"/>
    </row>
    <row r="2189" spans="12:16">
      <c r="L2189" s="1054"/>
      <c r="M2189" s="1048"/>
      <c r="N2189" s="1053"/>
      <c r="O2189" s="1053"/>
      <c r="P2189" s="1053"/>
    </row>
    <row r="2190" spans="12:16">
      <c r="L2190" s="1054"/>
      <c r="M2190" s="1048"/>
      <c r="N2190" s="1053"/>
      <c r="O2190" s="1053"/>
      <c r="P2190" s="1053"/>
    </row>
    <row r="2191" spans="12:16">
      <c r="L2191" s="1054"/>
      <c r="M2191" s="1048"/>
      <c r="N2191" s="1053"/>
      <c r="O2191" s="1053"/>
      <c r="P2191" s="1053"/>
    </row>
    <row r="2192" spans="12:16">
      <c r="L2192" s="1054"/>
      <c r="M2192" s="1048"/>
      <c r="N2192" s="1053"/>
      <c r="O2192" s="1053"/>
      <c r="P2192" s="1053"/>
    </row>
    <row r="2193" spans="12:16">
      <c r="L2193" s="1054"/>
      <c r="M2193" s="1048"/>
      <c r="N2193" s="1053"/>
      <c r="O2193" s="1053"/>
      <c r="P2193" s="1053"/>
    </row>
    <row r="2194" spans="12:16">
      <c r="L2194" s="1054"/>
      <c r="M2194" s="1048"/>
      <c r="N2194" s="1053"/>
      <c r="O2194" s="1053"/>
      <c r="P2194" s="1053"/>
    </row>
    <row r="2195" spans="12:16">
      <c r="L2195" s="1054"/>
      <c r="M2195" s="1048"/>
      <c r="N2195" s="1053"/>
      <c r="O2195" s="1053"/>
      <c r="P2195" s="1053"/>
    </row>
    <row r="2196" spans="12:16">
      <c r="L2196" s="1054"/>
      <c r="M2196" s="1048"/>
      <c r="N2196" s="1053"/>
      <c r="O2196" s="1053"/>
      <c r="P2196" s="1053"/>
    </row>
    <row r="2197" spans="12:16">
      <c r="L2197" s="1054"/>
      <c r="M2197" s="1048"/>
      <c r="N2197" s="1053"/>
      <c r="O2197" s="1053"/>
      <c r="P2197" s="1053"/>
    </row>
    <row r="2198" spans="12:16">
      <c r="L2198" s="1054"/>
      <c r="M2198" s="1048"/>
      <c r="N2198" s="1053"/>
      <c r="O2198" s="1053"/>
      <c r="P2198" s="1053"/>
    </row>
    <row r="2199" spans="12:16">
      <c r="L2199" s="1054"/>
      <c r="M2199" s="1048"/>
      <c r="N2199" s="1053"/>
      <c r="O2199" s="1053"/>
      <c r="P2199" s="1053"/>
    </row>
    <row r="2200" spans="12:16">
      <c r="L2200" s="1054"/>
      <c r="M2200" s="1048"/>
      <c r="N2200" s="1053"/>
      <c r="O2200" s="1053"/>
      <c r="P2200" s="1053"/>
    </row>
    <row r="2201" spans="12:16">
      <c r="L2201" s="1054"/>
      <c r="M2201" s="1048"/>
      <c r="N2201" s="1053"/>
      <c r="O2201" s="1053"/>
      <c r="P2201" s="1053"/>
    </row>
    <row r="2202" spans="12:16">
      <c r="L2202" s="1054"/>
      <c r="M2202" s="1048"/>
      <c r="N2202" s="1053"/>
      <c r="O2202" s="1053"/>
      <c r="P2202" s="1053"/>
    </row>
    <row r="2203" spans="12:16">
      <c r="L2203" s="1054"/>
      <c r="M2203" s="1048"/>
      <c r="N2203" s="1053"/>
      <c r="O2203" s="1053"/>
      <c r="P2203" s="1053"/>
    </row>
    <row r="2204" spans="12:16">
      <c r="L2204" s="1054"/>
      <c r="M2204" s="1048"/>
      <c r="N2204" s="1053"/>
      <c r="O2204" s="1053"/>
      <c r="P2204" s="1053"/>
    </row>
    <row r="2205" spans="12:16">
      <c r="L2205" s="1054"/>
      <c r="M2205" s="1048"/>
      <c r="N2205" s="1053"/>
      <c r="O2205" s="1053"/>
      <c r="P2205" s="1053"/>
    </row>
    <row r="2206" spans="12:16">
      <c r="L2206" s="1054"/>
      <c r="M2206" s="1048"/>
      <c r="N2206" s="1053"/>
      <c r="O2206" s="1053"/>
      <c r="P2206" s="1053"/>
    </row>
    <row r="2207" spans="12:16">
      <c r="L2207" s="1054"/>
      <c r="M2207" s="1048"/>
      <c r="N2207" s="1053"/>
      <c r="O2207" s="1053"/>
      <c r="P2207" s="1053"/>
    </row>
    <row r="2208" spans="12:16">
      <c r="L2208" s="1054"/>
      <c r="M2208" s="1048"/>
      <c r="N2208" s="1053"/>
      <c r="O2208" s="1053"/>
      <c r="P2208" s="1053"/>
    </row>
    <row r="2209" spans="12:16">
      <c r="L2209" s="1054"/>
      <c r="M2209" s="1048"/>
      <c r="N2209" s="1053"/>
      <c r="O2209" s="1053"/>
      <c r="P2209" s="1053"/>
    </row>
    <row r="2210" spans="12:16">
      <c r="L2210" s="1054"/>
      <c r="M2210" s="1048"/>
      <c r="N2210" s="1053"/>
      <c r="O2210" s="1053"/>
      <c r="P2210" s="1053"/>
    </row>
    <row r="2211" spans="12:16">
      <c r="L2211" s="1054"/>
      <c r="M2211" s="1048"/>
      <c r="N2211" s="1053"/>
      <c r="O2211" s="1053"/>
      <c r="P2211" s="1053"/>
    </row>
    <row r="2212" spans="12:16">
      <c r="L2212" s="1054"/>
      <c r="M2212" s="1048"/>
      <c r="N2212" s="1053"/>
      <c r="O2212" s="1053"/>
      <c r="P2212" s="1053"/>
    </row>
    <row r="2213" spans="12:16">
      <c r="L2213" s="1054"/>
      <c r="M2213" s="1048"/>
      <c r="N2213" s="1053"/>
      <c r="O2213" s="1053"/>
      <c r="P2213" s="1053"/>
    </row>
    <row r="2214" spans="12:16">
      <c r="L2214" s="1054"/>
      <c r="M2214" s="1048"/>
      <c r="N2214" s="1053"/>
      <c r="O2214" s="1053"/>
      <c r="P2214" s="1053"/>
    </row>
    <row r="2215" spans="12:16">
      <c r="L2215" s="1054"/>
      <c r="M2215" s="1048"/>
      <c r="N2215" s="1053"/>
      <c r="O2215" s="1053"/>
      <c r="P2215" s="1053"/>
    </row>
    <row r="2216" spans="12:16">
      <c r="L2216" s="1054"/>
      <c r="M2216" s="1048"/>
      <c r="N2216" s="1053"/>
      <c r="O2216" s="1053"/>
      <c r="P2216" s="1053"/>
    </row>
    <row r="2217" spans="12:16">
      <c r="L2217" s="1054"/>
      <c r="M2217" s="1048"/>
      <c r="N2217" s="1053"/>
      <c r="O2217" s="1053"/>
      <c r="P2217" s="1053"/>
    </row>
    <row r="2218" spans="12:16">
      <c r="L2218" s="1054"/>
      <c r="M2218" s="1048"/>
      <c r="N2218" s="1053"/>
      <c r="O2218" s="1053"/>
      <c r="P2218" s="1053"/>
    </row>
    <row r="2219" spans="12:16">
      <c r="L2219" s="1054"/>
      <c r="M2219" s="1048"/>
      <c r="N2219" s="1053"/>
      <c r="O2219" s="1053"/>
      <c r="P2219" s="1053"/>
    </row>
    <row r="2220" spans="12:16">
      <c r="L2220" s="1054"/>
      <c r="M2220" s="1048"/>
      <c r="N2220" s="1053"/>
      <c r="O2220" s="1053"/>
      <c r="P2220" s="1053"/>
    </row>
    <row r="2221" spans="12:16">
      <c r="L2221" s="1054"/>
      <c r="M2221" s="1048"/>
      <c r="N2221" s="1053"/>
      <c r="O2221" s="1053"/>
      <c r="P2221" s="1053"/>
    </row>
    <row r="2222" spans="12:16">
      <c r="L2222" s="1054"/>
      <c r="M2222" s="1048"/>
      <c r="N2222" s="1053"/>
      <c r="O2222" s="1053"/>
      <c r="P2222" s="1053"/>
    </row>
    <row r="2223" spans="12:16">
      <c r="L2223" s="1054"/>
      <c r="M2223" s="1048"/>
      <c r="N2223" s="1053"/>
      <c r="O2223" s="1053"/>
      <c r="P2223" s="1053"/>
    </row>
    <row r="2224" spans="12:16">
      <c r="L2224" s="1054"/>
      <c r="M2224" s="1048"/>
      <c r="N2224" s="1053"/>
      <c r="O2224" s="1053"/>
      <c r="P2224" s="1053"/>
    </row>
    <row r="2225" spans="12:16">
      <c r="L2225" s="1054"/>
      <c r="M2225" s="1048"/>
      <c r="N2225" s="1053"/>
      <c r="O2225" s="1053"/>
      <c r="P2225" s="1053"/>
    </row>
    <row r="2226" spans="12:16">
      <c r="L2226" s="1054"/>
      <c r="M2226" s="1048"/>
      <c r="N2226" s="1053"/>
      <c r="O2226" s="1053"/>
      <c r="P2226" s="1053"/>
    </row>
    <row r="2227" spans="12:16">
      <c r="L2227" s="1054"/>
      <c r="M2227" s="1048"/>
      <c r="N2227" s="1053"/>
      <c r="O2227" s="1053"/>
      <c r="P2227" s="1053"/>
    </row>
    <row r="2228" spans="12:16">
      <c r="L2228" s="1054"/>
      <c r="M2228" s="1048"/>
      <c r="N2228" s="1053"/>
      <c r="O2228" s="1053"/>
      <c r="P2228" s="1053"/>
    </row>
    <row r="2229" spans="12:16">
      <c r="L2229" s="1054"/>
      <c r="M2229" s="1048"/>
      <c r="N2229" s="1053"/>
      <c r="O2229" s="1053"/>
      <c r="P2229" s="1053"/>
    </row>
    <row r="2230" spans="12:16">
      <c r="L2230" s="1054"/>
      <c r="M2230" s="1048"/>
      <c r="N2230" s="1053"/>
      <c r="O2230" s="1053"/>
      <c r="P2230" s="1053"/>
    </row>
    <row r="2231" spans="12:16">
      <c r="L2231" s="1054"/>
      <c r="M2231" s="1048"/>
      <c r="N2231" s="1053"/>
      <c r="O2231" s="1053"/>
      <c r="P2231" s="1053"/>
    </row>
    <row r="2232" spans="12:16">
      <c r="L2232" s="1054"/>
      <c r="M2232" s="1048"/>
      <c r="N2232" s="1053"/>
      <c r="O2232" s="1053"/>
      <c r="P2232" s="1053"/>
    </row>
    <row r="2233" spans="12:16">
      <c r="L2233" s="1054"/>
      <c r="M2233" s="1048"/>
      <c r="N2233" s="1053"/>
      <c r="O2233" s="1053"/>
      <c r="P2233" s="1053"/>
    </row>
    <row r="2234" spans="12:16">
      <c r="L2234" s="1054"/>
      <c r="M2234" s="1048"/>
      <c r="N2234" s="1053"/>
      <c r="O2234" s="1053"/>
      <c r="P2234" s="1053"/>
    </row>
    <row r="2235" spans="12:16">
      <c r="L2235" s="1054"/>
      <c r="M2235" s="1048"/>
      <c r="N2235" s="1053"/>
      <c r="O2235" s="1053"/>
      <c r="P2235" s="1053"/>
    </row>
    <row r="2236" spans="12:16">
      <c r="L2236" s="1054"/>
      <c r="M2236" s="1048"/>
      <c r="N2236" s="1053"/>
      <c r="O2236" s="1053"/>
      <c r="P2236" s="1053"/>
    </row>
    <row r="2237" spans="12:16">
      <c r="L2237" s="1054"/>
      <c r="M2237" s="1048"/>
      <c r="N2237" s="1053"/>
      <c r="O2237" s="1053"/>
      <c r="P2237" s="1053"/>
    </row>
    <row r="2238" spans="12:16">
      <c r="L2238" s="1054"/>
      <c r="M2238" s="1048"/>
      <c r="N2238" s="1053"/>
      <c r="O2238" s="1053"/>
      <c r="P2238" s="1053"/>
    </row>
    <row r="2239" spans="12:16">
      <c r="L2239" s="1054"/>
      <c r="M2239" s="1048"/>
      <c r="N2239" s="1053"/>
      <c r="O2239" s="1053"/>
      <c r="P2239" s="1053"/>
    </row>
    <row r="2240" spans="12:16">
      <c r="L2240" s="1054"/>
      <c r="M2240" s="1048"/>
      <c r="N2240" s="1053"/>
      <c r="O2240" s="1053"/>
      <c r="P2240" s="1053"/>
    </row>
    <row r="2241" spans="12:16">
      <c r="L2241" s="1054"/>
      <c r="M2241" s="1048"/>
      <c r="N2241" s="1053"/>
      <c r="O2241" s="1053"/>
      <c r="P2241" s="1053"/>
    </row>
    <row r="2242" spans="12:16">
      <c r="L2242" s="1054"/>
      <c r="M2242" s="1048"/>
      <c r="N2242" s="1053"/>
      <c r="O2242" s="1053"/>
      <c r="P2242" s="1053"/>
    </row>
    <row r="2243" spans="12:16">
      <c r="L2243" s="1054"/>
      <c r="M2243" s="1048"/>
      <c r="N2243" s="1053"/>
      <c r="O2243" s="1053"/>
      <c r="P2243" s="1053"/>
    </row>
    <row r="2244" spans="12:16">
      <c r="L2244" s="1054"/>
      <c r="M2244" s="1048"/>
      <c r="N2244" s="1053"/>
      <c r="O2244" s="1053"/>
      <c r="P2244" s="1053"/>
    </row>
    <row r="2245" spans="12:16">
      <c r="L2245" s="1054"/>
      <c r="M2245" s="1048"/>
      <c r="N2245" s="1053"/>
      <c r="O2245" s="1053"/>
      <c r="P2245" s="1053"/>
    </row>
    <row r="2246" spans="12:16">
      <c r="L2246" s="1054"/>
      <c r="M2246" s="1048"/>
      <c r="N2246" s="1053"/>
      <c r="O2246" s="1053"/>
      <c r="P2246" s="1053"/>
    </row>
    <row r="2247" spans="12:16">
      <c r="L2247" s="1054"/>
      <c r="M2247" s="1048"/>
      <c r="N2247" s="1053"/>
      <c r="O2247" s="1053"/>
      <c r="P2247" s="1053"/>
    </row>
    <row r="2248" spans="12:16">
      <c r="L2248" s="1054"/>
      <c r="M2248" s="1048"/>
      <c r="N2248" s="1053"/>
      <c r="O2248" s="1053"/>
      <c r="P2248" s="1053"/>
    </row>
    <row r="2249" spans="12:16">
      <c r="L2249" s="1054"/>
      <c r="M2249" s="1048"/>
      <c r="N2249" s="1053"/>
      <c r="O2249" s="1053"/>
      <c r="P2249" s="1053"/>
    </row>
    <row r="2250" spans="12:16">
      <c r="L2250" s="1054"/>
      <c r="M2250" s="1048"/>
      <c r="N2250" s="1053"/>
      <c r="O2250" s="1053"/>
      <c r="P2250" s="1053"/>
    </row>
    <row r="2251" spans="12:16">
      <c r="L2251" s="1054"/>
      <c r="M2251" s="1048"/>
      <c r="N2251" s="1053"/>
      <c r="O2251" s="1053"/>
      <c r="P2251" s="1053"/>
    </row>
    <row r="2252" spans="12:16">
      <c r="L2252" s="1054"/>
      <c r="M2252" s="1048"/>
      <c r="N2252" s="1053"/>
      <c r="O2252" s="1053"/>
      <c r="P2252" s="1053"/>
    </row>
    <row r="2253" spans="12:16">
      <c r="L2253" s="1054"/>
      <c r="M2253" s="1048"/>
      <c r="N2253" s="1053"/>
      <c r="O2253" s="1053"/>
      <c r="P2253" s="1053"/>
    </row>
    <row r="2254" spans="12:16">
      <c r="L2254" s="1054"/>
      <c r="M2254" s="1048"/>
      <c r="N2254" s="1053"/>
      <c r="O2254" s="1053"/>
      <c r="P2254" s="1053"/>
    </row>
    <row r="2255" spans="12:16">
      <c r="L2255" s="1054"/>
      <c r="M2255" s="1048"/>
      <c r="N2255" s="1053"/>
      <c r="O2255" s="1053"/>
      <c r="P2255" s="1053"/>
    </row>
    <row r="2256" spans="12:16">
      <c r="L2256" s="1054"/>
      <c r="M2256" s="1048"/>
      <c r="N2256" s="1053"/>
      <c r="O2256" s="1053"/>
      <c r="P2256" s="1053"/>
    </row>
    <row r="2257" spans="12:16">
      <c r="L2257" s="1054"/>
      <c r="M2257" s="1048"/>
      <c r="N2257" s="1053"/>
      <c r="O2257" s="1053"/>
      <c r="P2257" s="1053"/>
    </row>
    <row r="2258" spans="12:16">
      <c r="L2258" s="1054"/>
      <c r="M2258" s="1048"/>
      <c r="N2258" s="1053"/>
      <c r="O2258" s="1053"/>
      <c r="P2258" s="1053"/>
    </row>
    <row r="2259" spans="12:16">
      <c r="L2259" s="1054"/>
      <c r="M2259" s="1048"/>
      <c r="N2259" s="1053"/>
      <c r="O2259" s="1053"/>
      <c r="P2259" s="1053"/>
    </row>
    <row r="2260" spans="12:16">
      <c r="L2260" s="1054"/>
      <c r="M2260" s="1048"/>
      <c r="N2260" s="1053"/>
      <c r="O2260" s="1053"/>
      <c r="P2260" s="1053"/>
    </row>
    <row r="2261" spans="12:16">
      <c r="L2261" s="1054"/>
      <c r="M2261" s="1048"/>
      <c r="N2261" s="1053"/>
      <c r="O2261" s="1053"/>
      <c r="P2261" s="1053"/>
    </row>
    <row r="2262" spans="12:16">
      <c r="L2262" s="1054"/>
      <c r="M2262" s="1048"/>
      <c r="N2262" s="1053"/>
      <c r="O2262" s="1053"/>
      <c r="P2262" s="1053"/>
    </row>
    <row r="2263" spans="12:16">
      <c r="L2263" s="1054"/>
      <c r="M2263" s="1048"/>
      <c r="N2263" s="1053"/>
      <c r="O2263" s="1053"/>
      <c r="P2263" s="1053"/>
    </row>
    <row r="2264" spans="12:16">
      <c r="L2264" s="1054"/>
      <c r="M2264" s="1048"/>
      <c r="N2264" s="1053"/>
      <c r="O2264" s="1053"/>
      <c r="P2264" s="1053"/>
    </row>
    <row r="2265" spans="12:16">
      <c r="L2265" s="1054"/>
      <c r="M2265" s="1048"/>
      <c r="N2265" s="1053"/>
      <c r="O2265" s="1053"/>
      <c r="P2265" s="1053"/>
    </row>
    <row r="2266" spans="12:16">
      <c r="L2266" s="1054"/>
      <c r="M2266" s="1048"/>
      <c r="N2266" s="1053"/>
      <c r="O2266" s="1053"/>
      <c r="P2266" s="1053"/>
    </row>
    <row r="2267" spans="12:16">
      <c r="L2267" s="1054"/>
      <c r="M2267" s="1048"/>
      <c r="N2267" s="1053"/>
      <c r="O2267" s="1053"/>
      <c r="P2267" s="1053"/>
    </row>
    <row r="2268" spans="12:16">
      <c r="L2268" s="1054"/>
      <c r="M2268" s="1048"/>
      <c r="N2268" s="1053"/>
      <c r="O2268" s="1053"/>
      <c r="P2268" s="1053"/>
    </row>
    <row r="2269" spans="12:16">
      <c r="L2269" s="1054"/>
      <c r="M2269" s="1048"/>
      <c r="N2269" s="1053"/>
      <c r="O2269" s="1053"/>
      <c r="P2269" s="1053"/>
    </row>
    <row r="2270" spans="12:16">
      <c r="L2270" s="1054"/>
      <c r="M2270" s="1048"/>
      <c r="N2270" s="1053"/>
      <c r="O2270" s="1053"/>
      <c r="P2270" s="1053"/>
    </row>
    <row r="2271" spans="12:16">
      <c r="L2271" s="1054"/>
      <c r="M2271" s="1048"/>
      <c r="N2271" s="1053"/>
      <c r="O2271" s="1053"/>
      <c r="P2271" s="1053"/>
    </row>
    <row r="2272" spans="12:16">
      <c r="L2272" s="1054"/>
      <c r="M2272" s="1048"/>
      <c r="N2272" s="1053"/>
      <c r="O2272" s="1053"/>
      <c r="P2272" s="1053"/>
    </row>
    <row r="2273" spans="12:16">
      <c r="L2273" s="1054"/>
      <c r="M2273" s="1048"/>
      <c r="N2273" s="1053"/>
      <c r="O2273" s="1053"/>
      <c r="P2273" s="1053"/>
    </row>
    <row r="2274" spans="12:16">
      <c r="L2274" s="1054"/>
      <c r="M2274" s="1048"/>
      <c r="N2274" s="1053"/>
      <c r="O2274" s="1053"/>
      <c r="P2274" s="1053"/>
    </row>
    <row r="2275" spans="12:16">
      <c r="L2275" s="1054"/>
      <c r="M2275" s="1048"/>
      <c r="N2275" s="1053"/>
      <c r="O2275" s="1053"/>
      <c r="P2275" s="1053"/>
    </row>
    <row r="2276" spans="12:16">
      <c r="L2276" s="1054"/>
      <c r="M2276" s="1048"/>
      <c r="N2276" s="1053"/>
      <c r="O2276" s="1053"/>
      <c r="P2276" s="1053"/>
    </row>
    <row r="2277" spans="12:16">
      <c r="L2277" s="1054"/>
      <c r="M2277" s="1048"/>
      <c r="N2277" s="1053"/>
      <c r="O2277" s="1053"/>
      <c r="P2277" s="1053"/>
    </row>
    <row r="2278" spans="12:16">
      <c r="L2278" s="1054"/>
      <c r="M2278" s="1048"/>
      <c r="N2278" s="1053"/>
      <c r="O2278" s="1053"/>
      <c r="P2278" s="1053"/>
    </row>
    <row r="2279" spans="12:16">
      <c r="L2279" s="1054"/>
      <c r="M2279" s="1048"/>
      <c r="N2279" s="1053"/>
      <c r="O2279" s="1053"/>
      <c r="P2279" s="1053"/>
    </row>
    <row r="2280" spans="12:16">
      <c r="L2280" s="1054"/>
      <c r="M2280" s="1048"/>
      <c r="N2280" s="1053"/>
      <c r="O2280" s="1053"/>
      <c r="P2280" s="1053"/>
    </row>
    <row r="2281" spans="12:16">
      <c r="L2281" s="1054"/>
      <c r="M2281" s="1048"/>
      <c r="N2281" s="1053"/>
      <c r="O2281" s="1053"/>
      <c r="P2281" s="1053"/>
    </row>
    <row r="2282" spans="12:16">
      <c r="L2282" s="1054"/>
      <c r="M2282" s="1048"/>
      <c r="N2282" s="1053"/>
      <c r="O2282" s="1053"/>
      <c r="P2282" s="1053"/>
    </row>
    <row r="2283" spans="12:16">
      <c r="L2283" s="1054"/>
      <c r="M2283" s="1048"/>
      <c r="N2283" s="1053"/>
      <c r="O2283" s="1053"/>
      <c r="P2283" s="1053"/>
    </row>
    <row r="2284" spans="12:16">
      <c r="L2284" s="1054"/>
      <c r="M2284" s="1048"/>
      <c r="N2284" s="1053"/>
      <c r="O2284" s="1053"/>
      <c r="P2284" s="1053"/>
    </row>
    <row r="2285" spans="12:16">
      <c r="L2285" s="1054"/>
      <c r="M2285" s="1048"/>
      <c r="N2285" s="1053"/>
      <c r="O2285" s="1053"/>
      <c r="P2285" s="1053"/>
    </row>
    <row r="2286" spans="12:16">
      <c r="L2286" s="1054"/>
      <c r="M2286" s="1048"/>
      <c r="N2286" s="1053"/>
      <c r="O2286" s="1053"/>
      <c r="P2286" s="1053"/>
    </row>
    <row r="2287" spans="12:16">
      <c r="L2287" s="1054"/>
      <c r="M2287" s="1048"/>
      <c r="N2287" s="1053"/>
      <c r="O2287" s="1053"/>
      <c r="P2287" s="1053"/>
    </row>
    <row r="2288" spans="12:16">
      <c r="L2288" s="1054"/>
      <c r="M2288" s="1048"/>
      <c r="N2288" s="1053"/>
      <c r="O2288" s="1053"/>
      <c r="P2288" s="1053"/>
    </row>
    <row r="2289" spans="12:16">
      <c r="L2289" s="1054"/>
      <c r="M2289" s="1048"/>
      <c r="N2289" s="1053"/>
      <c r="O2289" s="1053"/>
      <c r="P2289" s="1053"/>
    </row>
    <row r="2290" spans="12:16">
      <c r="L2290" s="1054"/>
      <c r="M2290" s="1048"/>
      <c r="N2290" s="1053"/>
      <c r="O2290" s="1053"/>
      <c r="P2290" s="1053"/>
    </row>
    <row r="2291" spans="12:16">
      <c r="L2291" s="1054"/>
      <c r="M2291" s="1048"/>
      <c r="N2291" s="1053"/>
      <c r="O2291" s="1053"/>
      <c r="P2291" s="1053"/>
    </row>
    <row r="2292" spans="12:16">
      <c r="L2292" s="1054"/>
      <c r="M2292" s="1048"/>
      <c r="N2292" s="1053"/>
      <c r="O2292" s="1053"/>
      <c r="P2292" s="1053"/>
    </row>
    <row r="2293" spans="12:16">
      <c r="L2293" s="1054"/>
      <c r="M2293" s="1048"/>
      <c r="N2293" s="1053"/>
      <c r="O2293" s="1053"/>
      <c r="P2293" s="1053"/>
    </row>
    <row r="2294" spans="12:16">
      <c r="L2294" s="1054"/>
      <c r="M2294" s="1048"/>
      <c r="N2294" s="1053"/>
      <c r="O2294" s="1053"/>
      <c r="P2294" s="1053"/>
    </row>
    <row r="2295" spans="12:16">
      <c r="L2295" s="1054"/>
      <c r="M2295" s="1048"/>
      <c r="N2295" s="1053"/>
      <c r="O2295" s="1053"/>
      <c r="P2295" s="1053"/>
    </row>
    <row r="2296" spans="12:16">
      <c r="L2296" s="1054"/>
      <c r="M2296" s="1048"/>
      <c r="N2296" s="1053"/>
      <c r="O2296" s="1053"/>
      <c r="P2296" s="1053"/>
    </row>
    <row r="2297" spans="12:16">
      <c r="L2297" s="1054"/>
      <c r="M2297" s="1048"/>
      <c r="N2297" s="1053"/>
      <c r="O2297" s="1053"/>
      <c r="P2297" s="1053"/>
    </row>
    <row r="2298" spans="12:16">
      <c r="L2298" s="1054"/>
      <c r="M2298" s="1048"/>
      <c r="N2298" s="1053"/>
      <c r="O2298" s="1053"/>
      <c r="P2298" s="1053"/>
    </row>
    <row r="2299" spans="12:16">
      <c r="L2299" s="1054"/>
      <c r="M2299" s="1048"/>
      <c r="N2299" s="1053"/>
      <c r="O2299" s="1053"/>
      <c r="P2299" s="1053"/>
    </row>
    <row r="2300" spans="12:16">
      <c r="L2300" s="1054"/>
      <c r="M2300" s="1048"/>
      <c r="N2300" s="1053"/>
      <c r="O2300" s="1053"/>
      <c r="P2300" s="1053"/>
    </row>
    <row r="2301" spans="12:16">
      <c r="L2301" s="1054"/>
      <c r="M2301" s="1048"/>
      <c r="N2301" s="1053"/>
      <c r="O2301" s="1053"/>
      <c r="P2301" s="1053"/>
    </row>
    <row r="2302" spans="12:16">
      <c r="L2302" s="1054"/>
      <c r="M2302" s="1048"/>
      <c r="N2302" s="1053"/>
      <c r="O2302" s="1053"/>
      <c r="P2302" s="1053"/>
    </row>
    <row r="2303" spans="12:16">
      <c r="L2303" s="1054"/>
      <c r="M2303" s="1048"/>
      <c r="N2303" s="1053"/>
      <c r="O2303" s="1053"/>
      <c r="P2303" s="1053"/>
    </row>
    <row r="2304" spans="12:16">
      <c r="L2304" s="1054"/>
      <c r="M2304" s="1048"/>
      <c r="N2304" s="1053"/>
      <c r="O2304" s="1053"/>
      <c r="P2304" s="1053"/>
    </row>
    <row r="2305" spans="12:16">
      <c r="L2305" s="1054"/>
      <c r="M2305" s="1048"/>
      <c r="N2305" s="1053"/>
      <c r="O2305" s="1053"/>
      <c r="P2305" s="1053"/>
    </row>
    <row r="2306" spans="12:16">
      <c r="L2306" s="1054"/>
      <c r="M2306" s="1048"/>
      <c r="N2306" s="1053"/>
      <c r="O2306" s="1053"/>
      <c r="P2306" s="1053"/>
    </row>
    <row r="2307" spans="12:16">
      <c r="L2307" s="1054"/>
      <c r="M2307" s="1048"/>
      <c r="N2307" s="1053"/>
      <c r="O2307" s="1053"/>
      <c r="P2307" s="1053"/>
    </row>
    <row r="2308" spans="12:16">
      <c r="L2308" s="1054"/>
      <c r="M2308" s="1048"/>
      <c r="N2308" s="1053"/>
      <c r="O2308" s="1053"/>
      <c r="P2308" s="1053"/>
    </row>
    <row r="2309" spans="12:16">
      <c r="L2309" s="1054"/>
      <c r="M2309" s="1048"/>
      <c r="N2309" s="1053"/>
      <c r="O2309" s="1053"/>
      <c r="P2309" s="1053"/>
    </row>
    <row r="2310" spans="12:16">
      <c r="L2310" s="1054"/>
      <c r="M2310" s="1048"/>
      <c r="N2310" s="1053"/>
      <c r="O2310" s="1053"/>
      <c r="P2310" s="1053"/>
    </row>
    <row r="2311" spans="12:16">
      <c r="L2311" s="1054"/>
      <c r="M2311" s="1048"/>
      <c r="N2311" s="1053"/>
      <c r="O2311" s="1053"/>
      <c r="P2311" s="1053"/>
    </row>
    <row r="2312" spans="12:16">
      <c r="L2312" s="1054"/>
      <c r="M2312" s="1048"/>
      <c r="N2312" s="1053"/>
      <c r="O2312" s="1053"/>
      <c r="P2312" s="1053"/>
    </row>
    <row r="2313" spans="12:16">
      <c r="L2313" s="1054"/>
      <c r="M2313" s="1048"/>
      <c r="N2313" s="1053"/>
      <c r="O2313" s="1053"/>
      <c r="P2313" s="1053"/>
    </row>
    <row r="2314" spans="12:16">
      <c r="L2314" s="1054"/>
      <c r="M2314" s="1048"/>
      <c r="N2314" s="1053"/>
      <c r="O2314" s="1053"/>
      <c r="P2314" s="1053"/>
    </row>
    <row r="2315" spans="12:16">
      <c r="L2315" s="1054"/>
      <c r="M2315" s="1048"/>
      <c r="N2315" s="1053"/>
      <c r="O2315" s="1053"/>
      <c r="P2315" s="1053"/>
    </row>
    <row r="2316" spans="12:16">
      <c r="L2316" s="1054"/>
      <c r="M2316" s="1048"/>
      <c r="N2316" s="1053"/>
      <c r="O2316" s="1053"/>
      <c r="P2316" s="1053"/>
    </row>
    <row r="2317" spans="12:16">
      <c r="L2317" s="1054"/>
      <c r="M2317" s="1048"/>
      <c r="N2317" s="1053"/>
      <c r="O2317" s="1053"/>
      <c r="P2317" s="1053"/>
    </row>
    <row r="2318" spans="12:16">
      <c r="L2318" s="1054"/>
      <c r="M2318" s="1048"/>
      <c r="N2318" s="1053"/>
      <c r="O2318" s="1053"/>
      <c r="P2318" s="1053"/>
    </row>
    <row r="2319" spans="12:16">
      <c r="L2319" s="1054"/>
      <c r="M2319" s="1048"/>
      <c r="N2319" s="1053"/>
      <c r="O2319" s="1053"/>
      <c r="P2319" s="1053"/>
    </row>
    <row r="2320" spans="12:16">
      <c r="L2320" s="1054"/>
      <c r="M2320" s="1048"/>
      <c r="N2320" s="1053"/>
      <c r="O2320" s="1053"/>
      <c r="P2320" s="1053"/>
    </row>
    <row r="2321" spans="12:16">
      <c r="L2321" s="1054"/>
      <c r="M2321" s="1048"/>
      <c r="N2321" s="1053"/>
      <c r="O2321" s="1053"/>
      <c r="P2321" s="1053"/>
    </row>
    <row r="2322" spans="12:16">
      <c r="L2322" s="1054"/>
      <c r="M2322" s="1048"/>
      <c r="N2322" s="1053"/>
      <c r="O2322" s="1053"/>
      <c r="P2322" s="1053"/>
    </row>
    <row r="2323" spans="12:16">
      <c r="L2323" s="1054"/>
      <c r="M2323" s="1048"/>
      <c r="N2323" s="1053"/>
      <c r="O2323" s="1053"/>
      <c r="P2323" s="1053"/>
    </row>
    <row r="2324" spans="12:16">
      <c r="L2324" s="1054"/>
      <c r="M2324" s="1048"/>
      <c r="N2324" s="1053"/>
      <c r="O2324" s="1053"/>
      <c r="P2324" s="1053"/>
    </row>
    <row r="2325" spans="12:16">
      <c r="L2325" s="1054"/>
      <c r="M2325" s="1048"/>
      <c r="N2325" s="1053"/>
      <c r="O2325" s="1053"/>
      <c r="P2325" s="1053"/>
    </row>
    <row r="2326" spans="12:16">
      <c r="L2326" s="1054"/>
      <c r="M2326" s="1048"/>
      <c r="N2326" s="1053"/>
      <c r="O2326" s="1053"/>
      <c r="P2326" s="1053"/>
    </row>
    <row r="2327" spans="12:16">
      <c r="L2327" s="1054"/>
      <c r="M2327" s="1048"/>
      <c r="N2327" s="1053"/>
      <c r="O2327" s="1053"/>
      <c r="P2327" s="1053"/>
    </row>
    <row r="2328" spans="12:16">
      <c r="L2328" s="1054"/>
      <c r="M2328" s="1048"/>
      <c r="N2328" s="1053"/>
      <c r="O2328" s="1053"/>
      <c r="P2328" s="1053"/>
    </row>
    <row r="2329" spans="12:16">
      <c r="L2329" s="1054"/>
      <c r="M2329" s="1048"/>
      <c r="N2329" s="1053"/>
      <c r="O2329" s="1053"/>
      <c r="P2329" s="1053"/>
    </row>
    <row r="2330" spans="12:16">
      <c r="L2330" s="1054"/>
      <c r="M2330" s="1048"/>
      <c r="N2330" s="1053"/>
      <c r="O2330" s="1053"/>
      <c r="P2330" s="1053"/>
    </row>
    <row r="2331" spans="12:16">
      <c r="L2331" s="1054"/>
      <c r="M2331" s="1048"/>
      <c r="N2331" s="1053"/>
      <c r="O2331" s="1053"/>
      <c r="P2331" s="1053"/>
    </row>
    <row r="2332" spans="12:16">
      <c r="L2332" s="1054"/>
      <c r="M2332" s="1048"/>
      <c r="N2332" s="1053"/>
      <c r="O2332" s="1053"/>
      <c r="P2332" s="1053"/>
    </row>
    <row r="2333" spans="12:16">
      <c r="L2333" s="1054"/>
      <c r="M2333" s="1048"/>
      <c r="N2333" s="1053"/>
      <c r="O2333" s="1053"/>
      <c r="P2333" s="1053"/>
    </row>
    <row r="2334" spans="12:16">
      <c r="L2334" s="1054"/>
      <c r="M2334" s="1048"/>
      <c r="N2334" s="1053"/>
      <c r="O2334" s="1053"/>
      <c r="P2334" s="1053"/>
    </row>
    <row r="2335" spans="12:16">
      <c r="L2335" s="1054"/>
      <c r="M2335" s="1048"/>
      <c r="N2335" s="1053"/>
      <c r="O2335" s="1053"/>
      <c r="P2335" s="1053"/>
    </row>
    <row r="2336" spans="12:16">
      <c r="L2336" s="1054"/>
      <c r="M2336" s="1048"/>
      <c r="N2336" s="1053"/>
      <c r="O2336" s="1053"/>
      <c r="P2336" s="1053"/>
    </row>
    <row r="2337" spans="12:16">
      <c r="L2337" s="1054"/>
      <c r="M2337" s="1048"/>
      <c r="N2337" s="1053"/>
      <c r="O2337" s="1053"/>
      <c r="P2337" s="1053"/>
    </row>
    <row r="2338" spans="12:16">
      <c r="L2338" s="1054"/>
      <c r="M2338" s="1048"/>
      <c r="N2338" s="1053"/>
      <c r="O2338" s="1053"/>
      <c r="P2338" s="1053"/>
    </row>
    <row r="2339" spans="12:16">
      <c r="L2339" s="1054"/>
      <c r="M2339" s="1048"/>
      <c r="N2339" s="1053"/>
      <c r="O2339" s="1053"/>
      <c r="P2339" s="1053"/>
    </row>
    <row r="2340" spans="12:16">
      <c r="L2340" s="1054"/>
      <c r="M2340" s="1048"/>
      <c r="N2340" s="1053"/>
      <c r="O2340" s="1053"/>
      <c r="P2340" s="1053"/>
    </row>
    <row r="2341" spans="12:16">
      <c r="L2341" s="1054"/>
      <c r="M2341" s="1048"/>
      <c r="N2341" s="1053"/>
      <c r="O2341" s="1053"/>
      <c r="P2341" s="1053"/>
    </row>
    <row r="2342" spans="12:16">
      <c r="L2342" s="1054"/>
      <c r="M2342" s="1048"/>
      <c r="N2342" s="1053"/>
      <c r="O2342" s="1053"/>
      <c r="P2342" s="1053"/>
    </row>
    <row r="2343" spans="12:16">
      <c r="L2343" s="1054"/>
      <c r="M2343" s="1048"/>
      <c r="N2343" s="1053"/>
      <c r="O2343" s="1053"/>
      <c r="P2343" s="1053"/>
    </row>
    <row r="2344" spans="12:16">
      <c r="L2344" s="1054"/>
      <c r="M2344" s="1048"/>
      <c r="N2344" s="1053"/>
      <c r="O2344" s="1053"/>
      <c r="P2344" s="1053"/>
    </row>
    <row r="2345" spans="12:16">
      <c r="L2345" s="1054"/>
      <c r="M2345" s="1048"/>
      <c r="N2345" s="1053"/>
      <c r="O2345" s="1053"/>
      <c r="P2345" s="1053"/>
    </row>
    <row r="2346" spans="12:16">
      <c r="L2346" s="1054"/>
      <c r="M2346" s="1048"/>
      <c r="N2346" s="1053"/>
      <c r="O2346" s="1053"/>
      <c r="P2346" s="1053"/>
    </row>
    <row r="2347" spans="12:16">
      <c r="L2347" s="1054"/>
      <c r="M2347" s="1048"/>
      <c r="N2347" s="1053"/>
      <c r="O2347" s="1053"/>
      <c r="P2347" s="1053"/>
    </row>
    <row r="2348" spans="12:16">
      <c r="L2348" s="1054"/>
      <c r="M2348" s="1048"/>
      <c r="N2348" s="1053"/>
      <c r="O2348" s="1053"/>
      <c r="P2348" s="1053"/>
    </row>
    <row r="2349" spans="12:16">
      <c r="L2349" s="1054"/>
      <c r="M2349" s="1048"/>
      <c r="N2349" s="1053"/>
      <c r="O2349" s="1053"/>
      <c r="P2349" s="1053"/>
    </row>
    <row r="2350" spans="12:16">
      <c r="L2350" s="1054"/>
      <c r="M2350" s="1048"/>
      <c r="N2350" s="1053"/>
      <c r="O2350" s="1053"/>
      <c r="P2350" s="1053"/>
    </row>
    <row r="2351" spans="12:16">
      <c r="L2351" s="1054"/>
      <c r="M2351" s="1048"/>
      <c r="N2351" s="1053"/>
      <c r="O2351" s="1053"/>
      <c r="P2351" s="1053"/>
    </row>
    <row r="2352" spans="12:16">
      <c r="L2352" s="1054"/>
      <c r="M2352" s="1048"/>
      <c r="N2352" s="1053"/>
      <c r="O2352" s="1053"/>
      <c r="P2352" s="1053"/>
    </row>
    <row r="2353" spans="12:16">
      <c r="L2353" s="1054"/>
      <c r="M2353" s="1048"/>
      <c r="N2353" s="1053"/>
      <c r="O2353" s="1053"/>
      <c r="P2353" s="1053"/>
    </row>
    <row r="2354" spans="12:16">
      <c r="L2354" s="1054"/>
      <c r="M2354" s="1048"/>
      <c r="N2354" s="1053"/>
      <c r="O2354" s="1053"/>
      <c r="P2354" s="1053"/>
    </row>
    <row r="2355" spans="12:16">
      <c r="L2355" s="1054"/>
      <c r="M2355" s="1048"/>
      <c r="N2355" s="1053"/>
      <c r="O2355" s="1053"/>
      <c r="P2355" s="1053"/>
    </row>
    <row r="2356" spans="12:16">
      <c r="L2356" s="1054"/>
      <c r="M2356" s="1048"/>
      <c r="N2356" s="1053"/>
      <c r="O2356" s="1053"/>
      <c r="P2356" s="1053"/>
    </row>
    <row r="2357" spans="12:16">
      <c r="L2357" s="1054"/>
      <c r="M2357" s="1048"/>
      <c r="N2357" s="1053"/>
      <c r="O2357" s="1053"/>
      <c r="P2357" s="1053"/>
    </row>
    <row r="2358" spans="12:16">
      <c r="L2358" s="1054"/>
      <c r="M2358" s="1048"/>
      <c r="N2358" s="1053"/>
      <c r="O2358" s="1053"/>
      <c r="P2358" s="1053"/>
    </row>
    <row r="2359" spans="12:16">
      <c r="L2359" s="1054"/>
      <c r="M2359" s="1048"/>
      <c r="N2359" s="1053"/>
      <c r="O2359" s="1053"/>
      <c r="P2359" s="1053"/>
    </row>
    <row r="2360" spans="12:16">
      <c r="L2360" s="1054"/>
      <c r="M2360" s="1048"/>
      <c r="N2360" s="1053"/>
      <c r="O2360" s="1053"/>
      <c r="P2360" s="1053"/>
    </row>
    <row r="2361" spans="12:16">
      <c r="L2361" s="1054"/>
      <c r="M2361" s="1048"/>
      <c r="N2361" s="1053"/>
      <c r="O2361" s="1053"/>
      <c r="P2361" s="1053"/>
    </row>
    <row r="2362" spans="12:16">
      <c r="L2362" s="1054"/>
      <c r="M2362" s="1048"/>
      <c r="N2362" s="1053"/>
      <c r="O2362" s="1053"/>
      <c r="P2362" s="1053"/>
    </row>
    <row r="2363" spans="12:16">
      <c r="L2363" s="1054"/>
      <c r="M2363" s="1048"/>
      <c r="N2363" s="1053"/>
      <c r="O2363" s="1053"/>
      <c r="P2363" s="1053"/>
    </row>
    <row r="2364" spans="12:16">
      <c r="L2364" s="1054"/>
      <c r="M2364" s="1048"/>
      <c r="N2364" s="1053"/>
      <c r="O2364" s="1053"/>
      <c r="P2364" s="1053"/>
    </row>
    <row r="2365" spans="12:16">
      <c r="L2365" s="1054"/>
      <c r="M2365" s="1048"/>
      <c r="N2365" s="1053"/>
      <c r="O2365" s="1053"/>
      <c r="P2365" s="1053"/>
    </row>
    <row r="2366" spans="12:16">
      <c r="L2366" s="1054"/>
      <c r="M2366" s="1048"/>
      <c r="N2366" s="1053"/>
      <c r="O2366" s="1053"/>
      <c r="P2366" s="1053"/>
    </row>
    <row r="2367" spans="12:16">
      <c r="L2367" s="1054"/>
      <c r="M2367" s="1048"/>
      <c r="N2367" s="1053"/>
      <c r="O2367" s="1053"/>
      <c r="P2367" s="1053"/>
    </row>
    <row r="2368" spans="12:16">
      <c r="L2368" s="1054"/>
      <c r="M2368" s="1048"/>
      <c r="N2368" s="1053"/>
      <c r="O2368" s="1053"/>
      <c r="P2368" s="1053"/>
    </row>
    <row r="2369" spans="12:16">
      <c r="L2369" s="1054"/>
      <c r="M2369" s="1048"/>
      <c r="N2369" s="1053"/>
      <c r="O2369" s="1053"/>
      <c r="P2369" s="1053"/>
    </row>
    <row r="2370" spans="12:16">
      <c r="L2370" s="1054"/>
      <c r="M2370" s="1048"/>
      <c r="N2370" s="1053"/>
      <c r="O2370" s="1053"/>
      <c r="P2370" s="1053"/>
    </row>
    <row r="2371" spans="12:16">
      <c r="L2371" s="1054"/>
      <c r="M2371" s="1048"/>
      <c r="N2371" s="1053"/>
      <c r="O2371" s="1053"/>
      <c r="P2371" s="1053"/>
    </row>
    <row r="2372" spans="12:16">
      <c r="L2372" s="1054"/>
      <c r="M2372" s="1048"/>
      <c r="N2372" s="1053"/>
      <c r="O2372" s="1053"/>
      <c r="P2372" s="1053"/>
    </row>
    <row r="2373" spans="12:16">
      <c r="L2373" s="1054"/>
      <c r="M2373" s="1048"/>
      <c r="N2373" s="1053"/>
      <c r="O2373" s="1053"/>
      <c r="P2373" s="1053"/>
    </row>
    <row r="2374" spans="12:16">
      <c r="L2374" s="1054"/>
      <c r="M2374" s="1048"/>
      <c r="N2374" s="1053"/>
      <c r="O2374" s="1053"/>
      <c r="P2374" s="1053"/>
    </row>
    <row r="2375" spans="12:16">
      <c r="L2375" s="1054"/>
      <c r="M2375" s="1048"/>
      <c r="N2375" s="1053"/>
      <c r="O2375" s="1053"/>
      <c r="P2375" s="1053"/>
    </row>
    <row r="2376" spans="12:16">
      <c r="L2376" s="1054"/>
      <c r="M2376" s="1048"/>
      <c r="N2376" s="1053"/>
      <c r="O2376" s="1053"/>
      <c r="P2376" s="1053"/>
    </row>
    <row r="2377" spans="12:16">
      <c r="L2377" s="1054"/>
      <c r="M2377" s="1048"/>
      <c r="N2377" s="1053"/>
      <c r="O2377" s="1053"/>
      <c r="P2377" s="1053"/>
    </row>
    <row r="2378" spans="12:16">
      <c r="L2378" s="1054"/>
      <c r="M2378" s="1048"/>
      <c r="N2378" s="1053"/>
      <c r="O2378" s="1053"/>
      <c r="P2378" s="1053"/>
    </row>
    <row r="2379" spans="12:16">
      <c r="L2379" s="1054"/>
      <c r="M2379" s="1048"/>
      <c r="N2379" s="1053"/>
      <c r="O2379" s="1053"/>
      <c r="P2379" s="1053"/>
    </row>
    <row r="2380" spans="12:16">
      <c r="L2380" s="1054"/>
      <c r="M2380" s="1048"/>
      <c r="N2380" s="1053"/>
      <c r="O2380" s="1053"/>
      <c r="P2380" s="1053"/>
    </row>
    <row r="2381" spans="12:16">
      <c r="L2381" s="1054"/>
      <c r="M2381" s="1048"/>
      <c r="N2381" s="1053"/>
      <c r="O2381" s="1053"/>
      <c r="P2381" s="1053"/>
    </row>
    <row r="2382" spans="12:16">
      <c r="L2382" s="1054"/>
      <c r="M2382" s="1048"/>
      <c r="N2382" s="1053"/>
      <c r="O2382" s="1053"/>
      <c r="P2382" s="1053"/>
    </row>
    <row r="2383" spans="12:16">
      <c r="L2383" s="1054"/>
      <c r="M2383" s="1048"/>
      <c r="N2383" s="1053"/>
      <c r="O2383" s="1053"/>
      <c r="P2383" s="1053"/>
    </row>
    <row r="2384" spans="12:16">
      <c r="L2384" s="1054"/>
      <c r="M2384" s="1048"/>
      <c r="N2384" s="1053"/>
      <c r="O2384" s="1053"/>
      <c r="P2384" s="1053"/>
    </row>
    <row r="2385" spans="12:16">
      <c r="L2385" s="1054"/>
      <c r="M2385" s="1048"/>
      <c r="N2385" s="1053"/>
      <c r="O2385" s="1053"/>
      <c r="P2385" s="1053"/>
    </row>
    <row r="2386" spans="12:16">
      <c r="L2386" s="1054"/>
      <c r="M2386" s="1048"/>
      <c r="N2386" s="1053"/>
      <c r="O2386" s="1053"/>
      <c r="P2386" s="1053"/>
    </row>
    <row r="2387" spans="12:16">
      <c r="L2387" s="1054"/>
      <c r="M2387" s="1048"/>
      <c r="N2387" s="1053"/>
      <c r="O2387" s="1053"/>
      <c r="P2387" s="1053"/>
    </row>
    <row r="2388" spans="12:16">
      <c r="L2388" s="1054"/>
      <c r="M2388" s="1048"/>
      <c r="N2388" s="1053"/>
      <c r="O2388" s="1053"/>
      <c r="P2388" s="1053"/>
    </row>
    <row r="2389" spans="12:16">
      <c r="L2389" s="1054"/>
      <c r="M2389" s="1048"/>
      <c r="N2389" s="1053"/>
      <c r="O2389" s="1053"/>
      <c r="P2389" s="1053"/>
    </row>
    <row r="2390" spans="12:16">
      <c r="L2390" s="1054"/>
      <c r="M2390" s="1048"/>
      <c r="N2390" s="1053"/>
      <c r="O2390" s="1053"/>
      <c r="P2390" s="1053"/>
    </row>
    <row r="2391" spans="12:16">
      <c r="L2391" s="1054"/>
      <c r="M2391" s="1048"/>
      <c r="N2391" s="1053"/>
      <c r="O2391" s="1053"/>
      <c r="P2391" s="1053"/>
    </row>
    <row r="2392" spans="12:16">
      <c r="L2392" s="1054"/>
      <c r="M2392" s="1048"/>
      <c r="N2392" s="1053"/>
      <c r="O2392" s="1053"/>
      <c r="P2392" s="1053"/>
    </row>
    <row r="2393" spans="12:16">
      <c r="L2393" s="1054"/>
      <c r="M2393" s="1048"/>
      <c r="N2393" s="1053"/>
      <c r="O2393" s="1053"/>
      <c r="P2393" s="1053"/>
    </row>
    <row r="2394" spans="12:16">
      <c r="L2394" s="1054"/>
      <c r="M2394" s="1048"/>
      <c r="N2394" s="1053"/>
      <c r="O2394" s="1053"/>
      <c r="P2394" s="1053"/>
    </row>
    <row r="2395" spans="12:16">
      <c r="L2395" s="1054"/>
      <c r="M2395" s="1048"/>
      <c r="N2395" s="1053"/>
      <c r="O2395" s="1053"/>
      <c r="P2395" s="1053"/>
    </row>
    <row r="2396" spans="12:16">
      <c r="L2396" s="1054"/>
      <c r="M2396" s="1048"/>
      <c r="N2396" s="1053"/>
      <c r="O2396" s="1053"/>
      <c r="P2396" s="1053"/>
    </row>
    <row r="2397" spans="12:16">
      <c r="L2397" s="1054"/>
      <c r="M2397" s="1048"/>
      <c r="N2397" s="1053"/>
      <c r="O2397" s="1053"/>
      <c r="P2397" s="1053"/>
    </row>
    <row r="2398" spans="12:16">
      <c r="L2398" s="1054"/>
      <c r="M2398" s="1048"/>
      <c r="N2398" s="1053"/>
      <c r="O2398" s="1053"/>
      <c r="P2398" s="1053"/>
    </row>
    <row r="2399" spans="12:16">
      <c r="L2399" s="1054"/>
      <c r="M2399" s="1048"/>
      <c r="N2399" s="1053"/>
      <c r="O2399" s="1053"/>
      <c r="P2399" s="1053"/>
    </row>
    <row r="2400" spans="12:16">
      <c r="L2400" s="1054"/>
      <c r="M2400" s="1048"/>
      <c r="N2400" s="1053"/>
      <c r="O2400" s="1053"/>
      <c r="P2400" s="1053"/>
    </row>
    <row r="2401" spans="12:16">
      <c r="L2401" s="1054"/>
      <c r="M2401" s="1048"/>
      <c r="N2401" s="1053"/>
      <c r="O2401" s="1053"/>
      <c r="P2401" s="1053"/>
    </row>
    <row r="2402" spans="12:16">
      <c r="L2402" s="1054"/>
      <c r="M2402" s="1048"/>
      <c r="N2402" s="1053"/>
      <c r="O2402" s="1053"/>
      <c r="P2402" s="1053"/>
    </row>
    <row r="2403" spans="12:16">
      <c r="L2403" s="1054"/>
      <c r="M2403" s="1048"/>
      <c r="N2403" s="1053"/>
      <c r="O2403" s="1053"/>
      <c r="P2403" s="1053"/>
    </row>
    <row r="2404" spans="12:16">
      <c r="L2404" s="1054"/>
      <c r="M2404" s="1048"/>
      <c r="N2404" s="1053"/>
      <c r="O2404" s="1053"/>
      <c r="P2404" s="1053"/>
    </row>
    <row r="2405" spans="12:16">
      <c r="L2405" s="1054"/>
      <c r="M2405" s="1048"/>
      <c r="N2405" s="1053"/>
      <c r="O2405" s="1053"/>
      <c r="P2405" s="1053"/>
    </row>
    <row r="2406" spans="12:16">
      <c r="L2406" s="1054"/>
      <c r="M2406" s="1048"/>
      <c r="N2406" s="1053"/>
      <c r="O2406" s="1053"/>
      <c r="P2406" s="1053"/>
    </row>
    <row r="2407" spans="12:16">
      <c r="L2407" s="1054"/>
      <c r="M2407" s="1048"/>
      <c r="N2407" s="1053"/>
      <c r="O2407" s="1053"/>
      <c r="P2407" s="1053"/>
    </row>
    <row r="2408" spans="12:16">
      <c r="L2408" s="1054"/>
      <c r="M2408" s="1048"/>
      <c r="N2408" s="1053"/>
      <c r="O2408" s="1053"/>
      <c r="P2408" s="1053"/>
    </row>
    <row r="2409" spans="12:16">
      <c r="L2409" s="1054"/>
      <c r="M2409" s="1048"/>
      <c r="N2409" s="1053"/>
      <c r="O2409" s="1053"/>
      <c r="P2409" s="1053"/>
    </row>
    <row r="2410" spans="12:16">
      <c r="L2410" s="1054"/>
      <c r="M2410" s="1048"/>
      <c r="N2410" s="1053"/>
      <c r="O2410" s="1053"/>
      <c r="P2410" s="1053"/>
    </row>
    <row r="2411" spans="12:16">
      <c r="L2411" s="1054"/>
      <c r="M2411" s="1048"/>
      <c r="N2411" s="1053"/>
      <c r="O2411" s="1053"/>
      <c r="P2411" s="1053"/>
    </row>
    <row r="2412" spans="12:16">
      <c r="L2412" s="1054"/>
      <c r="M2412" s="1048"/>
      <c r="N2412" s="1053"/>
      <c r="O2412" s="1053"/>
      <c r="P2412" s="1053"/>
    </row>
    <row r="2413" spans="12:16">
      <c r="L2413" s="1054"/>
      <c r="M2413" s="1048"/>
      <c r="N2413" s="1053"/>
      <c r="O2413" s="1053"/>
      <c r="P2413" s="1053"/>
    </row>
    <row r="2414" spans="12:16">
      <c r="L2414" s="1054"/>
      <c r="M2414" s="1048"/>
      <c r="N2414" s="1053"/>
      <c r="O2414" s="1053"/>
      <c r="P2414" s="1053"/>
    </row>
    <row r="2415" spans="12:16">
      <c r="L2415" s="1054"/>
      <c r="M2415" s="1048"/>
      <c r="N2415" s="1053"/>
      <c r="O2415" s="1053"/>
      <c r="P2415" s="1053"/>
    </row>
    <row r="2416" spans="12:16">
      <c r="L2416" s="1054"/>
      <c r="M2416" s="1048"/>
      <c r="N2416" s="1053"/>
      <c r="O2416" s="1053"/>
      <c r="P2416" s="1053"/>
    </row>
    <row r="2417" spans="12:16">
      <c r="L2417" s="1054"/>
      <c r="M2417" s="1048"/>
      <c r="N2417" s="1053"/>
      <c r="O2417" s="1053"/>
      <c r="P2417" s="1053"/>
    </row>
    <row r="2418" spans="12:16">
      <c r="L2418" s="1054"/>
      <c r="M2418" s="1048"/>
      <c r="N2418" s="1053"/>
      <c r="O2418" s="1053"/>
      <c r="P2418" s="1053"/>
    </row>
    <row r="2419" spans="12:16">
      <c r="L2419" s="1054"/>
      <c r="M2419" s="1048"/>
      <c r="N2419" s="1053"/>
      <c r="O2419" s="1053"/>
      <c r="P2419" s="1053"/>
    </row>
    <row r="2420" spans="12:16">
      <c r="L2420" s="1054"/>
      <c r="M2420" s="1048"/>
      <c r="N2420" s="1053"/>
      <c r="O2420" s="1053"/>
      <c r="P2420" s="1053"/>
    </row>
    <row r="2421" spans="12:16">
      <c r="L2421" s="1054"/>
      <c r="M2421" s="1048"/>
      <c r="N2421" s="1053"/>
      <c r="O2421" s="1053"/>
      <c r="P2421" s="1053"/>
    </row>
    <row r="2422" spans="12:16">
      <c r="L2422" s="1054"/>
      <c r="M2422" s="1048"/>
      <c r="N2422" s="1053"/>
      <c r="O2422" s="1053"/>
      <c r="P2422" s="1053"/>
    </row>
    <row r="2423" spans="12:16">
      <c r="L2423" s="1054"/>
      <c r="M2423" s="1048"/>
      <c r="N2423" s="1053"/>
      <c r="O2423" s="1053"/>
      <c r="P2423" s="1053"/>
    </row>
    <row r="2424" spans="12:16">
      <c r="L2424" s="1054"/>
      <c r="M2424" s="1048"/>
      <c r="N2424" s="1053"/>
      <c r="O2424" s="1053"/>
      <c r="P2424" s="1053"/>
    </row>
    <row r="2425" spans="12:16">
      <c r="L2425" s="1054"/>
      <c r="M2425" s="1048"/>
      <c r="N2425" s="1053"/>
      <c r="O2425" s="1053"/>
      <c r="P2425" s="1053"/>
    </row>
    <row r="2426" spans="12:16">
      <c r="L2426" s="1054"/>
      <c r="M2426" s="1048"/>
      <c r="N2426" s="1053"/>
      <c r="O2426" s="1053"/>
      <c r="P2426" s="1053"/>
    </row>
    <row r="2427" spans="12:16">
      <c r="L2427" s="1054"/>
      <c r="M2427" s="1048"/>
      <c r="N2427" s="1053"/>
      <c r="O2427" s="1053"/>
      <c r="P2427" s="1053"/>
    </row>
    <row r="2428" spans="12:16">
      <c r="L2428" s="1054"/>
      <c r="M2428" s="1048"/>
      <c r="N2428" s="1053"/>
      <c r="O2428" s="1053"/>
      <c r="P2428" s="1053"/>
    </row>
    <row r="2429" spans="12:16">
      <c r="L2429" s="1054"/>
      <c r="M2429" s="1048"/>
      <c r="N2429" s="1053"/>
      <c r="O2429" s="1053"/>
      <c r="P2429" s="1053"/>
    </row>
    <row r="2430" spans="12:16">
      <c r="L2430" s="1054"/>
      <c r="M2430" s="1048"/>
      <c r="N2430" s="1053"/>
      <c r="O2430" s="1053"/>
      <c r="P2430" s="1053"/>
    </row>
    <row r="2431" spans="12:16">
      <c r="L2431" s="1054"/>
      <c r="M2431" s="1048"/>
      <c r="N2431" s="1053"/>
      <c r="O2431" s="1053"/>
      <c r="P2431" s="1053"/>
    </row>
    <row r="2432" spans="12:16">
      <c r="L2432" s="1054"/>
      <c r="M2432" s="1048"/>
      <c r="N2432" s="1053"/>
      <c r="O2432" s="1053"/>
      <c r="P2432" s="1053"/>
    </row>
    <row r="2433" spans="12:16">
      <c r="L2433" s="1054"/>
      <c r="M2433" s="1048"/>
      <c r="N2433" s="1053"/>
      <c r="O2433" s="1053"/>
      <c r="P2433" s="1053"/>
    </row>
    <row r="2434" spans="12:16">
      <c r="L2434" s="1054"/>
      <c r="M2434" s="1048"/>
      <c r="N2434" s="1053"/>
      <c r="O2434" s="1053"/>
      <c r="P2434" s="1053"/>
    </row>
    <row r="2435" spans="12:16">
      <c r="L2435" s="1054"/>
      <c r="M2435" s="1048"/>
      <c r="N2435" s="1053"/>
      <c r="O2435" s="1053"/>
      <c r="P2435" s="1053"/>
    </row>
    <row r="2436" spans="12:16">
      <c r="L2436" s="1054"/>
      <c r="M2436" s="1048"/>
      <c r="N2436" s="1053"/>
      <c r="O2436" s="1053"/>
      <c r="P2436" s="1053"/>
    </row>
    <row r="2437" spans="12:16">
      <c r="L2437" s="1054"/>
      <c r="M2437" s="1048"/>
      <c r="N2437" s="1053"/>
      <c r="O2437" s="1053"/>
      <c r="P2437" s="1053"/>
    </row>
    <row r="2438" spans="12:16">
      <c r="L2438" s="1054"/>
      <c r="M2438" s="1048"/>
      <c r="N2438" s="1053"/>
      <c r="O2438" s="1053"/>
      <c r="P2438" s="1053"/>
    </row>
    <row r="2439" spans="12:16">
      <c r="L2439" s="1054"/>
      <c r="M2439" s="1048"/>
      <c r="N2439" s="1053"/>
      <c r="O2439" s="1053"/>
      <c r="P2439" s="1053"/>
    </row>
    <row r="2440" spans="12:16">
      <c r="L2440" s="1054"/>
      <c r="M2440" s="1048"/>
      <c r="N2440" s="1053"/>
      <c r="O2440" s="1053"/>
      <c r="P2440" s="1053"/>
    </row>
    <row r="2441" spans="12:16">
      <c r="L2441" s="1054"/>
      <c r="M2441" s="1048"/>
      <c r="N2441" s="1053"/>
      <c r="O2441" s="1053"/>
      <c r="P2441" s="1053"/>
    </row>
    <row r="2442" spans="12:16">
      <c r="L2442" s="1054"/>
      <c r="M2442" s="1048"/>
      <c r="N2442" s="1053"/>
      <c r="O2442" s="1053"/>
      <c r="P2442" s="1053"/>
    </row>
    <row r="2443" spans="12:16">
      <c r="L2443" s="1054"/>
      <c r="M2443" s="1048"/>
      <c r="N2443" s="1053"/>
      <c r="O2443" s="1053"/>
      <c r="P2443" s="1053"/>
    </row>
    <row r="2444" spans="12:16">
      <c r="L2444" s="1054"/>
      <c r="M2444" s="1048"/>
      <c r="N2444" s="1053"/>
      <c r="O2444" s="1053"/>
      <c r="P2444" s="1053"/>
    </row>
    <row r="2445" spans="12:16">
      <c r="L2445" s="1054"/>
      <c r="M2445" s="1048"/>
      <c r="N2445" s="1053"/>
      <c r="O2445" s="1053"/>
      <c r="P2445" s="1053"/>
    </row>
    <row r="2446" spans="12:16">
      <c r="L2446" s="1054"/>
      <c r="M2446" s="1048"/>
      <c r="N2446" s="1053"/>
      <c r="O2446" s="1053"/>
      <c r="P2446" s="1053"/>
    </row>
    <row r="2447" spans="12:16">
      <c r="L2447" s="1054"/>
      <c r="M2447" s="1048"/>
      <c r="N2447" s="1053"/>
      <c r="O2447" s="1053"/>
      <c r="P2447" s="1053"/>
    </row>
    <row r="2448" spans="12:16">
      <c r="L2448" s="1054"/>
      <c r="M2448" s="1048"/>
      <c r="N2448" s="1053"/>
      <c r="O2448" s="1053"/>
      <c r="P2448" s="1053"/>
    </row>
    <row r="2449" spans="12:16">
      <c r="L2449" s="1054"/>
      <c r="M2449" s="1048"/>
      <c r="N2449" s="1053"/>
      <c r="O2449" s="1053"/>
      <c r="P2449" s="1053"/>
    </row>
    <row r="2450" spans="12:16">
      <c r="L2450" s="1054"/>
      <c r="M2450" s="1048"/>
      <c r="N2450" s="1053"/>
      <c r="O2450" s="1053"/>
      <c r="P2450" s="1053"/>
    </row>
    <row r="2451" spans="12:16">
      <c r="L2451" s="1054"/>
      <c r="M2451" s="1048"/>
      <c r="N2451" s="1053"/>
      <c r="O2451" s="1053"/>
      <c r="P2451" s="1053"/>
    </row>
    <row r="2452" spans="12:16">
      <c r="L2452" s="1054"/>
      <c r="M2452" s="1048"/>
      <c r="N2452" s="1053"/>
      <c r="O2452" s="1053"/>
      <c r="P2452" s="1053"/>
    </row>
    <row r="2453" spans="12:16">
      <c r="L2453" s="1054"/>
      <c r="M2453" s="1048"/>
      <c r="N2453" s="1053"/>
      <c r="O2453" s="1053"/>
      <c r="P2453" s="1053"/>
    </row>
    <row r="2454" spans="12:16">
      <c r="L2454" s="1054"/>
      <c r="M2454" s="1048"/>
      <c r="N2454" s="1053"/>
      <c r="O2454" s="1053"/>
      <c r="P2454" s="1053"/>
    </row>
    <row r="2455" spans="12:16">
      <c r="L2455" s="1054"/>
      <c r="M2455" s="1048"/>
      <c r="N2455" s="1053"/>
      <c r="O2455" s="1053"/>
      <c r="P2455" s="1053"/>
    </row>
    <row r="2456" spans="12:16">
      <c r="L2456" s="1054"/>
      <c r="M2456" s="1048"/>
      <c r="N2456" s="1053"/>
      <c r="O2456" s="1053"/>
      <c r="P2456" s="1053"/>
    </row>
    <row r="2457" spans="12:16">
      <c r="L2457" s="1054"/>
      <c r="M2457" s="1048"/>
      <c r="N2457" s="1053"/>
      <c r="O2457" s="1053"/>
      <c r="P2457" s="1053"/>
    </row>
    <row r="2458" spans="12:16">
      <c r="L2458" s="1054"/>
      <c r="M2458" s="1048"/>
      <c r="N2458" s="1053"/>
      <c r="O2458" s="1053"/>
      <c r="P2458" s="1053"/>
    </row>
    <row r="2459" spans="12:16">
      <c r="L2459" s="1054"/>
      <c r="M2459" s="1048"/>
      <c r="N2459" s="1053"/>
      <c r="O2459" s="1053"/>
      <c r="P2459" s="1053"/>
    </row>
    <row r="2460" spans="12:16">
      <c r="L2460" s="1054"/>
      <c r="M2460" s="1048"/>
      <c r="N2460" s="1053"/>
      <c r="O2460" s="1053"/>
      <c r="P2460" s="1053"/>
    </row>
    <row r="2461" spans="12:16">
      <c r="L2461" s="1054"/>
      <c r="M2461" s="1048"/>
      <c r="N2461" s="1053"/>
      <c r="O2461" s="1053"/>
      <c r="P2461" s="1053"/>
    </row>
    <row r="2462" spans="12:16">
      <c r="L2462" s="1054"/>
      <c r="M2462" s="1048"/>
      <c r="N2462" s="1053"/>
      <c r="O2462" s="1053"/>
      <c r="P2462" s="1053"/>
    </row>
    <row r="2463" spans="12:16">
      <c r="L2463" s="1054"/>
      <c r="M2463" s="1048"/>
      <c r="N2463" s="1053"/>
      <c r="O2463" s="1053"/>
      <c r="P2463" s="1053"/>
    </row>
    <row r="2464" spans="12:16">
      <c r="L2464" s="1054"/>
      <c r="M2464" s="1048"/>
      <c r="N2464" s="1053"/>
      <c r="O2464" s="1053"/>
      <c r="P2464" s="1053"/>
    </row>
    <row r="2465" spans="12:16">
      <c r="L2465" s="1054"/>
      <c r="M2465" s="1048"/>
      <c r="N2465" s="1053"/>
      <c r="O2465" s="1053"/>
      <c r="P2465" s="1053"/>
    </row>
    <row r="2466" spans="12:16">
      <c r="L2466" s="1054"/>
      <c r="M2466" s="1048"/>
      <c r="N2466" s="1053"/>
      <c r="O2466" s="1053"/>
      <c r="P2466" s="1053"/>
    </row>
    <row r="2467" spans="12:16">
      <c r="L2467" s="1054"/>
      <c r="M2467" s="1048"/>
      <c r="N2467" s="1053"/>
      <c r="O2467" s="1053"/>
      <c r="P2467" s="1053"/>
    </row>
    <row r="2468" spans="12:16">
      <c r="L2468" s="1054"/>
      <c r="M2468" s="1048"/>
      <c r="N2468" s="1053"/>
      <c r="O2468" s="1053"/>
      <c r="P2468" s="1053"/>
    </row>
    <row r="2469" spans="12:16">
      <c r="L2469" s="1054"/>
      <c r="M2469" s="1048"/>
      <c r="N2469" s="1053"/>
      <c r="O2469" s="1053"/>
      <c r="P2469" s="1053"/>
    </row>
    <row r="2470" spans="12:16">
      <c r="L2470" s="1054"/>
      <c r="M2470" s="1048"/>
      <c r="N2470" s="1053"/>
      <c r="O2470" s="1053"/>
      <c r="P2470" s="1053"/>
    </row>
    <row r="2471" spans="12:16">
      <c r="L2471" s="1054"/>
      <c r="M2471" s="1048"/>
      <c r="N2471" s="1053"/>
      <c r="O2471" s="1053"/>
      <c r="P2471" s="1053"/>
    </row>
    <row r="2472" spans="12:16">
      <c r="L2472" s="1054"/>
      <c r="M2472" s="1048"/>
      <c r="N2472" s="1053"/>
      <c r="O2472" s="1053"/>
      <c r="P2472" s="1053"/>
    </row>
    <row r="2473" spans="12:16">
      <c r="L2473" s="1054"/>
      <c r="M2473" s="1048"/>
      <c r="N2473" s="1053"/>
      <c r="O2473" s="1053"/>
      <c r="P2473" s="1053"/>
    </row>
    <row r="2474" spans="12:16">
      <c r="L2474" s="1054"/>
      <c r="M2474" s="1048"/>
      <c r="N2474" s="1053"/>
      <c r="O2474" s="1053"/>
      <c r="P2474" s="1053"/>
    </row>
    <row r="2475" spans="12:16">
      <c r="L2475" s="1054"/>
      <c r="M2475" s="1048"/>
      <c r="N2475" s="1053"/>
      <c r="O2475" s="1053"/>
      <c r="P2475" s="1053"/>
    </row>
    <row r="2476" spans="12:16">
      <c r="L2476" s="1054"/>
      <c r="M2476" s="1048"/>
      <c r="N2476" s="1053"/>
      <c r="O2476" s="1053"/>
      <c r="P2476" s="1053"/>
    </row>
    <row r="2477" spans="12:16">
      <c r="L2477" s="1054"/>
      <c r="M2477" s="1048"/>
      <c r="N2477" s="1053"/>
      <c r="O2477" s="1053"/>
      <c r="P2477" s="1053"/>
    </row>
    <row r="2478" spans="12:16">
      <c r="L2478" s="1054"/>
      <c r="M2478" s="1048"/>
      <c r="N2478" s="1053"/>
      <c r="O2478" s="1053"/>
      <c r="P2478" s="1053"/>
    </row>
    <row r="2479" spans="12:16">
      <c r="L2479" s="1054"/>
      <c r="M2479" s="1048"/>
      <c r="N2479" s="1053"/>
      <c r="O2479" s="1053"/>
      <c r="P2479" s="1053"/>
    </row>
    <row r="2480" spans="12:16">
      <c r="L2480" s="1054"/>
      <c r="M2480" s="1048"/>
      <c r="N2480" s="1053"/>
      <c r="O2480" s="1053"/>
      <c r="P2480" s="1053"/>
    </row>
    <row r="2481" spans="12:16">
      <c r="L2481" s="1054"/>
      <c r="M2481" s="1048"/>
      <c r="N2481" s="1053"/>
      <c r="O2481" s="1053"/>
      <c r="P2481" s="1053"/>
    </row>
    <row r="2482" spans="12:16">
      <c r="L2482" s="1054"/>
      <c r="M2482" s="1048"/>
      <c r="N2482" s="1053"/>
      <c r="O2482" s="1053"/>
      <c r="P2482" s="1053"/>
    </row>
    <row r="2483" spans="12:16">
      <c r="L2483" s="1054"/>
      <c r="M2483" s="1048"/>
      <c r="N2483" s="1053"/>
      <c r="O2483" s="1053"/>
      <c r="P2483" s="1053"/>
    </row>
    <row r="2484" spans="12:16">
      <c r="L2484" s="1054"/>
      <c r="M2484" s="1048"/>
      <c r="N2484" s="1053"/>
      <c r="O2484" s="1053"/>
      <c r="P2484" s="1053"/>
    </row>
    <row r="2485" spans="12:16">
      <c r="L2485" s="1054"/>
      <c r="M2485" s="1048"/>
      <c r="N2485" s="1053"/>
      <c r="O2485" s="1053"/>
      <c r="P2485" s="1053"/>
    </row>
    <row r="2486" spans="12:16">
      <c r="L2486" s="1054"/>
      <c r="M2486" s="1048"/>
      <c r="N2486" s="1053"/>
      <c r="O2486" s="1053"/>
      <c r="P2486" s="1053"/>
    </row>
    <row r="2487" spans="12:16">
      <c r="L2487" s="1054"/>
      <c r="M2487" s="1048"/>
      <c r="N2487" s="1053"/>
      <c r="O2487" s="1053"/>
      <c r="P2487" s="1053"/>
    </row>
    <row r="2488" spans="12:16">
      <c r="L2488" s="1054"/>
      <c r="M2488" s="1048"/>
      <c r="N2488" s="1053"/>
      <c r="O2488" s="1053"/>
      <c r="P2488" s="1053"/>
    </row>
    <row r="2489" spans="12:16">
      <c r="L2489" s="1054"/>
      <c r="M2489" s="1048"/>
      <c r="N2489" s="1053"/>
      <c r="O2489" s="1053"/>
      <c r="P2489" s="1053"/>
    </row>
    <row r="2490" spans="12:16">
      <c r="L2490" s="1054"/>
      <c r="M2490" s="1048"/>
      <c r="N2490" s="1053"/>
      <c r="O2490" s="1053"/>
      <c r="P2490" s="1053"/>
    </row>
    <row r="2491" spans="12:16">
      <c r="L2491" s="1054"/>
      <c r="M2491" s="1048"/>
      <c r="N2491" s="1053"/>
      <c r="O2491" s="1053"/>
      <c r="P2491" s="1053"/>
    </row>
    <row r="2492" spans="12:16">
      <c r="L2492" s="1054"/>
      <c r="M2492" s="1048"/>
      <c r="N2492" s="1053"/>
      <c r="O2492" s="1053"/>
      <c r="P2492" s="1053"/>
    </row>
    <row r="2493" spans="12:16">
      <c r="L2493" s="1054"/>
      <c r="M2493" s="1048"/>
      <c r="N2493" s="1053"/>
      <c r="O2493" s="1053"/>
      <c r="P2493" s="1053"/>
    </row>
    <row r="2494" spans="12:16">
      <c r="L2494" s="1054"/>
      <c r="M2494" s="1048"/>
      <c r="N2494" s="1053"/>
      <c r="O2494" s="1053"/>
      <c r="P2494" s="1053"/>
    </row>
    <row r="2495" spans="12:16">
      <c r="L2495" s="1054"/>
      <c r="M2495" s="1048"/>
      <c r="N2495" s="1053"/>
      <c r="O2495" s="1053"/>
      <c r="P2495" s="1053"/>
    </row>
    <row r="2496" spans="12:16">
      <c r="L2496" s="1054"/>
      <c r="M2496" s="1048"/>
      <c r="N2496" s="1053"/>
      <c r="O2496" s="1053"/>
      <c r="P2496" s="1053"/>
    </row>
    <row r="2497" spans="12:16">
      <c r="L2497" s="1054"/>
      <c r="M2497" s="1048"/>
      <c r="N2497" s="1053"/>
      <c r="O2497" s="1053"/>
      <c r="P2497" s="1053"/>
    </row>
    <row r="2498" spans="12:16">
      <c r="L2498" s="1054"/>
      <c r="M2498" s="1048"/>
      <c r="N2498" s="1053"/>
      <c r="O2498" s="1053"/>
      <c r="P2498" s="1053"/>
    </row>
    <row r="2499" spans="12:16">
      <c r="L2499" s="1054"/>
      <c r="M2499" s="1048"/>
      <c r="N2499" s="1053"/>
      <c r="O2499" s="1053"/>
      <c r="P2499" s="1053"/>
    </row>
    <row r="2500" spans="12:16">
      <c r="L2500" s="1054"/>
      <c r="M2500" s="1048"/>
      <c r="N2500" s="1053"/>
      <c r="O2500" s="1053"/>
      <c r="P2500" s="1053"/>
    </row>
    <row r="2501" spans="12:16">
      <c r="L2501" s="1054"/>
      <c r="M2501" s="1048"/>
      <c r="N2501" s="1053"/>
      <c r="O2501" s="1053"/>
      <c r="P2501" s="1053"/>
    </row>
    <row r="2502" spans="12:16">
      <c r="L2502" s="1054"/>
      <c r="M2502" s="1048"/>
      <c r="N2502" s="1053"/>
      <c r="O2502" s="1053"/>
      <c r="P2502" s="1053"/>
    </row>
    <row r="2503" spans="12:16">
      <c r="L2503" s="1054"/>
      <c r="M2503" s="1048"/>
      <c r="N2503" s="1053"/>
      <c r="O2503" s="1053"/>
      <c r="P2503" s="1053"/>
    </row>
    <row r="2504" spans="12:16">
      <c r="L2504" s="1054"/>
      <c r="M2504" s="1048"/>
      <c r="N2504" s="1053"/>
      <c r="O2504" s="1053"/>
      <c r="P2504" s="1053"/>
    </row>
    <row r="2505" spans="12:16">
      <c r="L2505" s="1054"/>
      <c r="M2505" s="1048"/>
      <c r="N2505" s="1053"/>
      <c r="O2505" s="1053"/>
      <c r="P2505" s="1053"/>
    </row>
    <row r="2506" spans="12:16">
      <c r="L2506" s="1054"/>
      <c r="M2506" s="1048"/>
      <c r="N2506" s="1053"/>
      <c r="O2506" s="1053"/>
      <c r="P2506" s="1053"/>
    </row>
    <row r="2507" spans="12:16">
      <c r="L2507" s="1054"/>
      <c r="M2507" s="1048"/>
      <c r="N2507" s="1053"/>
      <c r="O2507" s="1053"/>
      <c r="P2507" s="1053"/>
    </row>
    <row r="2508" spans="12:16">
      <c r="L2508" s="1054"/>
      <c r="M2508" s="1048"/>
      <c r="N2508" s="1053"/>
      <c r="O2508" s="1053"/>
      <c r="P2508" s="1053"/>
    </row>
    <row r="2509" spans="12:16">
      <c r="L2509" s="1054"/>
      <c r="M2509" s="1048"/>
      <c r="N2509" s="1053"/>
      <c r="O2509" s="1053"/>
      <c r="P2509" s="1053"/>
    </row>
    <row r="2510" spans="12:16">
      <c r="L2510" s="1054"/>
      <c r="M2510" s="1048"/>
      <c r="N2510" s="1053"/>
      <c r="O2510" s="1053"/>
      <c r="P2510" s="1053"/>
    </row>
    <row r="2511" spans="12:16">
      <c r="L2511" s="1054"/>
      <c r="M2511" s="1048"/>
      <c r="N2511" s="1053"/>
      <c r="O2511" s="1053"/>
      <c r="P2511" s="1053"/>
    </row>
    <row r="2512" spans="12:16">
      <c r="L2512" s="1054"/>
      <c r="M2512" s="1048"/>
      <c r="N2512" s="1053"/>
      <c r="O2512" s="1053"/>
      <c r="P2512" s="1053"/>
    </row>
    <row r="2513" spans="12:16">
      <c r="L2513" s="1054"/>
      <c r="M2513" s="1048"/>
      <c r="N2513" s="1053"/>
      <c r="O2513" s="1053"/>
      <c r="P2513" s="1053"/>
    </row>
    <row r="2514" spans="12:16">
      <c r="L2514" s="1054"/>
      <c r="M2514" s="1048"/>
      <c r="N2514" s="1053"/>
      <c r="O2514" s="1053"/>
      <c r="P2514" s="1053"/>
    </row>
    <row r="2515" spans="12:16">
      <c r="L2515" s="1054"/>
      <c r="M2515" s="1048"/>
      <c r="N2515" s="1053"/>
      <c r="O2515" s="1053"/>
      <c r="P2515" s="1053"/>
    </row>
    <row r="2516" spans="12:16">
      <c r="L2516" s="1054"/>
      <c r="M2516" s="1048"/>
      <c r="N2516" s="1053"/>
      <c r="O2516" s="1053"/>
      <c r="P2516" s="1053"/>
    </row>
    <row r="2517" spans="12:16">
      <c r="L2517" s="1054"/>
      <c r="M2517" s="1048"/>
      <c r="N2517" s="1053"/>
      <c r="O2517" s="1053"/>
      <c r="P2517" s="1053"/>
    </row>
    <row r="2518" spans="12:16">
      <c r="L2518" s="1054"/>
      <c r="M2518" s="1048"/>
      <c r="N2518" s="1053"/>
      <c r="O2518" s="1053"/>
      <c r="P2518" s="1053"/>
    </row>
    <row r="2519" spans="12:16">
      <c r="L2519" s="1054"/>
      <c r="M2519" s="1048"/>
      <c r="N2519" s="1053"/>
      <c r="O2519" s="1053"/>
      <c r="P2519" s="1053"/>
    </row>
    <row r="2520" spans="12:16">
      <c r="L2520" s="1054"/>
      <c r="M2520" s="1048"/>
      <c r="N2520" s="1053"/>
      <c r="O2520" s="1053"/>
      <c r="P2520" s="1053"/>
    </row>
    <row r="2521" spans="12:16">
      <c r="L2521" s="1054"/>
      <c r="M2521" s="1048"/>
      <c r="N2521" s="1053"/>
      <c r="O2521" s="1053"/>
      <c r="P2521" s="1053"/>
    </row>
    <row r="2522" spans="12:16">
      <c r="L2522" s="1054"/>
      <c r="M2522" s="1048"/>
      <c r="N2522" s="1053"/>
      <c r="O2522" s="1053"/>
      <c r="P2522" s="1053"/>
    </row>
    <row r="2523" spans="12:16">
      <c r="L2523" s="1054"/>
      <c r="M2523" s="1048"/>
      <c r="N2523" s="1053"/>
      <c r="O2523" s="1053"/>
      <c r="P2523" s="1053"/>
    </row>
    <row r="2524" spans="12:16">
      <c r="L2524" s="1054"/>
      <c r="M2524" s="1048"/>
      <c r="N2524" s="1053"/>
      <c r="O2524" s="1053"/>
      <c r="P2524" s="1053"/>
    </row>
    <row r="2525" spans="12:16">
      <c r="L2525" s="1054"/>
      <c r="M2525" s="1048"/>
      <c r="N2525" s="1053"/>
      <c r="O2525" s="1053"/>
      <c r="P2525" s="1053"/>
    </row>
    <row r="2526" spans="12:16">
      <c r="L2526" s="1054"/>
      <c r="M2526" s="1048"/>
      <c r="N2526" s="1053"/>
      <c r="O2526" s="1053"/>
      <c r="P2526" s="1053"/>
    </row>
    <row r="2527" spans="12:16">
      <c r="L2527" s="1054"/>
      <c r="M2527" s="1048"/>
      <c r="N2527" s="1053"/>
      <c r="O2527" s="1053"/>
      <c r="P2527" s="1053"/>
    </row>
    <row r="2528" spans="12:16">
      <c r="L2528" s="1054"/>
      <c r="M2528" s="1048"/>
      <c r="N2528" s="1053"/>
      <c r="O2528" s="1053"/>
      <c r="P2528" s="1053"/>
    </row>
    <row r="2529" spans="12:16">
      <c r="L2529" s="1054"/>
      <c r="M2529" s="1048"/>
      <c r="N2529" s="1053"/>
      <c r="O2529" s="1053"/>
      <c r="P2529" s="1053"/>
    </row>
    <row r="2530" spans="12:16">
      <c r="L2530" s="1054"/>
      <c r="M2530" s="1048"/>
      <c r="N2530" s="1053"/>
      <c r="O2530" s="1053"/>
      <c r="P2530" s="1053"/>
    </row>
    <row r="2531" spans="12:16">
      <c r="L2531" s="1054"/>
      <c r="M2531" s="1048"/>
      <c r="N2531" s="1053"/>
      <c r="O2531" s="1053"/>
      <c r="P2531" s="1053"/>
    </row>
    <row r="2532" spans="12:16">
      <c r="L2532" s="1054"/>
      <c r="M2532" s="1048"/>
      <c r="N2532" s="1053"/>
      <c r="O2532" s="1053"/>
      <c r="P2532" s="1053"/>
    </row>
    <row r="2533" spans="12:16">
      <c r="L2533" s="1054"/>
      <c r="M2533" s="1048"/>
      <c r="N2533" s="1053"/>
      <c r="O2533" s="1053"/>
      <c r="P2533" s="1053"/>
    </row>
    <row r="2534" spans="12:16">
      <c r="L2534" s="1054"/>
      <c r="M2534" s="1048"/>
      <c r="N2534" s="1053"/>
      <c r="O2534" s="1053"/>
      <c r="P2534" s="1053"/>
    </row>
    <row r="2535" spans="12:16">
      <c r="L2535" s="1054"/>
      <c r="M2535" s="1048"/>
      <c r="N2535" s="1053"/>
      <c r="O2535" s="1053"/>
      <c r="P2535" s="1053"/>
    </row>
    <row r="2536" spans="12:16">
      <c r="L2536" s="1054"/>
      <c r="M2536" s="1048"/>
      <c r="N2536" s="1053"/>
      <c r="O2536" s="1053"/>
      <c r="P2536" s="1053"/>
    </row>
    <row r="2537" spans="12:16">
      <c r="L2537" s="1054"/>
      <c r="M2537" s="1048"/>
      <c r="N2537" s="1053"/>
      <c r="O2537" s="1053"/>
      <c r="P2537" s="1053"/>
    </row>
    <row r="2538" spans="12:16">
      <c r="L2538" s="1054"/>
      <c r="M2538" s="1048"/>
      <c r="N2538" s="1053"/>
      <c r="O2538" s="1053"/>
      <c r="P2538" s="1053"/>
    </row>
    <row r="2539" spans="12:16">
      <c r="L2539" s="1054"/>
      <c r="M2539" s="1048"/>
      <c r="N2539" s="1053"/>
      <c r="O2539" s="1053"/>
      <c r="P2539" s="1053"/>
    </row>
    <row r="2540" spans="12:16">
      <c r="L2540" s="1054"/>
      <c r="M2540" s="1048"/>
      <c r="N2540" s="1053"/>
      <c r="O2540" s="1053"/>
      <c r="P2540" s="1053"/>
    </row>
    <row r="2541" spans="12:16">
      <c r="L2541" s="1054"/>
      <c r="M2541" s="1048"/>
      <c r="N2541" s="1053"/>
      <c r="O2541" s="1053"/>
      <c r="P2541" s="1053"/>
    </row>
    <row r="2542" spans="12:16">
      <c r="L2542" s="1054"/>
      <c r="M2542" s="1048"/>
      <c r="N2542" s="1053"/>
      <c r="O2542" s="1053"/>
      <c r="P2542" s="1053"/>
    </row>
    <row r="2543" spans="12:16">
      <c r="L2543" s="1054"/>
      <c r="M2543" s="1048"/>
      <c r="N2543" s="1053"/>
      <c r="O2543" s="1053"/>
      <c r="P2543" s="1053"/>
    </row>
    <row r="2544" spans="12:16">
      <c r="L2544" s="1054"/>
      <c r="M2544" s="1048"/>
      <c r="N2544" s="1053"/>
      <c r="O2544" s="1053"/>
      <c r="P2544" s="1053"/>
    </row>
    <row r="2545" spans="12:16">
      <c r="L2545" s="1054"/>
      <c r="M2545" s="1048"/>
      <c r="N2545" s="1053"/>
      <c r="O2545" s="1053"/>
      <c r="P2545" s="1053"/>
    </row>
    <row r="2546" spans="12:16">
      <c r="L2546" s="1054"/>
      <c r="M2546" s="1048"/>
      <c r="N2546" s="1053"/>
      <c r="O2546" s="1053"/>
      <c r="P2546" s="1053"/>
    </row>
    <row r="2547" spans="12:16">
      <c r="L2547" s="1054"/>
      <c r="M2547" s="1048"/>
      <c r="N2547" s="1053"/>
      <c r="O2547" s="1053"/>
      <c r="P2547" s="1053"/>
    </row>
    <row r="2548" spans="12:16">
      <c r="L2548" s="1054"/>
      <c r="M2548" s="1048"/>
      <c r="N2548" s="1053"/>
      <c r="O2548" s="1053"/>
      <c r="P2548" s="1053"/>
    </row>
    <row r="2549" spans="12:16">
      <c r="L2549" s="1054"/>
      <c r="M2549" s="1048"/>
      <c r="N2549" s="1053"/>
      <c r="O2549" s="1053"/>
      <c r="P2549" s="1053"/>
    </row>
    <row r="2550" spans="12:16">
      <c r="L2550" s="1054"/>
      <c r="M2550" s="1048"/>
      <c r="N2550" s="1053"/>
      <c r="O2550" s="1053"/>
      <c r="P2550" s="1053"/>
    </row>
    <row r="2551" spans="12:16">
      <c r="L2551" s="1054"/>
      <c r="M2551" s="1048"/>
      <c r="N2551" s="1053"/>
      <c r="O2551" s="1053"/>
      <c r="P2551" s="1053"/>
    </row>
    <row r="2552" spans="12:16">
      <c r="L2552" s="1054"/>
      <c r="M2552" s="1048"/>
      <c r="N2552" s="1053"/>
      <c r="O2552" s="1053"/>
      <c r="P2552" s="1053"/>
    </row>
    <row r="2553" spans="12:16">
      <c r="L2553" s="1054"/>
      <c r="M2553" s="1048"/>
      <c r="N2553" s="1053"/>
      <c r="O2553" s="1053"/>
      <c r="P2553" s="1053"/>
    </row>
    <row r="2554" spans="12:16">
      <c r="L2554" s="1054"/>
      <c r="M2554" s="1048"/>
      <c r="N2554" s="1053"/>
      <c r="O2554" s="1053"/>
      <c r="P2554" s="1053"/>
    </row>
    <row r="2555" spans="12:16">
      <c r="L2555" s="1054"/>
      <c r="M2555" s="1048"/>
      <c r="N2555" s="1053"/>
      <c r="O2555" s="1053"/>
      <c r="P2555" s="1053"/>
    </row>
    <row r="2556" spans="12:16">
      <c r="L2556" s="1054"/>
      <c r="M2556" s="1048"/>
      <c r="N2556" s="1053"/>
      <c r="O2556" s="1053"/>
      <c r="P2556" s="1053"/>
    </row>
    <row r="2557" spans="12:16">
      <c r="L2557" s="1054"/>
      <c r="M2557" s="1048"/>
      <c r="N2557" s="1053"/>
      <c r="O2557" s="1053"/>
      <c r="P2557" s="1053"/>
    </row>
    <row r="2558" spans="12:16">
      <c r="L2558" s="1054"/>
      <c r="M2558" s="1048"/>
      <c r="N2558" s="1053"/>
      <c r="O2558" s="1053"/>
      <c r="P2558" s="1053"/>
    </row>
    <row r="2559" spans="12:16">
      <c r="L2559" s="1054"/>
      <c r="M2559" s="1048"/>
      <c r="N2559" s="1053"/>
      <c r="O2559" s="1053"/>
      <c r="P2559" s="1053"/>
    </row>
    <row r="2560" spans="12:16">
      <c r="L2560" s="1054"/>
      <c r="M2560" s="1048"/>
      <c r="N2560" s="1053"/>
      <c r="O2560" s="1053"/>
      <c r="P2560" s="1053"/>
    </row>
    <row r="2561" spans="12:16">
      <c r="L2561" s="1054"/>
      <c r="M2561" s="1048"/>
      <c r="N2561" s="1053"/>
      <c r="O2561" s="1053"/>
      <c r="P2561" s="1053"/>
    </row>
    <row r="2562" spans="12:16">
      <c r="L2562" s="1054"/>
      <c r="M2562" s="1048"/>
      <c r="N2562" s="1053"/>
      <c r="O2562" s="1053"/>
      <c r="P2562" s="1053"/>
    </row>
    <row r="2563" spans="12:16">
      <c r="L2563" s="1054"/>
      <c r="M2563" s="1048"/>
      <c r="N2563" s="1053"/>
      <c r="O2563" s="1053"/>
      <c r="P2563" s="1053"/>
    </row>
    <row r="2564" spans="12:16">
      <c r="L2564" s="1054"/>
      <c r="M2564" s="1048"/>
      <c r="N2564" s="1053"/>
      <c r="O2564" s="1053"/>
      <c r="P2564" s="1053"/>
    </row>
    <row r="2565" spans="12:16">
      <c r="L2565" s="1054"/>
      <c r="M2565" s="1048"/>
      <c r="N2565" s="1053"/>
      <c r="O2565" s="1053"/>
      <c r="P2565" s="1053"/>
    </row>
    <row r="2566" spans="12:16">
      <c r="L2566" s="1054"/>
      <c r="M2566" s="1048"/>
      <c r="N2566" s="1053"/>
      <c r="O2566" s="1053"/>
      <c r="P2566" s="1053"/>
    </row>
    <row r="2567" spans="12:16">
      <c r="L2567" s="1054"/>
      <c r="M2567" s="1048"/>
      <c r="N2567" s="1053"/>
      <c r="O2567" s="1053"/>
      <c r="P2567" s="1053"/>
    </row>
    <row r="2568" spans="12:16">
      <c r="L2568" s="1054"/>
      <c r="M2568" s="1048"/>
      <c r="N2568" s="1053"/>
      <c r="O2568" s="1053"/>
      <c r="P2568" s="1053"/>
    </row>
    <row r="2569" spans="12:16">
      <c r="L2569" s="1054"/>
      <c r="M2569" s="1048"/>
      <c r="N2569" s="1053"/>
      <c r="O2569" s="1053"/>
      <c r="P2569" s="1053"/>
    </row>
    <row r="2570" spans="12:16">
      <c r="L2570" s="1054"/>
      <c r="M2570" s="1048"/>
      <c r="N2570" s="1053"/>
      <c r="O2570" s="1053"/>
      <c r="P2570" s="1053"/>
    </row>
    <row r="2571" spans="12:16">
      <c r="L2571" s="1054"/>
      <c r="M2571" s="1048"/>
      <c r="N2571" s="1053"/>
      <c r="O2571" s="1053"/>
      <c r="P2571" s="1053"/>
    </row>
    <row r="2572" spans="12:16">
      <c r="L2572" s="1054"/>
      <c r="M2572" s="1048"/>
      <c r="N2572" s="1053"/>
      <c r="O2572" s="1053"/>
      <c r="P2572" s="1053"/>
    </row>
    <row r="2573" spans="12:16">
      <c r="L2573" s="1054"/>
      <c r="M2573" s="1048"/>
      <c r="N2573" s="1053"/>
      <c r="O2573" s="1053"/>
      <c r="P2573" s="1053"/>
    </row>
    <row r="2574" spans="12:16">
      <c r="L2574" s="1054"/>
      <c r="M2574" s="1048"/>
      <c r="N2574" s="1053"/>
      <c r="O2574" s="1053"/>
      <c r="P2574" s="1053"/>
    </row>
    <row r="2575" spans="12:16">
      <c r="L2575" s="1054"/>
      <c r="M2575" s="1048"/>
      <c r="N2575" s="1053"/>
      <c r="O2575" s="1053"/>
      <c r="P2575" s="1053"/>
    </row>
    <row r="2576" spans="12:16">
      <c r="L2576" s="1054"/>
      <c r="M2576" s="1048"/>
      <c r="N2576" s="1053"/>
      <c r="O2576" s="1053"/>
      <c r="P2576" s="1053"/>
    </row>
    <row r="2577" spans="12:16">
      <c r="L2577" s="1054"/>
      <c r="M2577" s="1048"/>
      <c r="N2577" s="1053"/>
      <c r="O2577" s="1053"/>
      <c r="P2577" s="1053"/>
    </row>
    <row r="2578" spans="12:16">
      <c r="L2578" s="1054"/>
      <c r="M2578" s="1048"/>
      <c r="N2578" s="1053"/>
      <c r="O2578" s="1053"/>
      <c r="P2578" s="1053"/>
    </row>
    <row r="2579" spans="12:16">
      <c r="L2579" s="1054"/>
      <c r="M2579" s="1048"/>
      <c r="N2579" s="1053"/>
      <c r="O2579" s="1053"/>
      <c r="P2579" s="1053"/>
    </row>
    <row r="2580" spans="12:16">
      <c r="L2580" s="1054"/>
      <c r="M2580" s="1048"/>
      <c r="N2580" s="1053"/>
      <c r="O2580" s="1053"/>
      <c r="P2580" s="1053"/>
    </row>
    <row r="2581" spans="12:16">
      <c r="L2581" s="1054"/>
      <c r="M2581" s="1048"/>
      <c r="N2581" s="1053"/>
      <c r="O2581" s="1053"/>
      <c r="P2581" s="1053"/>
    </row>
    <row r="2582" spans="12:16">
      <c r="L2582" s="1054"/>
      <c r="M2582" s="1048"/>
      <c r="N2582" s="1053"/>
      <c r="O2582" s="1053"/>
      <c r="P2582" s="1053"/>
    </row>
    <row r="2583" spans="12:16">
      <c r="L2583" s="1054"/>
      <c r="M2583" s="1048"/>
      <c r="N2583" s="1053"/>
      <c r="O2583" s="1053"/>
      <c r="P2583" s="1053"/>
    </row>
    <row r="2584" spans="12:16">
      <c r="L2584" s="1054"/>
      <c r="M2584" s="1048"/>
      <c r="N2584" s="1053"/>
      <c r="O2584" s="1053"/>
      <c r="P2584" s="1053"/>
    </row>
    <row r="2585" spans="12:16">
      <c r="L2585" s="1054"/>
      <c r="M2585" s="1048"/>
      <c r="N2585" s="1053"/>
      <c r="O2585" s="1053"/>
      <c r="P2585" s="1053"/>
    </row>
    <row r="2586" spans="12:16">
      <c r="L2586" s="1054"/>
      <c r="M2586" s="1048"/>
      <c r="N2586" s="1053"/>
      <c r="O2586" s="1053"/>
      <c r="P2586" s="1053"/>
    </row>
    <row r="2587" spans="12:16">
      <c r="L2587" s="1054"/>
      <c r="M2587" s="1048"/>
      <c r="N2587" s="1053"/>
      <c r="O2587" s="1053"/>
      <c r="P2587" s="1053"/>
    </row>
    <row r="2588" spans="12:16">
      <c r="L2588" s="1054"/>
      <c r="M2588" s="1048"/>
      <c r="N2588" s="1053"/>
      <c r="O2588" s="1053"/>
      <c r="P2588" s="1053"/>
    </row>
    <row r="2589" spans="12:16">
      <c r="L2589" s="1054"/>
      <c r="M2589" s="1048"/>
      <c r="N2589" s="1053"/>
      <c r="O2589" s="1053"/>
      <c r="P2589" s="1053"/>
    </row>
    <row r="2590" spans="12:16">
      <c r="L2590" s="1054"/>
      <c r="M2590" s="1048"/>
      <c r="N2590" s="1053"/>
      <c r="O2590" s="1053"/>
      <c r="P2590" s="1053"/>
    </row>
    <row r="2591" spans="12:16">
      <c r="L2591" s="1054"/>
      <c r="M2591" s="1048"/>
      <c r="N2591" s="1053"/>
      <c r="O2591" s="1053"/>
      <c r="P2591" s="1053"/>
    </row>
    <row r="2592" spans="12:16">
      <c r="L2592" s="1054"/>
      <c r="M2592" s="1048"/>
      <c r="N2592" s="1053"/>
      <c r="O2592" s="1053"/>
      <c r="P2592" s="1053"/>
    </row>
    <row r="2593" spans="12:16">
      <c r="L2593" s="1054"/>
      <c r="M2593" s="1048"/>
      <c r="N2593" s="1053"/>
      <c r="O2593" s="1053"/>
      <c r="P2593" s="1053"/>
    </row>
    <row r="2594" spans="12:16">
      <c r="L2594" s="1054"/>
      <c r="M2594" s="1048"/>
      <c r="N2594" s="1053"/>
      <c r="O2594" s="1053"/>
      <c r="P2594" s="1053"/>
    </row>
    <row r="2595" spans="12:16">
      <c r="L2595" s="1054"/>
      <c r="M2595" s="1048"/>
      <c r="N2595" s="1053"/>
      <c r="O2595" s="1053"/>
      <c r="P2595" s="1053"/>
    </row>
    <row r="2596" spans="12:16">
      <c r="L2596" s="1054"/>
      <c r="M2596" s="1048"/>
      <c r="N2596" s="1053"/>
      <c r="O2596" s="1053"/>
      <c r="P2596" s="1053"/>
    </row>
    <row r="2597" spans="12:16">
      <c r="L2597" s="1054"/>
      <c r="M2597" s="1048"/>
      <c r="N2597" s="1053"/>
      <c r="O2597" s="1053"/>
      <c r="P2597" s="1053"/>
    </row>
    <row r="2598" spans="12:16">
      <c r="L2598" s="1054"/>
      <c r="M2598" s="1048"/>
      <c r="N2598" s="1053"/>
      <c r="O2598" s="1053"/>
      <c r="P2598" s="1053"/>
    </row>
    <row r="2599" spans="12:16">
      <c r="L2599" s="1054"/>
      <c r="M2599" s="1048"/>
      <c r="N2599" s="1053"/>
      <c r="O2599" s="1053"/>
      <c r="P2599" s="1053"/>
    </row>
    <row r="2600" spans="12:16">
      <c r="L2600" s="1054"/>
      <c r="M2600" s="1048"/>
      <c r="N2600" s="1053"/>
      <c r="O2600" s="1053"/>
      <c r="P2600" s="1053"/>
    </row>
    <row r="2601" spans="12:16">
      <c r="L2601" s="1054"/>
      <c r="M2601" s="1048"/>
      <c r="N2601" s="1053"/>
      <c r="O2601" s="1053"/>
      <c r="P2601" s="1053"/>
    </row>
    <row r="2602" spans="12:16">
      <c r="L2602" s="1054"/>
      <c r="M2602" s="1048"/>
      <c r="N2602" s="1053"/>
      <c r="O2602" s="1053"/>
      <c r="P2602" s="1053"/>
    </row>
    <row r="2603" spans="12:16">
      <c r="L2603" s="1054"/>
      <c r="M2603" s="1048"/>
      <c r="N2603" s="1053"/>
      <c r="O2603" s="1053"/>
      <c r="P2603" s="1053"/>
    </row>
    <row r="2604" spans="12:16">
      <c r="L2604" s="1054"/>
      <c r="M2604" s="1048"/>
      <c r="N2604" s="1053"/>
      <c r="O2604" s="1053"/>
      <c r="P2604" s="1053"/>
    </row>
    <row r="2605" spans="12:16">
      <c r="L2605" s="1054"/>
      <c r="M2605" s="1048"/>
      <c r="N2605" s="1053"/>
      <c r="O2605" s="1053"/>
      <c r="P2605" s="1053"/>
    </row>
    <row r="2606" spans="12:16">
      <c r="L2606" s="1054"/>
      <c r="M2606" s="1048"/>
      <c r="N2606" s="1053"/>
      <c r="O2606" s="1053"/>
      <c r="P2606" s="1053"/>
    </row>
    <row r="2607" spans="12:16">
      <c r="L2607" s="1054"/>
      <c r="M2607" s="1048"/>
      <c r="N2607" s="1053"/>
      <c r="O2607" s="1053"/>
      <c r="P2607" s="1053"/>
    </row>
    <row r="2608" spans="12:16">
      <c r="L2608" s="1054"/>
      <c r="M2608" s="1048"/>
      <c r="N2608" s="1053"/>
      <c r="O2608" s="1053"/>
      <c r="P2608" s="1053"/>
    </row>
    <row r="2609" spans="12:16">
      <c r="L2609" s="1054"/>
      <c r="M2609" s="1048"/>
      <c r="N2609" s="1053"/>
      <c r="O2609" s="1053"/>
      <c r="P2609" s="1053"/>
    </row>
    <row r="2610" spans="12:16">
      <c r="L2610" s="1054"/>
      <c r="M2610" s="1048"/>
      <c r="N2610" s="1053"/>
      <c r="O2610" s="1053"/>
      <c r="P2610" s="1053"/>
    </row>
    <row r="2611" spans="12:16">
      <c r="L2611" s="1054"/>
      <c r="M2611" s="1048"/>
      <c r="N2611" s="1053"/>
      <c r="O2611" s="1053"/>
      <c r="P2611" s="1053"/>
    </row>
    <row r="2612" spans="12:16">
      <c r="L2612" s="1054"/>
      <c r="M2612" s="1048"/>
      <c r="N2612" s="1053"/>
      <c r="O2612" s="1053"/>
      <c r="P2612" s="1053"/>
    </row>
    <row r="2613" spans="12:16">
      <c r="L2613" s="1054"/>
      <c r="M2613" s="1048"/>
      <c r="N2613" s="1053"/>
      <c r="O2613" s="1053"/>
      <c r="P2613" s="1053"/>
    </row>
    <row r="2614" spans="12:16">
      <c r="L2614" s="1054"/>
      <c r="M2614" s="1048"/>
      <c r="N2614" s="1053"/>
      <c r="O2614" s="1053"/>
      <c r="P2614" s="1053"/>
    </row>
    <row r="2615" spans="12:16">
      <c r="L2615" s="1054"/>
      <c r="M2615" s="1048"/>
      <c r="N2615" s="1053"/>
      <c r="O2615" s="1053"/>
      <c r="P2615" s="1053"/>
    </row>
    <row r="2616" spans="12:16">
      <c r="L2616" s="1054"/>
      <c r="M2616" s="1048"/>
      <c r="N2616" s="1053"/>
      <c r="O2616" s="1053"/>
      <c r="P2616" s="1053"/>
    </row>
    <row r="2617" spans="12:16">
      <c r="L2617" s="1054"/>
      <c r="M2617" s="1048"/>
      <c r="N2617" s="1053"/>
      <c r="O2617" s="1053"/>
      <c r="P2617" s="1053"/>
    </row>
    <row r="2618" spans="12:16">
      <c r="L2618" s="1054"/>
      <c r="M2618" s="1048"/>
      <c r="N2618" s="1053"/>
      <c r="O2618" s="1053"/>
      <c r="P2618" s="1053"/>
    </row>
    <row r="2619" spans="12:16">
      <c r="L2619" s="1054"/>
      <c r="M2619" s="1048"/>
      <c r="N2619" s="1053"/>
      <c r="O2619" s="1053"/>
      <c r="P2619" s="1053"/>
    </row>
    <row r="2620" spans="12:16">
      <c r="L2620" s="1054"/>
      <c r="M2620" s="1048"/>
      <c r="N2620" s="1053"/>
      <c r="O2620" s="1053"/>
      <c r="P2620" s="1053"/>
    </row>
    <row r="2621" spans="12:16">
      <c r="L2621" s="1054"/>
      <c r="M2621" s="1048"/>
      <c r="N2621" s="1053"/>
      <c r="O2621" s="1053"/>
      <c r="P2621" s="1053"/>
    </row>
    <row r="2622" spans="12:16">
      <c r="L2622" s="1054"/>
      <c r="M2622" s="1048"/>
      <c r="N2622" s="1053"/>
      <c r="O2622" s="1053"/>
      <c r="P2622" s="1053"/>
    </row>
    <row r="2623" spans="12:16">
      <c r="L2623" s="1054"/>
      <c r="M2623" s="1048"/>
      <c r="N2623" s="1053"/>
      <c r="O2623" s="1053"/>
      <c r="P2623" s="1053"/>
    </row>
    <row r="2624" spans="12:16">
      <c r="L2624" s="1054"/>
      <c r="M2624" s="1048"/>
      <c r="N2624" s="1053"/>
      <c r="O2624" s="1053"/>
      <c r="P2624" s="1053"/>
    </row>
    <row r="2625" spans="12:16">
      <c r="L2625" s="1054"/>
      <c r="M2625" s="1048"/>
      <c r="N2625" s="1053"/>
      <c r="O2625" s="1053"/>
      <c r="P2625" s="1053"/>
    </row>
    <row r="2626" spans="12:16">
      <c r="L2626" s="1054"/>
      <c r="M2626" s="1048"/>
      <c r="N2626" s="1053"/>
      <c r="O2626" s="1053"/>
      <c r="P2626" s="1053"/>
    </row>
    <row r="2627" spans="12:16">
      <c r="L2627" s="1054"/>
      <c r="M2627" s="1048"/>
      <c r="N2627" s="1053"/>
      <c r="O2627" s="1053"/>
      <c r="P2627" s="1053"/>
    </row>
    <row r="2628" spans="12:16">
      <c r="L2628" s="1054"/>
      <c r="M2628" s="1048"/>
      <c r="N2628" s="1053"/>
      <c r="O2628" s="1053"/>
      <c r="P2628" s="1053"/>
    </row>
    <row r="2629" spans="12:16">
      <c r="L2629" s="1054"/>
      <c r="M2629" s="1048"/>
      <c r="N2629" s="1053"/>
      <c r="O2629" s="1053"/>
      <c r="P2629" s="1053"/>
    </row>
    <row r="2630" spans="12:16">
      <c r="L2630" s="1054"/>
      <c r="M2630" s="1048"/>
      <c r="N2630" s="1053"/>
      <c r="O2630" s="1053"/>
      <c r="P2630" s="1053"/>
    </row>
    <row r="2631" spans="12:16">
      <c r="L2631" s="1054"/>
      <c r="M2631" s="1048"/>
      <c r="N2631" s="1053"/>
      <c r="O2631" s="1053"/>
      <c r="P2631" s="1053"/>
    </row>
    <row r="2632" spans="12:16">
      <c r="L2632" s="1054"/>
      <c r="M2632" s="1048"/>
      <c r="N2632" s="1053"/>
      <c r="O2632" s="1053"/>
      <c r="P2632" s="1053"/>
    </row>
    <row r="2633" spans="12:16">
      <c r="L2633" s="1054"/>
      <c r="M2633" s="1048"/>
      <c r="N2633" s="1053"/>
      <c r="O2633" s="1053"/>
      <c r="P2633" s="1053"/>
    </row>
    <row r="2634" spans="12:16">
      <c r="L2634" s="1054"/>
      <c r="M2634" s="1048"/>
      <c r="N2634" s="1053"/>
      <c r="O2634" s="1053"/>
      <c r="P2634" s="1053"/>
    </row>
    <row r="2635" spans="12:16">
      <c r="L2635" s="1054"/>
      <c r="M2635" s="1048"/>
      <c r="N2635" s="1053"/>
      <c r="O2635" s="1053"/>
      <c r="P2635" s="1053"/>
    </row>
    <row r="2636" spans="12:16">
      <c r="L2636" s="1054"/>
      <c r="M2636" s="1048"/>
      <c r="N2636" s="1053"/>
      <c r="O2636" s="1053"/>
      <c r="P2636" s="1053"/>
    </row>
    <row r="2637" spans="12:16">
      <c r="L2637" s="1054"/>
      <c r="M2637" s="1048"/>
      <c r="N2637" s="1053"/>
      <c r="O2637" s="1053"/>
      <c r="P2637" s="1053"/>
    </row>
    <row r="2638" spans="12:16">
      <c r="L2638" s="1054"/>
      <c r="M2638" s="1048"/>
      <c r="N2638" s="1053"/>
      <c r="O2638" s="1053"/>
      <c r="P2638" s="1053"/>
    </row>
    <row r="2639" spans="12:16">
      <c r="L2639" s="1054"/>
      <c r="M2639" s="1048"/>
      <c r="N2639" s="1053"/>
      <c r="O2639" s="1053"/>
      <c r="P2639" s="1053"/>
    </row>
    <row r="2640" spans="12:16">
      <c r="L2640" s="1054"/>
      <c r="M2640" s="1048"/>
      <c r="N2640" s="1053"/>
      <c r="O2640" s="1053"/>
      <c r="P2640" s="1053"/>
    </row>
    <row r="2641" spans="12:16">
      <c r="L2641" s="1054"/>
      <c r="M2641" s="1048"/>
      <c r="N2641" s="1053"/>
      <c r="O2641" s="1053"/>
      <c r="P2641" s="1053"/>
    </row>
    <row r="2642" spans="12:16">
      <c r="L2642" s="1054"/>
      <c r="M2642" s="1048"/>
      <c r="N2642" s="1053"/>
      <c r="O2642" s="1053"/>
      <c r="P2642" s="1053"/>
    </row>
    <row r="2643" spans="12:16">
      <c r="L2643" s="1054"/>
      <c r="M2643" s="1048"/>
      <c r="N2643" s="1053"/>
      <c r="O2643" s="1053"/>
      <c r="P2643" s="1053"/>
    </row>
    <row r="2644" spans="12:16">
      <c r="L2644" s="1054"/>
      <c r="M2644" s="1048"/>
      <c r="N2644" s="1053"/>
      <c r="O2644" s="1053"/>
      <c r="P2644" s="1053"/>
    </row>
    <row r="2645" spans="12:16">
      <c r="L2645" s="1054"/>
      <c r="M2645" s="1048"/>
      <c r="N2645" s="1053"/>
      <c r="O2645" s="1053"/>
      <c r="P2645" s="1053"/>
    </row>
    <row r="2646" spans="12:16">
      <c r="L2646" s="1054"/>
      <c r="M2646" s="1048"/>
      <c r="N2646" s="1053"/>
      <c r="O2646" s="1053"/>
      <c r="P2646" s="1053"/>
    </row>
    <row r="2647" spans="12:16">
      <c r="L2647" s="1054"/>
      <c r="M2647" s="1048"/>
      <c r="N2647" s="1053"/>
      <c r="O2647" s="1053"/>
      <c r="P2647" s="1053"/>
    </row>
    <row r="2648" spans="12:16">
      <c r="L2648" s="1054"/>
      <c r="M2648" s="1048"/>
      <c r="N2648" s="1053"/>
      <c r="O2648" s="1053"/>
      <c r="P2648" s="1053"/>
    </row>
    <row r="2649" spans="12:16">
      <c r="L2649" s="1054"/>
      <c r="M2649" s="1048"/>
      <c r="N2649" s="1053"/>
      <c r="O2649" s="1053"/>
      <c r="P2649" s="1053"/>
    </row>
    <row r="2650" spans="12:16">
      <c r="L2650" s="1054"/>
      <c r="M2650" s="1048"/>
      <c r="N2650" s="1053"/>
      <c r="O2650" s="1053"/>
      <c r="P2650" s="1053"/>
    </row>
    <row r="2651" spans="12:16">
      <c r="L2651" s="1054"/>
      <c r="M2651" s="1048"/>
      <c r="N2651" s="1053"/>
      <c r="O2651" s="1053"/>
      <c r="P2651" s="1053"/>
    </row>
    <row r="2652" spans="12:16">
      <c r="L2652" s="1054"/>
      <c r="M2652" s="1048"/>
      <c r="N2652" s="1053"/>
      <c r="O2652" s="1053"/>
      <c r="P2652" s="1053"/>
    </row>
    <row r="2653" spans="12:16">
      <c r="L2653" s="1054"/>
      <c r="M2653" s="1048"/>
      <c r="N2653" s="1053"/>
      <c r="O2653" s="1053"/>
      <c r="P2653" s="1053"/>
    </row>
    <row r="2654" spans="12:16">
      <c r="L2654" s="1054"/>
      <c r="M2654" s="1048"/>
      <c r="N2654" s="1053"/>
      <c r="O2654" s="1053"/>
      <c r="P2654" s="1053"/>
    </row>
    <row r="2655" spans="12:16">
      <c r="L2655" s="1054"/>
      <c r="M2655" s="1048"/>
      <c r="N2655" s="1053"/>
      <c r="O2655" s="1053"/>
      <c r="P2655" s="1053"/>
    </row>
    <row r="2656" spans="12:16">
      <c r="L2656" s="1054"/>
      <c r="M2656" s="1048"/>
      <c r="N2656" s="1053"/>
      <c r="O2656" s="1053"/>
      <c r="P2656" s="1053"/>
    </row>
    <row r="2657" spans="12:16">
      <c r="L2657" s="1054"/>
      <c r="M2657" s="1048"/>
      <c r="N2657" s="1053"/>
      <c r="O2657" s="1053"/>
      <c r="P2657" s="1053"/>
    </row>
    <row r="2658" spans="12:16">
      <c r="L2658" s="1054"/>
      <c r="M2658" s="1048"/>
      <c r="N2658" s="1053"/>
      <c r="O2658" s="1053"/>
      <c r="P2658" s="1053"/>
    </row>
    <row r="2659" spans="12:16">
      <c r="L2659" s="1054"/>
      <c r="M2659" s="1048"/>
      <c r="N2659" s="1053"/>
      <c r="O2659" s="1053"/>
      <c r="P2659" s="1053"/>
    </row>
    <row r="2660" spans="12:16">
      <c r="L2660" s="1054"/>
      <c r="M2660" s="1048"/>
      <c r="N2660" s="1053"/>
      <c r="O2660" s="1053"/>
      <c r="P2660" s="1053"/>
    </row>
    <row r="2661" spans="12:16">
      <c r="L2661" s="1054"/>
      <c r="M2661" s="1048"/>
      <c r="N2661" s="1053"/>
      <c r="O2661" s="1053"/>
      <c r="P2661" s="1053"/>
    </row>
    <row r="2662" spans="12:16">
      <c r="L2662" s="1054"/>
      <c r="M2662" s="1048"/>
      <c r="N2662" s="1053"/>
      <c r="O2662" s="1053"/>
      <c r="P2662" s="1053"/>
    </row>
    <row r="2663" spans="12:16">
      <c r="L2663" s="1054"/>
      <c r="M2663" s="1048"/>
      <c r="N2663" s="1053"/>
      <c r="O2663" s="1053"/>
      <c r="P2663" s="1053"/>
    </row>
    <row r="2664" spans="12:16">
      <c r="L2664" s="1054"/>
      <c r="M2664" s="1048"/>
      <c r="N2664" s="1053"/>
      <c r="O2664" s="1053"/>
      <c r="P2664" s="1053"/>
    </row>
    <row r="2665" spans="12:16">
      <c r="L2665" s="1054"/>
      <c r="M2665" s="1048"/>
      <c r="N2665" s="1053"/>
      <c r="O2665" s="1053"/>
      <c r="P2665" s="1053"/>
    </row>
    <row r="2666" spans="12:16">
      <c r="L2666" s="1054"/>
      <c r="M2666" s="1048"/>
      <c r="N2666" s="1053"/>
      <c r="O2666" s="1053"/>
      <c r="P2666" s="1053"/>
    </row>
    <row r="2667" spans="12:16">
      <c r="L2667" s="1054"/>
      <c r="M2667" s="1048"/>
      <c r="N2667" s="1053"/>
      <c r="O2667" s="1053"/>
      <c r="P2667" s="1053"/>
    </row>
    <row r="2668" spans="12:16">
      <c r="L2668" s="1054"/>
      <c r="M2668" s="1048"/>
      <c r="N2668" s="1053"/>
      <c r="O2668" s="1053"/>
      <c r="P2668" s="1053"/>
    </row>
    <row r="2669" spans="12:16">
      <c r="L2669" s="1054"/>
      <c r="M2669" s="1048"/>
      <c r="N2669" s="1053"/>
      <c r="O2669" s="1053"/>
      <c r="P2669" s="1053"/>
    </row>
    <row r="2670" spans="12:16">
      <c r="L2670" s="1054"/>
      <c r="M2670" s="1048"/>
      <c r="N2670" s="1053"/>
      <c r="O2670" s="1053"/>
      <c r="P2670" s="1053"/>
    </row>
    <row r="2671" spans="12:16">
      <c r="L2671" s="1054"/>
      <c r="M2671" s="1048"/>
      <c r="N2671" s="1053"/>
      <c r="O2671" s="1053"/>
      <c r="P2671" s="1053"/>
    </row>
    <row r="2672" spans="12:16">
      <c r="L2672" s="1054"/>
      <c r="M2672" s="1048"/>
      <c r="N2672" s="1053"/>
      <c r="O2672" s="1053"/>
      <c r="P2672" s="1053"/>
    </row>
    <row r="2673" spans="12:16">
      <c r="L2673" s="1054"/>
      <c r="M2673" s="1048"/>
      <c r="N2673" s="1053"/>
      <c r="O2673" s="1053"/>
      <c r="P2673" s="1053"/>
    </row>
    <row r="2674" spans="12:16">
      <c r="L2674" s="1054"/>
      <c r="M2674" s="1048"/>
      <c r="N2674" s="1053"/>
      <c r="O2674" s="1053"/>
      <c r="P2674" s="1053"/>
    </row>
    <row r="2675" spans="12:16">
      <c r="L2675" s="1054"/>
      <c r="M2675" s="1048"/>
      <c r="N2675" s="1053"/>
      <c r="O2675" s="1053"/>
      <c r="P2675" s="1053"/>
    </row>
    <row r="2676" spans="12:16">
      <c r="L2676" s="1054"/>
      <c r="M2676" s="1048"/>
      <c r="N2676" s="1053"/>
      <c r="O2676" s="1053"/>
      <c r="P2676" s="1053"/>
    </row>
    <row r="2677" spans="12:16">
      <c r="L2677" s="1054"/>
      <c r="M2677" s="1048"/>
      <c r="N2677" s="1053"/>
      <c r="O2677" s="1053"/>
      <c r="P2677" s="1053"/>
    </row>
    <row r="2678" spans="12:16">
      <c r="L2678" s="1054"/>
      <c r="M2678" s="1048"/>
      <c r="N2678" s="1053"/>
      <c r="O2678" s="1053"/>
      <c r="P2678" s="1053"/>
    </row>
    <row r="2679" spans="12:16">
      <c r="L2679" s="1054"/>
      <c r="M2679" s="1048"/>
      <c r="N2679" s="1053"/>
      <c r="O2679" s="1053"/>
      <c r="P2679" s="1053"/>
    </row>
    <row r="2680" spans="12:16">
      <c r="L2680" s="1054"/>
      <c r="M2680" s="1048"/>
      <c r="N2680" s="1053"/>
      <c r="O2680" s="1053"/>
      <c r="P2680" s="1053"/>
    </row>
    <row r="2681" spans="12:16">
      <c r="L2681" s="1054"/>
      <c r="M2681" s="1048"/>
      <c r="N2681" s="1053"/>
      <c r="O2681" s="1053"/>
      <c r="P2681" s="1053"/>
    </row>
    <row r="2682" spans="12:16">
      <c r="L2682" s="1054"/>
      <c r="M2682" s="1048"/>
      <c r="N2682" s="1053"/>
      <c r="O2682" s="1053"/>
      <c r="P2682" s="1053"/>
    </row>
    <row r="2683" spans="12:16">
      <c r="L2683" s="1054"/>
      <c r="M2683" s="1048"/>
      <c r="N2683" s="1053"/>
      <c r="O2683" s="1053"/>
      <c r="P2683" s="1053"/>
    </row>
    <row r="2684" spans="12:16">
      <c r="L2684" s="1054"/>
      <c r="M2684" s="1048"/>
      <c r="N2684" s="1053"/>
      <c r="O2684" s="1053"/>
      <c r="P2684" s="1053"/>
    </row>
    <row r="2685" spans="12:16">
      <c r="L2685" s="1054"/>
      <c r="M2685" s="1048"/>
      <c r="N2685" s="1053"/>
      <c r="O2685" s="1053"/>
      <c r="P2685" s="1053"/>
    </row>
    <row r="2686" spans="12:16">
      <c r="L2686" s="1054"/>
      <c r="M2686" s="1048"/>
      <c r="N2686" s="1053"/>
      <c r="O2686" s="1053"/>
      <c r="P2686" s="1053"/>
    </row>
    <row r="2687" spans="12:16">
      <c r="L2687" s="1054"/>
      <c r="M2687" s="1048"/>
      <c r="N2687" s="1053"/>
      <c r="O2687" s="1053"/>
      <c r="P2687" s="1053"/>
    </row>
    <row r="2688" spans="12:16">
      <c r="L2688" s="1054"/>
      <c r="M2688" s="1048"/>
      <c r="N2688" s="1053"/>
      <c r="O2688" s="1053"/>
      <c r="P2688" s="1053"/>
    </row>
    <row r="2689" spans="12:16">
      <c r="L2689" s="1054"/>
      <c r="M2689" s="1048"/>
      <c r="N2689" s="1053"/>
      <c r="O2689" s="1053"/>
      <c r="P2689" s="1053"/>
    </row>
    <row r="2690" spans="12:16">
      <c r="L2690" s="1054"/>
      <c r="M2690" s="1048"/>
      <c r="N2690" s="1053"/>
      <c r="O2690" s="1053"/>
      <c r="P2690" s="1053"/>
    </row>
    <row r="2691" spans="12:16">
      <c r="L2691" s="1054"/>
      <c r="M2691" s="1048"/>
      <c r="N2691" s="1053"/>
      <c r="O2691" s="1053"/>
      <c r="P2691" s="1053"/>
    </row>
    <row r="2692" spans="12:16">
      <c r="L2692" s="1054"/>
      <c r="M2692" s="1048"/>
      <c r="N2692" s="1053"/>
      <c r="O2692" s="1053"/>
      <c r="P2692" s="1053"/>
    </row>
    <row r="2693" spans="12:16">
      <c r="L2693" s="1054"/>
      <c r="M2693" s="1048"/>
      <c r="N2693" s="1053"/>
      <c r="O2693" s="1053"/>
      <c r="P2693" s="1053"/>
    </row>
    <row r="2694" spans="12:16">
      <c r="L2694" s="1054"/>
      <c r="M2694" s="1048"/>
      <c r="N2694" s="1053"/>
      <c r="O2694" s="1053"/>
      <c r="P2694" s="1053"/>
    </row>
    <row r="2695" spans="12:16">
      <c r="L2695" s="1054"/>
      <c r="M2695" s="1048"/>
      <c r="N2695" s="1053"/>
      <c r="O2695" s="1053"/>
      <c r="P2695" s="1053"/>
    </row>
    <row r="2696" spans="12:16">
      <c r="L2696" s="1054"/>
      <c r="M2696" s="1048"/>
      <c r="N2696" s="1053"/>
      <c r="O2696" s="1053"/>
      <c r="P2696" s="1053"/>
    </row>
    <row r="2697" spans="12:16">
      <c r="L2697" s="1054"/>
      <c r="M2697" s="1048"/>
      <c r="N2697" s="1053"/>
      <c r="O2697" s="1053"/>
      <c r="P2697" s="1053"/>
    </row>
    <row r="2698" spans="12:16">
      <c r="L2698" s="1054"/>
      <c r="M2698" s="1048"/>
      <c r="N2698" s="1053"/>
      <c r="O2698" s="1053"/>
      <c r="P2698" s="1053"/>
    </row>
    <row r="2699" spans="12:16">
      <c r="L2699" s="1054"/>
      <c r="M2699" s="1048"/>
      <c r="N2699" s="1053"/>
      <c r="O2699" s="1053"/>
      <c r="P2699" s="1053"/>
    </row>
    <row r="2700" spans="12:16">
      <c r="L2700" s="1054"/>
      <c r="M2700" s="1048"/>
      <c r="N2700" s="1053"/>
      <c r="O2700" s="1053"/>
      <c r="P2700" s="1053"/>
    </row>
    <row r="2701" spans="12:16">
      <c r="L2701" s="1054"/>
      <c r="M2701" s="1048"/>
      <c r="N2701" s="1053"/>
      <c r="O2701" s="1053"/>
      <c r="P2701" s="1053"/>
    </row>
    <row r="2702" spans="12:16">
      <c r="L2702" s="1054"/>
      <c r="M2702" s="1048"/>
      <c r="N2702" s="1053"/>
      <c r="O2702" s="1053"/>
      <c r="P2702" s="1053"/>
    </row>
    <row r="2703" spans="12:16">
      <c r="L2703" s="1054"/>
      <c r="M2703" s="1048"/>
      <c r="N2703" s="1053"/>
      <c r="O2703" s="1053"/>
      <c r="P2703" s="1053"/>
    </row>
    <row r="2704" spans="12:16">
      <c r="L2704" s="1054"/>
      <c r="M2704" s="1048"/>
      <c r="N2704" s="1053"/>
      <c r="O2704" s="1053"/>
      <c r="P2704" s="1053"/>
    </row>
    <row r="2705" spans="12:16">
      <c r="L2705" s="1054"/>
      <c r="M2705" s="1048"/>
      <c r="N2705" s="1053"/>
      <c r="O2705" s="1053"/>
      <c r="P2705" s="1053"/>
    </row>
    <row r="2706" spans="12:16">
      <c r="L2706" s="1054"/>
      <c r="M2706" s="1048"/>
      <c r="N2706" s="1053"/>
      <c r="O2706" s="1053"/>
      <c r="P2706" s="1053"/>
    </row>
    <row r="2707" spans="12:16">
      <c r="L2707" s="1054"/>
      <c r="M2707" s="1048"/>
      <c r="N2707" s="1053"/>
      <c r="O2707" s="1053"/>
      <c r="P2707" s="1053"/>
    </row>
    <row r="2708" spans="12:16">
      <c r="L2708" s="1054"/>
      <c r="M2708" s="1048"/>
      <c r="N2708" s="1053"/>
      <c r="O2708" s="1053"/>
      <c r="P2708" s="1053"/>
    </row>
    <row r="2709" spans="12:16">
      <c r="L2709" s="1054"/>
      <c r="M2709" s="1048"/>
      <c r="N2709" s="1053"/>
      <c r="O2709" s="1053"/>
      <c r="P2709" s="1053"/>
    </row>
    <row r="2710" spans="12:16">
      <c r="L2710" s="1054"/>
      <c r="M2710" s="1048"/>
      <c r="N2710" s="1053"/>
      <c r="O2710" s="1053"/>
      <c r="P2710" s="1053"/>
    </row>
    <row r="2711" spans="12:16">
      <c r="L2711" s="1054"/>
      <c r="M2711" s="1048"/>
      <c r="N2711" s="1053"/>
      <c r="O2711" s="1053"/>
      <c r="P2711" s="1053"/>
    </row>
    <row r="2712" spans="12:16">
      <c r="L2712" s="1054"/>
      <c r="M2712" s="1048"/>
      <c r="N2712" s="1053"/>
      <c r="O2712" s="1053"/>
      <c r="P2712" s="1053"/>
    </row>
    <row r="2713" spans="12:16">
      <c r="L2713" s="1054"/>
      <c r="M2713" s="1048"/>
      <c r="N2713" s="1053"/>
      <c r="O2713" s="1053"/>
      <c r="P2713" s="1053"/>
    </row>
    <row r="2714" spans="12:16">
      <c r="L2714" s="1054"/>
      <c r="M2714" s="1048"/>
      <c r="N2714" s="1053"/>
      <c r="O2714" s="1053"/>
      <c r="P2714" s="1053"/>
    </row>
    <row r="2715" spans="12:16">
      <c r="L2715" s="1054"/>
      <c r="M2715" s="1048"/>
      <c r="N2715" s="1053"/>
      <c r="O2715" s="1053"/>
      <c r="P2715" s="1053"/>
    </row>
    <row r="2716" spans="12:16">
      <c r="L2716" s="1054"/>
      <c r="M2716" s="1048"/>
      <c r="N2716" s="1053"/>
      <c r="O2716" s="1053"/>
      <c r="P2716" s="1053"/>
    </row>
    <row r="2717" spans="12:16">
      <c r="L2717" s="1054"/>
      <c r="M2717" s="1048"/>
      <c r="N2717" s="1053"/>
      <c r="O2717" s="1053"/>
      <c r="P2717" s="1053"/>
    </row>
    <row r="2718" spans="12:16">
      <c r="L2718" s="1054"/>
      <c r="M2718" s="1048"/>
      <c r="N2718" s="1053"/>
      <c r="O2718" s="1053"/>
      <c r="P2718" s="1053"/>
    </row>
    <row r="2719" spans="12:16">
      <c r="L2719" s="1054"/>
      <c r="M2719" s="1048"/>
      <c r="N2719" s="1053"/>
      <c r="O2719" s="1053"/>
      <c r="P2719" s="1053"/>
    </row>
    <row r="2720" spans="12:16">
      <c r="L2720" s="1054"/>
      <c r="M2720" s="1048"/>
      <c r="N2720" s="1053"/>
      <c r="O2720" s="1053"/>
      <c r="P2720" s="1053"/>
    </row>
    <row r="2721" spans="12:16">
      <c r="L2721" s="1054"/>
      <c r="M2721" s="1048"/>
      <c r="N2721" s="1053"/>
      <c r="O2721" s="1053"/>
      <c r="P2721" s="1053"/>
    </row>
    <row r="2722" spans="12:16">
      <c r="L2722" s="1054"/>
      <c r="M2722" s="1048"/>
      <c r="N2722" s="1053"/>
      <c r="O2722" s="1053"/>
      <c r="P2722" s="1053"/>
    </row>
    <row r="2723" spans="12:16">
      <c r="L2723" s="1054"/>
      <c r="M2723" s="1048"/>
      <c r="N2723" s="1053"/>
      <c r="O2723" s="1053"/>
      <c r="P2723" s="1053"/>
    </row>
    <row r="2724" spans="12:16">
      <c r="L2724" s="1054"/>
      <c r="M2724" s="1048"/>
      <c r="N2724" s="1053"/>
      <c r="O2724" s="1053"/>
      <c r="P2724" s="1053"/>
    </row>
    <row r="2725" spans="12:16">
      <c r="L2725" s="1054"/>
      <c r="M2725" s="1048"/>
      <c r="N2725" s="1053"/>
      <c r="O2725" s="1053"/>
      <c r="P2725" s="1053"/>
    </row>
    <row r="2726" spans="12:16">
      <c r="L2726" s="1054"/>
      <c r="M2726" s="1048"/>
      <c r="N2726" s="1053"/>
      <c r="O2726" s="1053"/>
      <c r="P2726" s="1053"/>
    </row>
    <row r="2727" spans="12:16">
      <c r="L2727" s="1054"/>
      <c r="M2727" s="1048"/>
      <c r="N2727" s="1053"/>
      <c r="O2727" s="1053"/>
      <c r="P2727" s="1053"/>
    </row>
    <row r="2728" spans="12:16">
      <c r="L2728" s="1054"/>
      <c r="M2728" s="1048"/>
      <c r="N2728" s="1053"/>
      <c r="O2728" s="1053"/>
      <c r="P2728" s="1053"/>
    </row>
    <row r="2729" spans="12:16">
      <c r="L2729" s="1054"/>
      <c r="M2729" s="1048"/>
      <c r="N2729" s="1053"/>
      <c r="O2729" s="1053"/>
      <c r="P2729" s="1053"/>
    </row>
    <row r="2730" spans="12:16">
      <c r="L2730" s="1054"/>
      <c r="M2730" s="1048"/>
      <c r="N2730" s="1053"/>
      <c r="O2730" s="1053"/>
      <c r="P2730" s="1053"/>
    </row>
    <row r="2731" spans="12:16">
      <c r="L2731" s="1054"/>
      <c r="M2731" s="1048"/>
      <c r="N2731" s="1053"/>
      <c r="O2731" s="1053"/>
      <c r="P2731" s="1053"/>
    </row>
    <row r="2732" spans="12:16">
      <c r="L2732" s="1054"/>
      <c r="M2732" s="1048"/>
      <c r="N2732" s="1053"/>
      <c r="O2732" s="1053"/>
      <c r="P2732" s="1053"/>
    </row>
    <row r="2733" spans="12:16">
      <c r="L2733" s="1054"/>
      <c r="M2733" s="1048"/>
      <c r="N2733" s="1053"/>
      <c r="O2733" s="1053"/>
      <c r="P2733" s="1053"/>
    </row>
    <row r="2734" spans="12:16">
      <c r="L2734" s="1054"/>
      <c r="M2734" s="1048"/>
      <c r="N2734" s="1053"/>
      <c r="O2734" s="1053"/>
      <c r="P2734" s="1053"/>
    </row>
    <row r="2735" spans="12:16">
      <c r="L2735" s="1054"/>
      <c r="M2735" s="1048"/>
      <c r="N2735" s="1053"/>
      <c r="O2735" s="1053"/>
      <c r="P2735" s="1053"/>
    </row>
    <row r="2736" spans="12:16">
      <c r="L2736" s="1054"/>
      <c r="M2736" s="1048"/>
      <c r="N2736" s="1053"/>
      <c r="O2736" s="1053"/>
      <c r="P2736" s="1053"/>
    </row>
    <row r="2737" spans="12:16">
      <c r="L2737" s="1054"/>
      <c r="M2737" s="1048"/>
      <c r="N2737" s="1053"/>
      <c r="O2737" s="1053"/>
      <c r="P2737" s="1053"/>
    </row>
    <row r="2738" spans="12:16">
      <c r="L2738" s="1054"/>
      <c r="M2738" s="1048"/>
      <c r="N2738" s="1053"/>
      <c r="O2738" s="1053"/>
      <c r="P2738" s="1053"/>
    </row>
    <row r="2739" spans="12:16">
      <c r="L2739" s="1054"/>
      <c r="M2739" s="1048"/>
      <c r="N2739" s="1053"/>
      <c r="O2739" s="1053"/>
      <c r="P2739" s="1053"/>
    </row>
    <row r="2740" spans="12:16">
      <c r="L2740" s="1054"/>
      <c r="M2740" s="1048"/>
      <c r="N2740" s="1053"/>
      <c r="O2740" s="1053"/>
      <c r="P2740" s="1053"/>
    </row>
    <row r="2741" spans="12:16">
      <c r="L2741" s="1054"/>
      <c r="M2741" s="1048"/>
      <c r="N2741" s="1053"/>
      <c r="O2741" s="1053"/>
      <c r="P2741" s="1053"/>
    </row>
    <row r="2742" spans="12:16">
      <c r="L2742" s="1054"/>
      <c r="M2742" s="1048"/>
      <c r="N2742" s="1053"/>
      <c r="O2742" s="1053"/>
      <c r="P2742" s="1053"/>
    </row>
    <row r="2743" spans="12:16">
      <c r="L2743" s="1054"/>
      <c r="M2743" s="1048"/>
      <c r="N2743" s="1053"/>
      <c r="O2743" s="1053"/>
      <c r="P2743" s="1053"/>
    </row>
    <row r="2744" spans="12:16">
      <c r="L2744" s="1054"/>
      <c r="M2744" s="1048"/>
      <c r="N2744" s="1053"/>
      <c r="O2744" s="1053"/>
      <c r="P2744" s="1053"/>
    </row>
    <row r="2745" spans="12:16">
      <c r="L2745" s="1054"/>
      <c r="M2745" s="1048"/>
      <c r="N2745" s="1053"/>
      <c r="O2745" s="1053"/>
      <c r="P2745" s="1053"/>
    </row>
    <row r="2746" spans="12:16">
      <c r="L2746" s="1054"/>
      <c r="M2746" s="1048"/>
      <c r="N2746" s="1053"/>
      <c r="O2746" s="1053"/>
      <c r="P2746" s="1053"/>
    </row>
    <row r="2747" spans="12:16">
      <c r="L2747" s="1054"/>
      <c r="M2747" s="1048"/>
      <c r="N2747" s="1053"/>
      <c r="O2747" s="1053"/>
      <c r="P2747" s="1053"/>
    </row>
    <row r="2748" spans="12:16">
      <c r="L2748" s="1054"/>
      <c r="M2748" s="1048"/>
      <c r="N2748" s="1053"/>
      <c r="O2748" s="1053"/>
      <c r="P2748" s="1053"/>
    </row>
    <row r="2749" spans="12:16">
      <c r="L2749" s="1054"/>
      <c r="M2749" s="1048"/>
      <c r="N2749" s="1053"/>
      <c r="O2749" s="1053"/>
      <c r="P2749" s="1053"/>
    </row>
    <row r="2750" spans="12:16">
      <c r="L2750" s="1054"/>
      <c r="M2750" s="1048"/>
      <c r="N2750" s="1053"/>
      <c r="O2750" s="1053"/>
      <c r="P2750" s="1053"/>
    </row>
    <row r="2751" spans="12:16">
      <c r="L2751" s="1054"/>
      <c r="M2751" s="1048"/>
      <c r="N2751" s="1053"/>
      <c r="O2751" s="1053"/>
      <c r="P2751" s="1053"/>
    </row>
    <row r="2752" spans="12:16">
      <c r="L2752" s="1054"/>
      <c r="M2752" s="1048"/>
      <c r="N2752" s="1053"/>
      <c r="O2752" s="1053"/>
      <c r="P2752" s="1053"/>
    </row>
    <row r="2753" spans="12:16">
      <c r="L2753" s="1054"/>
      <c r="M2753" s="1048"/>
      <c r="N2753" s="1053"/>
      <c r="O2753" s="1053"/>
      <c r="P2753" s="1053"/>
    </row>
    <row r="2754" spans="12:16">
      <c r="L2754" s="1054"/>
      <c r="M2754" s="1048"/>
      <c r="N2754" s="1053"/>
      <c r="O2754" s="1053"/>
      <c r="P2754" s="1053"/>
    </row>
    <row r="2755" spans="12:16">
      <c r="L2755" s="1054"/>
      <c r="M2755" s="1048"/>
      <c r="N2755" s="1053"/>
      <c r="O2755" s="1053"/>
      <c r="P2755" s="1053"/>
    </row>
    <row r="2756" spans="12:16">
      <c r="L2756" s="1054"/>
      <c r="M2756" s="1048"/>
      <c r="N2756" s="1053"/>
      <c r="O2756" s="1053"/>
      <c r="P2756" s="1053"/>
    </row>
    <row r="2757" spans="12:16">
      <c r="L2757" s="1054"/>
      <c r="M2757" s="1048"/>
      <c r="N2757" s="1053"/>
      <c r="O2757" s="1053"/>
      <c r="P2757" s="1053"/>
    </row>
    <row r="2758" spans="12:16">
      <c r="L2758" s="1054"/>
      <c r="M2758" s="1048"/>
      <c r="N2758" s="1053"/>
      <c r="O2758" s="1053"/>
      <c r="P2758" s="1053"/>
    </row>
    <row r="2759" spans="12:16">
      <c r="L2759" s="1054"/>
      <c r="M2759" s="1048"/>
      <c r="N2759" s="1053"/>
      <c r="O2759" s="1053"/>
      <c r="P2759" s="1053"/>
    </row>
    <row r="2760" spans="12:16">
      <c r="L2760" s="1054"/>
      <c r="M2760" s="1048"/>
      <c r="N2760" s="1053"/>
      <c r="O2760" s="1053"/>
      <c r="P2760" s="1053"/>
    </row>
    <row r="2761" spans="12:16">
      <c r="L2761" s="1054"/>
      <c r="M2761" s="1048"/>
      <c r="N2761" s="1053"/>
      <c r="O2761" s="1053"/>
      <c r="P2761" s="1053"/>
    </row>
    <row r="2762" spans="12:16">
      <c r="L2762" s="1054"/>
      <c r="M2762" s="1048"/>
      <c r="N2762" s="1053"/>
      <c r="O2762" s="1053"/>
      <c r="P2762" s="1053"/>
    </row>
    <row r="2763" spans="12:16">
      <c r="L2763" s="1054"/>
      <c r="M2763" s="1048"/>
      <c r="N2763" s="1053"/>
      <c r="O2763" s="1053"/>
      <c r="P2763" s="1053"/>
    </row>
    <row r="2764" spans="12:16">
      <c r="L2764" s="1054"/>
      <c r="M2764" s="1048"/>
      <c r="N2764" s="1053"/>
      <c r="O2764" s="1053"/>
      <c r="P2764" s="1053"/>
    </row>
    <row r="2765" spans="12:16">
      <c r="L2765" s="1054"/>
      <c r="M2765" s="1048"/>
      <c r="N2765" s="1053"/>
      <c r="O2765" s="1053"/>
      <c r="P2765" s="1053"/>
    </row>
    <row r="2766" spans="12:16">
      <c r="L2766" s="1054"/>
      <c r="M2766" s="1048"/>
      <c r="N2766" s="1053"/>
      <c r="O2766" s="1053"/>
      <c r="P2766" s="1053"/>
    </row>
    <row r="2767" spans="12:16">
      <c r="L2767" s="1054"/>
      <c r="M2767" s="1048"/>
      <c r="N2767" s="1053"/>
      <c r="O2767" s="1053"/>
      <c r="P2767" s="1053"/>
    </row>
    <row r="2768" spans="12:16">
      <c r="L2768" s="1054"/>
      <c r="M2768" s="1048"/>
      <c r="N2768" s="1053"/>
      <c r="O2768" s="1053"/>
      <c r="P2768" s="1053"/>
    </row>
    <row r="2769" spans="12:16">
      <c r="L2769" s="1054"/>
      <c r="M2769" s="1048"/>
      <c r="N2769" s="1053"/>
      <c r="O2769" s="1053"/>
      <c r="P2769" s="1053"/>
    </row>
    <row r="2770" spans="12:16">
      <c r="L2770" s="1054"/>
      <c r="M2770" s="1048"/>
      <c r="N2770" s="1053"/>
      <c r="O2770" s="1053"/>
      <c r="P2770" s="1053"/>
    </row>
    <row r="2771" spans="12:16">
      <c r="L2771" s="1054"/>
      <c r="M2771" s="1048"/>
      <c r="N2771" s="1053"/>
      <c r="O2771" s="1053"/>
      <c r="P2771" s="1053"/>
    </row>
    <row r="2772" spans="12:16">
      <c r="L2772" s="1054"/>
      <c r="M2772" s="1048"/>
      <c r="N2772" s="1053"/>
      <c r="O2772" s="1053"/>
      <c r="P2772" s="1053"/>
    </row>
    <row r="2773" spans="12:16">
      <c r="L2773" s="1054"/>
      <c r="M2773" s="1048"/>
      <c r="N2773" s="1053"/>
      <c r="O2773" s="1053"/>
      <c r="P2773" s="1053"/>
    </row>
    <row r="2774" spans="12:16">
      <c r="L2774" s="1054"/>
      <c r="M2774" s="1048"/>
      <c r="N2774" s="1053"/>
      <c r="O2774" s="1053"/>
      <c r="P2774" s="1053"/>
    </row>
    <row r="2775" spans="12:16">
      <c r="L2775" s="1054"/>
      <c r="M2775" s="1048"/>
      <c r="N2775" s="1053"/>
      <c r="O2775" s="1053"/>
      <c r="P2775" s="1053"/>
    </row>
    <row r="2776" spans="12:16">
      <c r="L2776" s="1054"/>
      <c r="M2776" s="1048"/>
      <c r="N2776" s="1053"/>
      <c r="O2776" s="1053"/>
      <c r="P2776" s="1053"/>
    </row>
    <row r="2777" spans="12:16">
      <c r="L2777" s="1054"/>
      <c r="M2777" s="1048"/>
      <c r="N2777" s="1053"/>
      <c r="O2777" s="1053"/>
      <c r="P2777" s="1053"/>
    </row>
    <row r="2778" spans="12:16">
      <c r="L2778" s="1054"/>
      <c r="M2778" s="1048"/>
      <c r="N2778" s="1053"/>
      <c r="O2778" s="1053"/>
      <c r="P2778" s="1053"/>
    </row>
    <row r="2779" spans="12:16">
      <c r="L2779" s="1054"/>
      <c r="M2779" s="1048"/>
      <c r="N2779" s="1053"/>
      <c r="O2779" s="1053"/>
      <c r="P2779" s="1053"/>
    </row>
    <row r="2780" spans="12:16">
      <c r="L2780" s="1054"/>
      <c r="M2780" s="1048"/>
      <c r="N2780" s="1053"/>
      <c r="O2780" s="1053"/>
      <c r="P2780" s="1053"/>
    </row>
    <row r="2781" spans="12:16">
      <c r="L2781" s="1054"/>
      <c r="M2781" s="1048"/>
      <c r="N2781" s="1053"/>
      <c r="O2781" s="1053"/>
      <c r="P2781" s="1053"/>
    </row>
    <row r="2782" spans="12:16">
      <c r="L2782" s="1054"/>
      <c r="M2782" s="1048"/>
      <c r="N2782" s="1053"/>
      <c r="O2782" s="1053"/>
      <c r="P2782" s="1053"/>
    </row>
    <row r="2783" spans="12:16">
      <c r="L2783" s="1054"/>
      <c r="M2783" s="1048"/>
      <c r="N2783" s="1053"/>
      <c r="O2783" s="1053"/>
      <c r="P2783" s="1053"/>
    </row>
    <row r="2784" spans="12:16">
      <c r="L2784" s="1054"/>
      <c r="M2784" s="1048"/>
      <c r="N2784" s="1053"/>
      <c r="O2784" s="1053"/>
      <c r="P2784" s="1053"/>
    </row>
    <row r="2785" spans="12:16">
      <c r="L2785" s="1054"/>
      <c r="M2785" s="1048"/>
      <c r="N2785" s="1053"/>
      <c r="O2785" s="1053"/>
      <c r="P2785" s="1053"/>
    </row>
    <row r="2786" spans="12:16">
      <c r="L2786" s="1054"/>
      <c r="M2786" s="1048"/>
      <c r="N2786" s="1053"/>
      <c r="O2786" s="1053"/>
      <c r="P2786" s="1053"/>
    </row>
    <row r="2787" spans="12:16">
      <c r="L2787" s="1054"/>
      <c r="M2787" s="1048"/>
      <c r="N2787" s="1053"/>
      <c r="O2787" s="1053"/>
      <c r="P2787" s="1053"/>
    </row>
    <row r="2788" spans="12:16">
      <c r="L2788" s="1054"/>
      <c r="M2788" s="1048"/>
      <c r="N2788" s="1053"/>
      <c r="O2788" s="1053"/>
      <c r="P2788" s="1053"/>
    </row>
    <row r="2789" spans="12:16">
      <c r="L2789" s="1054"/>
      <c r="M2789" s="1048"/>
      <c r="N2789" s="1053"/>
      <c r="O2789" s="1053"/>
      <c r="P2789" s="1053"/>
    </row>
    <row r="2790" spans="12:16">
      <c r="L2790" s="1054"/>
      <c r="M2790" s="1048"/>
      <c r="N2790" s="1053"/>
      <c r="O2790" s="1053"/>
      <c r="P2790" s="1053"/>
    </row>
    <row r="2791" spans="12:16">
      <c r="L2791" s="1054"/>
      <c r="M2791" s="1048"/>
      <c r="N2791" s="1053"/>
      <c r="O2791" s="1053"/>
      <c r="P2791" s="1053"/>
    </row>
    <row r="2792" spans="12:16">
      <c r="L2792" s="1054"/>
      <c r="M2792" s="1048"/>
      <c r="N2792" s="1053"/>
      <c r="O2792" s="1053"/>
      <c r="P2792" s="1053"/>
    </row>
    <row r="2793" spans="12:16">
      <c r="L2793" s="1054"/>
      <c r="M2793" s="1048"/>
      <c r="N2793" s="1053"/>
      <c r="O2793" s="1053"/>
      <c r="P2793" s="1053"/>
    </row>
    <row r="2794" spans="12:16">
      <c r="L2794" s="1054"/>
      <c r="M2794" s="1048"/>
      <c r="N2794" s="1053"/>
      <c r="O2794" s="1053"/>
      <c r="P2794" s="1053"/>
    </row>
    <row r="2795" spans="12:16">
      <c r="L2795" s="1054"/>
      <c r="M2795" s="1048"/>
      <c r="N2795" s="1053"/>
      <c r="O2795" s="1053"/>
      <c r="P2795" s="1053"/>
    </row>
    <row r="2796" spans="12:16">
      <c r="L2796" s="1054"/>
      <c r="M2796" s="1048"/>
      <c r="N2796" s="1053"/>
      <c r="O2796" s="1053"/>
      <c r="P2796" s="1053"/>
    </row>
    <row r="2797" spans="12:16">
      <c r="L2797" s="1054"/>
      <c r="M2797" s="1048"/>
      <c r="N2797" s="1053"/>
      <c r="O2797" s="1053"/>
      <c r="P2797" s="1053"/>
    </row>
    <row r="2798" spans="12:16">
      <c r="L2798" s="1054"/>
      <c r="M2798" s="1048"/>
      <c r="N2798" s="1053"/>
      <c r="O2798" s="1053"/>
      <c r="P2798" s="1053"/>
    </row>
    <row r="2799" spans="12:16">
      <c r="L2799" s="1054"/>
      <c r="M2799" s="1048"/>
      <c r="N2799" s="1053"/>
      <c r="O2799" s="1053"/>
      <c r="P2799" s="1053"/>
    </row>
    <row r="2800" spans="12:16">
      <c r="L2800" s="1054"/>
      <c r="M2800" s="1048"/>
      <c r="N2800" s="1053"/>
      <c r="O2800" s="1053"/>
      <c r="P2800" s="1053"/>
    </row>
    <row r="2801" spans="12:16">
      <c r="L2801" s="1054"/>
      <c r="M2801" s="1048"/>
      <c r="N2801" s="1053"/>
      <c r="O2801" s="1053"/>
      <c r="P2801" s="1053"/>
    </row>
    <row r="2802" spans="12:16">
      <c r="L2802" s="1054"/>
      <c r="M2802" s="1048"/>
      <c r="N2802" s="1053"/>
      <c r="O2802" s="1053"/>
      <c r="P2802" s="1053"/>
    </row>
    <row r="2803" spans="12:16">
      <c r="L2803" s="1054"/>
      <c r="M2803" s="1048"/>
      <c r="N2803" s="1053"/>
      <c r="O2803" s="1053"/>
      <c r="P2803" s="1053"/>
    </row>
    <row r="2804" spans="12:16">
      <c r="L2804" s="1054"/>
      <c r="M2804" s="1048"/>
      <c r="N2804" s="1053"/>
      <c r="O2804" s="1053"/>
      <c r="P2804" s="1053"/>
    </row>
    <row r="2805" spans="12:16">
      <c r="L2805" s="1054"/>
      <c r="M2805" s="1048"/>
      <c r="N2805" s="1053"/>
      <c r="O2805" s="1053"/>
      <c r="P2805" s="1053"/>
    </row>
    <row r="2806" spans="12:16">
      <c r="L2806" s="1054"/>
      <c r="M2806" s="1048"/>
      <c r="N2806" s="1053"/>
      <c r="O2806" s="1053"/>
      <c r="P2806" s="1053"/>
    </row>
    <row r="2807" spans="12:16">
      <c r="L2807" s="1054"/>
      <c r="M2807" s="1048"/>
      <c r="N2807" s="1053"/>
      <c r="O2807" s="1053"/>
      <c r="P2807" s="1053"/>
    </row>
    <row r="2808" spans="12:16">
      <c r="L2808" s="1054"/>
      <c r="M2808" s="1048"/>
      <c r="N2808" s="1053"/>
      <c r="O2808" s="1053"/>
      <c r="P2808" s="1053"/>
    </row>
    <row r="2809" spans="12:16">
      <c r="L2809" s="1054"/>
      <c r="M2809" s="1048"/>
      <c r="N2809" s="1053"/>
      <c r="O2809" s="1053"/>
      <c r="P2809" s="1053"/>
    </row>
    <row r="2810" spans="12:16">
      <c r="L2810" s="1054"/>
      <c r="M2810" s="1048"/>
      <c r="N2810" s="1053"/>
      <c r="O2810" s="1053"/>
      <c r="P2810" s="1053"/>
    </row>
    <row r="2811" spans="12:16">
      <c r="L2811" s="1054"/>
      <c r="M2811" s="1048"/>
      <c r="N2811" s="1053"/>
      <c r="O2811" s="1053"/>
      <c r="P2811" s="1053"/>
    </row>
    <row r="2812" spans="12:16">
      <c r="L2812" s="1054"/>
      <c r="M2812" s="1048"/>
      <c r="N2812" s="1053"/>
      <c r="O2812" s="1053"/>
      <c r="P2812" s="1053"/>
    </row>
    <row r="2813" spans="12:16">
      <c r="L2813" s="1054"/>
      <c r="M2813" s="1048"/>
      <c r="N2813" s="1053"/>
      <c r="O2813" s="1053"/>
      <c r="P2813" s="1053"/>
    </row>
    <row r="2814" spans="12:16">
      <c r="L2814" s="1054"/>
      <c r="M2814" s="1048"/>
      <c r="N2814" s="1053"/>
      <c r="O2814" s="1053"/>
      <c r="P2814" s="1053"/>
    </row>
    <row r="2815" spans="12:16">
      <c r="L2815" s="1054"/>
      <c r="M2815" s="1048"/>
      <c r="N2815" s="1053"/>
      <c r="O2815" s="1053"/>
      <c r="P2815" s="1053"/>
    </row>
    <row r="2816" spans="12:16">
      <c r="L2816" s="1054"/>
      <c r="M2816" s="1048"/>
      <c r="N2816" s="1053"/>
      <c r="O2816" s="1053"/>
      <c r="P2816" s="1053"/>
    </row>
    <row r="2817" spans="12:16">
      <c r="L2817" s="1054"/>
      <c r="M2817" s="1048"/>
      <c r="N2817" s="1053"/>
      <c r="O2817" s="1053"/>
      <c r="P2817" s="1053"/>
    </row>
    <row r="2818" spans="12:16">
      <c r="L2818" s="1054"/>
      <c r="M2818" s="1048"/>
      <c r="N2818" s="1053"/>
      <c r="O2818" s="1053"/>
      <c r="P2818" s="1053"/>
    </row>
    <row r="2819" spans="12:16">
      <c r="L2819" s="1054"/>
      <c r="M2819" s="1048"/>
      <c r="N2819" s="1053"/>
      <c r="O2819" s="1053"/>
      <c r="P2819" s="1053"/>
    </row>
    <row r="2820" spans="12:16">
      <c r="L2820" s="1054"/>
      <c r="M2820" s="1048"/>
      <c r="N2820" s="1053"/>
      <c r="O2820" s="1053"/>
      <c r="P2820" s="1053"/>
    </row>
    <row r="2821" spans="12:16">
      <c r="L2821" s="1054"/>
      <c r="M2821" s="1048"/>
      <c r="N2821" s="1053"/>
      <c r="O2821" s="1053"/>
      <c r="P2821" s="1053"/>
    </row>
    <row r="2822" spans="12:16">
      <c r="L2822" s="1054"/>
      <c r="M2822" s="1048"/>
      <c r="N2822" s="1053"/>
      <c r="O2822" s="1053"/>
      <c r="P2822" s="1053"/>
    </row>
    <row r="2823" spans="12:16">
      <c r="L2823" s="1054"/>
      <c r="M2823" s="1048"/>
      <c r="N2823" s="1053"/>
      <c r="O2823" s="1053"/>
      <c r="P2823" s="1053"/>
    </row>
    <row r="2824" spans="12:16">
      <c r="L2824" s="1054"/>
      <c r="M2824" s="1048"/>
      <c r="N2824" s="1053"/>
      <c r="O2824" s="1053"/>
      <c r="P2824" s="1053"/>
    </row>
    <row r="2825" spans="12:16">
      <c r="L2825" s="1054"/>
      <c r="M2825" s="1048"/>
      <c r="N2825" s="1053"/>
      <c r="O2825" s="1053"/>
      <c r="P2825" s="1053"/>
    </row>
    <row r="2826" spans="12:16">
      <c r="L2826" s="1054"/>
      <c r="M2826" s="1048"/>
      <c r="N2826" s="1053"/>
      <c r="O2826" s="1053"/>
      <c r="P2826" s="1053"/>
    </row>
    <row r="2827" spans="12:16">
      <c r="L2827" s="1054"/>
      <c r="M2827" s="1048"/>
      <c r="N2827" s="1053"/>
      <c r="O2827" s="1053"/>
      <c r="P2827" s="1053"/>
    </row>
    <row r="2828" spans="12:16">
      <c r="L2828" s="1054"/>
      <c r="M2828" s="1048"/>
      <c r="N2828" s="1053"/>
      <c r="O2828" s="1053"/>
      <c r="P2828" s="1053"/>
    </row>
    <row r="2829" spans="12:16">
      <c r="L2829" s="1054"/>
      <c r="M2829" s="1048"/>
      <c r="N2829" s="1053"/>
      <c r="O2829" s="1053"/>
      <c r="P2829" s="1053"/>
    </row>
    <row r="2830" spans="12:16">
      <c r="L2830" s="1054"/>
      <c r="M2830" s="1048"/>
      <c r="N2830" s="1053"/>
      <c r="O2830" s="1053"/>
      <c r="P2830" s="1053"/>
    </row>
    <row r="2831" spans="12:16">
      <c r="L2831" s="1054"/>
      <c r="M2831" s="1048"/>
      <c r="N2831" s="1053"/>
      <c r="O2831" s="1053"/>
      <c r="P2831" s="1053"/>
    </row>
    <row r="2832" spans="12:16">
      <c r="L2832" s="1054"/>
      <c r="M2832" s="1048"/>
      <c r="N2832" s="1053"/>
      <c r="O2832" s="1053"/>
      <c r="P2832" s="1053"/>
    </row>
    <row r="2833" spans="12:16">
      <c r="L2833" s="1054"/>
      <c r="M2833" s="1048"/>
      <c r="N2833" s="1053"/>
      <c r="O2833" s="1053"/>
      <c r="P2833" s="1053"/>
    </row>
    <row r="2834" spans="12:16">
      <c r="L2834" s="1054"/>
      <c r="M2834" s="1048"/>
      <c r="N2834" s="1053"/>
      <c r="O2834" s="1053"/>
      <c r="P2834" s="1053"/>
    </row>
    <row r="2835" spans="12:16">
      <c r="L2835" s="1054"/>
      <c r="M2835" s="1048"/>
      <c r="N2835" s="1053"/>
      <c r="O2835" s="1053"/>
      <c r="P2835" s="1053"/>
    </row>
    <row r="2836" spans="12:16">
      <c r="L2836" s="1054"/>
      <c r="M2836" s="1048"/>
      <c r="N2836" s="1053"/>
      <c r="O2836" s="1053"/>
      <c r="P2836" s="1053"/>
    </row>
    <row r="2837" spans="12:16">
      <c r="L2837" s="1054"/>
      <c r="M2837" s="1048"/>
      <c r="N2837" s="1053"/>
      <c r="O2837" s="1053"/>
      <c r="P2837" s="1053"/>
    </row>
    <row r="2838" spans="12:16">
      <c r="L2838" s="1054"/>
      <c r="M2838" s="1048"/>
      <c r="N2838" s="1053"/>
      <c r="O2838" s="1053"/>
      <c r="P2838" s="1053"/>
    </row>
    <row r="2839" spans="12:16">
      <c r="L2839" s="1054"/>
      <c r="M2839" s="1048"/>
      <c r="N2839" s="1053"/>
      <c r="O2839" s="1053"/>
      <c r="P2839" s="1053"/>
    </row>
    <row r="2840" spans="12:16">
      <c r="L2840" s="1054"/>
      <c r="M2840" s="1048"/>
      <c r="N2840" s="1053"/>
      <c r="O2840" s="1053"/>
      <c r="P2840" s="1053"/>
    </row>
    <row r="2841" spans="12:16">
      <c r="L2841" s="1054"/>
      <c r="M2841" s="1048"/>
      <c r="N2841" s="1053"/>
      <c r="O2841" s="1053"/>
      <c r="P2841" s="1053"/>
    </row>
    <row r="2842" spans="12:16">
      <c r="L2842" s="1054"/>
      <c r="M2842" s="1048"/>
      <c r="N2842" s="1053"/>
      <c r="O2842" s="1053"/>
      <c r="P2842" s="1053"/>
    </row>
    <row r="2843" spans="12:16">
      <c r="L2843" s="1054"/>
      <c r="M2843" s="1048"/>
      <c r="N2843" s="1053"/>
      <c r="O2843" s="1053"/>
      <c r="P2843" s="1053"/>
    </row>
    <row r="2844" spans="12:16">
      <c r="L2844" s="1054"/>
      <c r="M2844" s="1048"/>
      <c r="N2844" s="1053"/>
      <c r="O2844" s="1053"/>
      <c r="P2844" s="1053"/>
    </row>
    <row r="2845" spans="12:16">
      <c r="L2845" s="1054"/>
      <c r="M2845" s="1048"/>
      <c r="N2845" s="1053"/>
      <c r="O2845" s="1053"/>
      <c r="P2845" s="1053"/>
    </row>
    <row r="2846" spans="12:16">
      <c r="L2846" s="1054"/>
      <c r="M2846" s="1048"/>
      <c r="N2846" s="1053"/>
      <c r="O2846" s="1053"/>
      <c r="P2846" s="1053"/>
    </row>
    <row r="2847" spans="12:16">
      <c r="L2847" s="1054"/>
      <c r="M2847" s="1048"/>
      <c r="N2847" s="1053"/>
      <c r="O2847" s="1053"/>
      <c r="P2847" s="1053"/>
    </row>
    <row r="2848" spans="12:16">
      <c r="L2848" s="1054"/>
      <c r="M2848" s="1048"/>
      <c r="N2848" s="1053"/>
      <c r="O2848" s="1053"/>
      <c r="P2848" s="1053"/>
    </row>
    <row r="2849" spans="12:16">
      <c r="L2849" s="1054"/>
      <c r="M2849" s="1048"/>
      <c r="N2849" s="1053"/>
      <c r="O2849" s="1053"/>
      <c r="P2849" s="1053"/>
    </row>
    <row r="2850" spans="12:16">
      <c r="L2850" s="1054"/>
      <c r="M2850" s="1048"/>
      <c r="N2850" s="1053"/>
      <c r="O2850" s="1053"/>
      <c r="P2850" s="1053"/>
    </row>
    <row r="2851" spans="12:16">
      <c r="L2851" s="1054"/>
      <c r="M2851" s="1048"/>
      <c r="N2851" s="1053"/>
      <c r="O2851" s="1053"/>
      <c r="P2851" s="1053"/>
    </row>
    <row r="2852" spans="12:16">
      <c r="L2852" s="1054"/>
      <c r="M2852" s="1048"/>
      <c r="N2852" s="1053"/>
      <c r="O2852" s="1053"/>
      <c r="P2852" s="1053"/>
    </row>
    <row r="2853" spans="12:16">
      <c r="L2853" s="1054"/>
      <c r="M2853" s="1048"/>
      <c r="N2853" s="1053"/>
      <c r="O2853" s="1053"/>
      <c r="P2853" s="1053"/>
    </row>
    <row r="2854" spans="12:16">
      <c r="L2854" s="1054"/>
      <c r="M2854" s="1048"/>
      <c r="N2854" s="1053"/>
      <c r="O2854" s="1053"/>
      <c r="P2854" s="1053"/>
    </row>
    <row r="2855" spans="12:16">
      <c r="L2855" s="1054"/>
      <c r="M2855" s="1048"/>
      <c r="N2855" s="1053"/>
      <c r="O2855" s="1053"/>
      <c r="P2855" s="1053"/>
    </row>
    <row r="2856" spans="12:16">
      <c r="L2856" s="1054"/>
      <c r="M2856" s="1048"/>
      <c r="N2856" s="1053"/>
      <c r="O2856" s="1053"/>
      <c r="P2856" s="1053"/>
    </row>
    <row r="2857" spans="12:16">
      <c r="L2857" s="1054"/>
      <c r="M2857" s="1048"/>
      <c r="N2857" s="1053"/>
      <c r="O2857" s="1053"/>
      <c r="P2857" s="1053"/>
    </row>
    <row r="2858" spans="12:16">
      <c r="L2858" s="1054"/>
      <c r="M2858" s="1048"/>
      <c r="N2858" s="1053"/>
      <c r="O2858" s="1053"/>
      <c r="P2858" s="1053"/>
    </row>
    <row r="2859" spans="12:16">
      <c r="L2859" s="1054"/>
      <c r="M2859" s="1048"/>
      <c r="N2859" s="1053"/>
      <c r="O2859" s="1053"/>
      <c r="P2859" s="1053"/>
    </row>
    <row r="2860" spans="12:16">
      <c r="L2860" s="1054"/>
      <c r="M2860" s="1048"/>
      <c r="N2860" s="1053"/>
      <c r="O2860" s="1053"/>
      <c r="P2860" s="1053"/>
    </row>
    <row r="2861" spans="12:16">
      <c r="L2861" s="1054"/>
      <c r="M2861" s="1048"/>
      <c r="N2861" s="1053"/>
      <c r="O2861" s="1053"/>
      <c r="P2861" s="1053"/>
    </row>
    <row r="2862" spans="12:16">
      <c r="L2862" s="1054"/>
      <c r="M2862" s="1048"/>
      <c r="N2862" s="1053"/>
      <c r="O2862" s="1053"/>
      <c r="P2862" s="1053"/>
    </row>
    <row r="2863" spans="12:16">
      <c r="L2863" s="1054"/>
      <c r="M2863" s="1048"/>
      <c r="N2863" s="1053"/>
      <c r="O2863" s="1053"/>
      <c r="P2863" s="1053"/>
    </row>
    <row r="2864" spans="12:16">
      <c r="L2864" s="1054"/>
      <c r="M2864" s="1048"/>
      <c r="N2864" s="1053"/>
      <c r="O2864" s="1053"/>
      <c r="P2864" s="1053"/>
    </row>
    <row r="2865" spans="12:16">
      <c r="L2865" s="1054"/>
      <c r="M2865" s="1048"/>
      <c r="N2865" s="1053"/>
      <c r="O2865" s="1053"/>
      <c r="P2865" s="1053"/>
    </row>
    <row r="2866" spans="12:16">
      <c r="L2866" s="1054"/>
      <c r="M2866" s="1048"/>
      <c r="N2866" s="1053"/>
      <c r="O2866" s="1053"/>
      <c r="P2866" s="1053"/>
    </row>
    <row r="2867" spans="12:16">
      <c r="L2867" s="1054"/>
      <c r="M2867" s="1048"/>
      <c r="N2867" s="1053"/>
      <c r="O2867" s="1053"/>
      <c r="P2867" s="1053"/>
    </row>
    <row r="2868" spans="12:16">
      <c r="L2868" s="1054"/>
      <c r="M2868" s="1048"/>
      <c r="N2868" s="1053"/>
      <c r="O2868" s="1053"/>
      <c r="P2868" s="1053"/>
    </row>
    <row r="2869" spans="12:16">
      <c r="L2869" s="1054"/>
      <c r="M2869" s="1048"/>
      <c r="N2869" s="1053"/>
      <c r="O2869" s="1053"/>
      <c r="P2869" s="1053"/>
    </row>
    <row r="2870" spans="12:16">
      <c r="L2870" s="1054"/>
      <c r="M2870" s="1048"/>
      <c r="N2870" s="1053"/>
      <c r="O2870" s="1053"/>
      <c r="P2870" s="1053"/>
    </row>
    <row r="2871" spans="12:16">
      <c r="L2871" s="1054"/>
      <c r="M2871" s="1048"/>
      <c r="N2871" s="1053"/>
      <c r="O2871" s="1053"/>
      <c r="P2871" s="1053"/>
    </row>
    <row r="2872" spans="12:16">
      <c r="L2872" s="1054"/>
      <c r="M2872" s="1048"/>
      <c r="N2872" s="1053"/>
      <c r="O2872" s="1053"/>
      <c r="P2872" s="1053"/>
    </row>
    <row r="2873" spans="12:16">
      <c r="L2873" s="1054"/>
      <c r="M2873" s="1048"/>
      <c r="N2873" s="1053"/>
      <c r="O2873" s="1053"/>
      <c r="P2873" s="1053"/>
    </row>
    <row r="2874" spans="12:16">
      <c r="L2874" s="1054"/>
      <c r="M2874" s="1048"/>
      <c r="N2874" s="1053"/>
      <c r="O2874" s="1053"/>
      <c r="P2874" s="1053"/>
    </row>
    <row r="2875" spans="12:16">
      <c r="L2875" s="1054"/>
      <c r="M2875" s="1048"/>
      <c r="N2875" s="1053"/>
      <c r="O2875" s="1053"/>
      <c r="P2875" s="1053"/>
    </row>
    <row r="2876" spans="12:16">
      <c r="L2876" s="1054"/>
      <c r="M2876" s="1048"/>
      <c r="N2876" s="1053"/>
      <c r="O2876" s="1053"/>
      <c r="P2876" s="1053"/>
    </row>
    <row r="2877" spans="12:16">
      <c r="L2877" s="1054"/>
      <c r="M2877" s="1048"/>
      <c r="N2877" s="1053"/>
      <c r="O2877" s="1053"/>
      <c r="P2877" s="1053"/>
    </row>
    <row r="2878" spans="12:16">
      <c r="L2878" s="1054"/>
      <c r="M2878" s="1048"/>
      <c r="N2878" s="1053"/>
      <c r="O2878" s="1053"/>
      <c r="P2878" s="1053"/>
    </row>
    <row r="2879" spans="12:16">
      <c r="L2879" s="1054"/>
      <c r="M2879" s="1048"/>
      <c r="N2879" s="1053"/>
      <c r="O2879" s="1053"/>
      <c r="P2879" s="1053"/>
    </row>
    <row r="2880" spans="12:16">
      <c r="L2880" s="1054"/>
      <c r="M2880" s="1048"/>
      <c r="N2880" s="1053"/>
      <c r="O2880" s="1053"/>
      <c r="P2880" s="1053"/>
    </row>
    <row r="2881" spans="12:16">
      <c r="L2881" s="1054"/>
      <c r="M2881" s="1048"/>
      <c r="N2881" s="1053"/>
      <c r="O2881" s="1053"/>
      <c r="P2881" s="1053"/>
    </row>
    <row r="2882" spans="12:16">
      <c r="L2882" s="1054"/>
      <c r="M2882" s="1048"/>
      <c r="N2882" s="1053"/>
      <c r="O2882" s="1053"/>
      <c r="P2882" s="1053"/>
    </row>
    <row r="2883" spans="12:16">
      <c r="L2883" s="1054"/>
      <c r="M2883" s="1048"/>
      <c r="N2883" s="1053"/>
      <c r="O2883" s="1053"/>
      <c r="P2883" s="1053"/>
    </row>
    <row r="2884" spans="12:16">
      <c r="L2884" s="1054"/>
      <c r="M2884" s="1048"/>
      <c r="N2884" s="1053"/>
      <c r="O2884" s="1053"/>
      <c r="P2884" s="1053"/>
    </row>
    <row r="2885" spans="12:16">
      <c r="L2885" s="1054"/>
      <c r="M2885" s="1048"/>
      <c r="N2885" s="1053"/>
      <c r="O2885" s="1053"/>
      <c r="P2885" s="1053"/>
    </row>
    <row r="2886" spans="12:16">
      <c r="L2886" s="1054"/>
      <c r="M2886" s="1048"/>
      <c r="N2886" s="1053"/>
      <c r="O2886" s="1053"/>
      <c r="P2886" s="1053"/>
    </row>
    <row r="2887" spans="12:16">
      <c r="L2887" s="1054"/>
      <c r="M2887" s="1048"/>
      <c r="N2887" s="1053"/>
      <c r="O2887" s="1053"/>
      <c r="P2887" s="1053"/>
    </row>
    <row r="2888" spans="12:16">
      <c r="L2888" s="1054"/>
      <c r="M2888" s="1048"/>
      <c r="N2888" s="1053"/>
      <c r="O2888" s="1053"/>
      <c r="P2888" s="1053"/>
    </row>
    <row r="2889" spans="12:16">
      <c r="L2889" s="1054"/>
      <c r="M2889" s="1048"/>
      <c r="N2889" s="1053"/>
      <c r="O2889" s="1053"/>
      <c r="P2889" s="1053"/>
    </row>
    <row r="2890" spans="12:16">
      <c r="L2890" s="1054"/>
      <c r="M2890" s="1048"/>
      <c r="N2890" s="1053"/>
      <c r="O2890" s="1053"/>
      <c r="P2890" s="1053"/>
    </row>
    <row r="2891" spans="12:16">
      <c r="L2891" s="1054"/>
      <c r="M2891" s="1048"/>
      <c r="N2891" s="1053"/>
      <c r="O2891" s="1053"/>
      <c r="P2891" s="1053"/>
    </row>
    <row r="2892" spans="12:16">
      <c r="L2892" s="1054"/>
      <c r="M2892" s="1048"/>
      <c r="N2892" s="1053"/>
      <c r="O2892" s="1053"/>
      <c r="P2892" s="1053"/>
    </row>
    <row r="2893" spans="12:16">
      <c r="L2893" s="1054"/>
      <c r="M2893" s="1048"/>
      <c r="N2893" s="1053"/>
      <c r="O2893" s="1053"/>
      <c r="P2893" s="1053"/>
    </row>
    <row r="2894" spans="12:16">
      <c r="L2894" s="1054"/>
      <c r="M2894" s="1048"/>
      <c r="N2894" s="1053"/>
      <c r="O2894" s="1053"/>
      <c r="P2894" s="1053"/>
    </row>
    <row r="2895" spans="12:16">
      <c r="L2895" s="1054"/>
      <c r="M2895" s="1048"/>
      <c r="N2895" s="1053"/>
      <c r="O2895" s="1053"/>
      <c r="P2895" s="1053"/>
    </row>
    <row r="2896" spans="12:16">
      <c r="L2896" s="1054"/>
      <c r="M2896" s="1048"/>
      <c r="N2896" s="1053"/>
      <c r="O2896" s="1053"/>
      <c r="P2896" s="1053"/>
    </row>
    <row r="2897" spans="12:16">
      <c r="L2897" s="1054"/>
      <c r="M2897" s="1048"/>
      <c r="N2897" s="1053"/>
      <c r="O2897" s="1053"/>
      <c r="P2897" s="1053"/>
    </row>
    <row r="2898" spans="12:16">
      <c r="L2898" s="1054"/>
      <c r="M2898" s="1048"/>
      <c r="N2898" s="1053"/>
      <c r="O2898" s="1053"/>
      <c r="P2898" s="1053"/>
    </row>
    <row r="2899" spans="12:16">
      <c r="L2899" s="1054"/>
      <c r="M2899" s="1048"/>
      <c r="N2899" s="1053"/>
      <c r="O2899" s="1053"/>
      <c r="P2899" s="1053"/>
    </row>
    <row r="2900" spans="12:16">
      <c r="L2900" s="1054"/>
      <c r="M2900" s="1048"/>
      <c r="N2900" s="1053"/>
      <c r="O2900" s="1053"/>
      <c r="P2900" s="1053"/>
    </row>
    <row r="2901" spans="12:16">
      <c r="L2901" s="1054"/>
      <c r="M2901" s="1048"/>
      <c r="N2901" s="1053"/>
      <c r="O2901" s="1053"/>
      <c r="P2901" s="1053"/>
    </row>
    <row r="2902" spans="12:16">
      <c r="L2902" s="1054"/>
      <c r="M2902" s="1048"/>
      <c r="N2902" s="1053"/>
      <c r="O2902" s="1053"/>
      <c r="P2902" s="1053"/>
    </row>
    <row r="2903" spans="12:16">
      <c r="L2903" s="1054"/>
      <c r="M2903" s="1048"/>
      <c r="N2903" s="1053"/>
      <c r="O2903" s="1053"/>
      <c r="P2903" s="1053"/>
    </row>
    <row r="2904" spans="12:16">
      <c r="L2904" s="1054"/>
      <c r="M2904" s="1048"/>
      <c r="N2904" s="1053"/>
      <c r="O2904" s="1053"/>
      <c r="P2904" s="1053"/>
    </row>
    <row r="2905" spans="12:16">
      <c r="L2905" s="1054"/>
      <c r="M2905" s="1048"/>
      <c r="N2905" s="1053"/>
      <c r="O2905" s="1053"/>
      <c r="P2905" s="1053"/>
    </row>
    <row r="2906" spans="12:16">
      <c r="L2906" s="1054"/>
      <c r="M2906" s="1048"/>
      <c r="N2906" s="1053"/>
      <c r="O2906" s="1053"/>
      <c r="P2906" s="1053"/>
    </row>
    <row r="2907" spans="12:16">
      <c r="L2907" s="1054"/>
      <c r="M2907" s="1048"/>
      <c r="N2907" s="1053"/>
      <c r="O2907" s="1053"/>
      <c r="P2907" s="1053"/>
    </row>
    <row r="2908" spans="12:16">
      <c r="L2908" s="1054"/>
      <c r="M2908" s="1048"/>
      <c r="N2908" s="1053"/>
      <c r="O2908" s="1053"/>
      <c r="P2908" s="1053"/>
    </row>
    <row r="2909" spans="12:16">
      <c r="L2909" s="1054"/>
      <c r="M2909" s="1048"/>
      <c r="N2909" s="1053"/>
      <c r="O2909" s="1053"/>
      <c r="P2909" s="1053"/>
    </row>
    <row r="2910" spans="12:16">
      <c r="L2910" s="1054"/>
      <c r="M2910" s="1048"/>
      <c r="N2910" s="1053"/>
      <c r="O2910" s="1053"/>
      <c r="P2910" s="1053"/>
    </row>
    <row r="2911" spans="12:16">
      <c r="L2911" s="1054"/>
      <c r="M2911" s="1048"/>
      <c r="N2911" s="1053"/>
      <c r="O2911" s="1053"/>
      <c r="P2911" s="1053"/>
    </row>
    <row r="2912" spans="12:16">
      <c r="L2912" s="1054"/>
      <c r="M2912" s="1048"/>
      <c r="N2912" s="1053"/>
      <c r="O2912" s="1053"/>
      <c r="P2912" s="1053"/>
    </row>
    <row r="2913" spans="12:16">
      <c r="L2913" s="1054"/>
      <c r="M2913" s="1048"/>
      <c r="N2913" s="1053"/>
      <c r="O2913" s="1053"/>
      <c r="P2913" s="1053"/>
    </row>
    <row r="2914" spans="12:16">
      <c r="L2914" s="1054"/>
      <c r="M2914" s="1048"/>
      <c r="N2914" s="1053"/>
      <c r="O2914" s="1053"/>
      <c r="P2914" s="1053"/>
    </row>
    <row r="2915" spans="12:16">
      <c r="L2915" s="1054"/>
      <c r="M2915" s="1048"/>
      <c r="N2915" s="1053"/>
      <c r="O2915" s="1053"/>
      <c r="P2915" s="1053"/>
    </row>
    <row r="2916" spans="12:16">
      <c r="L2916" s="1054"/>
      <c r="M2916" s="1048"/>
      <c r="N2916" s="1053"/>
      <c r="O2916" s="1053"/>
      <c r="P2916" s="1053"/>
    </row>
    <row r="2917" spans="12:16">
      <c r="L2917" s="1054"/>
      <c r="M2917" s="1048"/>
      <c r="N2917" s="1053"/>
      <c r="O2917" s="1053"/>
      <c r="P2917" s="1053"/>
    </row>
    <row r="2918" spans="12:16">
      <c r="L2918" s="1054"/>
      <c r="M2918" s="1048"/>
      <c r="N2918" s="1053"/>
      <c r="O2918" s="1053"/>
      <c r="P2918" s="1053"/>
    </row>
    <row r="2919" spans="12:16">
      <c r="L2919" s="1054"/>
      <c r="M2919" s="1048"/>
      <c r="N2919" s="1053"/>
      <c r="O2919" s="1053"/>
      <c r="P2919" s="1053"/>
    </row>
    <row r="2920" spans="12:16">
      <c r="L2920" s="1054"/>
      <c r="M2920" s="1048"/>
      <c r="N2920" s="1053"/>
      <c r="O2920" s="1053"/>
      <c r="P2920" s="1053"/>
    </row>
    <row r="2921" spans="12:16">
      <c r="L2921" s="1054"/>
      <c r="M2921" s="1048"/>
      <c r="N2921" s="1053"/>
      <c r="O2921" s="1053"/>
      <c r="P2921" s="1053"/>
    </row>
    <row r="2922" spans="12:16">
      <c r="L2922" s="1054"/>
      <c r="M2922" s="1048"/>
      <c r="N2922" s="1053"/>
      <c r="O2922" s="1053"/>
      <c r="P2922" s="1053"/>
    </row>
    <row r="2923" spans="12:16">
      <c r="L2923" s="1054"/>
      <c r="M2923" s="1048"/>
      <c r="N2923" s="1053"/>
      <c r="O2923" s="1053"/>
      <c r="P2923" s="1053"/>
    </row>
    <row r="2924" spans="12:16">
      <c r="L2924" s="1054"/>
      <c r="M2924" s="1048"/>
      <c r="N2924" s="1053"/>
      <c r="O2924" s="1053"/>
      <c r="P2924" s="1053"/>
    </row>
    <row r="2925" spans="12:16">
      <c r="L2925" s="1054"/>
      <c r="M2925" s="1048"/>
      <c r="N2925" s="1053"/>
      <c r="O2925" s="1053"/>
      <c r="P2925" s="1053"/>
    </row>
    <row r="2926" spans="12:16">
      <c r="L2926" s="1054"/>
      <c r="M2926" s="1048"/>
      <c r="N2926" s="1053"/>
      <c r="O2926" s="1053"/>
      <c r="P2926" s="1053"/>
    </row>
    <row r="2927" spans="12:16">
      <c r="L2927" s="1054"/>
      <c r="M2927" s="1048"/>
      <c r="N2927" s="1053"/>
      <c r="O2927" s="1053"/>
      <c r="P2927" s="1053"/>
    </row>
    <row r="2928" spans="12:16">
      <c r="L2928" s="1054"/>
      <c r="M2928" s="1048"/>
      <c r="N2928" s="1053"/>
      <c r="O2928" s="1053"/>
      <c r="P2928" s="1053"/>
    </row>
    <row r="2929" spans="12:16">
      <c r="L2929" s="1054"/>
      <c r="M2929" s="1048"/>
      <c r="N2929" s="1053"/>
      <c r="O2929" s="1053"/>
      <c r="P2929" s="1053"/>
    </row>
    <row r="2930" spans="12:16">
      <c r="L2930" s="1054"/>
      <c r="M2930" s="1048"/>
      <c r="N2930" s="1053"/>
      <c r="O2930" s="1053"/>
      <c r="P2930" s="1053"/>
    </row>
    <row r="2931" spans="12:16">
      <c r="L2931" s="1054"/>
      <c r="M2931" s="1048"/>
      <c r="N2931" s="1053"/>
      <c r="O2931" s="1053"/>
      <c r="P2931" s="1053"/>
    </row>
    <row r="2932" spans="12:16">
      <c r="L2932" s="1054"/>
      <c r="M2932" s="1048"/>
      <c r="N2932" s="1053"/>
      <c r="O2932" s="1053"/>
      <c r="P2932" s="1053"/>
    </row>
    <row r="2933" spans="12:16">
      <c r="L2933" s="1054"/>
      <c r="M2933" s="1048"/>
      <c r="N2933" s="1053"/>
      <c r="O2933" s="1053"/>
      <c r="P2933" s="1053"/>
    </row>
    <row r="2934" spans="12:16">
      <c r="L2934" s="1054"/>
      <c r="M2934" s="1048"/>
      <c r="N2934" s="1053"/>
      <c r="O2934" s="1053"/>
      <c r="P2934" s="1053"/>
    </row>
    <row r="2935" spans="12:16">
      <c r="L2935" s="1054"/>
      <c r="M2935" s="1048"/>
      <c r="N2935" s="1053"/>
      <c r="O2935" s="1053"/>
      <c r="P2935" s="1053"/>
    </row>
    <row r="2936" spans="12:16">
      <c r="L2936" s="1054"/>
      <c r="M2936" s="1048"/>
      <c r="N2936" s="1053"/>
      <c r="O2936" s="1053"/>
      <c r="P2936" s="1053"/>
    </row>
    <row r="2937" spans="12:16">
      <c r="L2937" s="1054"/>
      <c r="M2937" s="1048"/>
      <c r="N2937" s="1053"/>
      <c r="O2937" s="1053"/>
      <c r="P2937" s="1053"/>
    </row>
    <row r="2938" spans="12:16">
      <c r="L2938" s="1054"/>
      <c r="M2938" s="1048"/>
      <c r="N2938" s="1053"/>
      <c r="O2938" s="1053"/>
      <c r="P2938" s="1053"/>
    </row>
    <row r="2939" spans="12:16">
      <c r="L2939" s="1054"/>
      <c r="M2939" s="1048"/>
      <c r="N2939" s="1053"/>
      <c r="O2939" s="1053"/>
      <c r="P2939" s="1053"/>
    </row>
    <row r="2940" spans="12:16">
      <c r="L2940" s="1054"/>
      <c r="M2940" s="1048"/>
      <c r="N2940" s="1053"/>
      <c r="O2940" s="1053"/>
      <c r="P2940" s="1053"/>
    </row>
    <row r="2941" spans="12:16">
      <c r="L2941" s="1054"/>
      <c r="M2941" s="1048"/>
      <c r="N2941" s="1053"/>
      <c r="O2941" s="1053"/>
      <c r="P2941" s="1053"/>
    </row>
    <row r="2942" spans="12:16">
      <c r="L2942" s="1054"/>
      <c r="M2942" s="1048"/>
      <c r="N2942" s="1053"/>
      <c r="O2942" s="1053"/>
      <c r="P2942" s="1053"/>
    </row>
    <row r="2943" spans="12:16">
      <c r="L2943" s="1054"/>
      <c r="M2943" s="1048"/>
      <c r="N2943" s="1053"/>
      <c r="O2943" s="1053"/>
      <c r="P2943" s="1053"/>
    </row>
    <row r="2944" spans="12:16">
      <c r="L2944" s="1054"/>
      <c r="M2944" s="1048"/>
      <c r="N2944" s="1053"/>
      <c r="O2944" s="1053"/>
      <c r="P2944" s="1053"/>
    </row>
    <row r="2945" spans="12:16">
      <c r="L2945" s="1054"/>
      <c r="M2945" s="1048"/>
      <c r="N2945" s="1053"/>
      <c r="O2945" s="1053"/>
      <c r="P2945" s="1053"/>
    </row>
    <row r="2946" spans="12:16">
      <c r="L2946" s="1054"/>
      <c r="M2946" s="1048"/>
      <c r="N2946" s="1053"/>
      <c r="O2946" s="1053"/>
      <c r="P2946" s="1053"/>
    </row>
    <row r="2947" spans="12:16">
      <c r="L2947" s="1054"/>
      <c r="M2947" s="1048"/>
      <c r="N2947" s="1053"/>
      <c r="O2947" s="1053"/>
      <c r="P2947" s="1053"/>
    </row>
    <row r="2948" spans="12:16">
      <c r="L2948" s="1054"/>
      <c r="M2948" s="1048"/>
      <c r="N2948" s="1053"/>
      <c r="O2948" s="1053"/>
      <c r="P2948" s="1053"/>
    </row>
    <row r="2949" spans="12:16">
      <c r="L2949" s="1054"/>
      <c r="M2949" s="1048"/>
      <c r="N2949" s="1053"/>
      <c r="O2949" s="1053"/>
      <c r="P2949" s="1053"/>
    </row>
    <row r="2950" spans="12:16">
      <c r="L2950" s="1054"/>
      <c r="M2950" s="1048"/>
      <c r="N2950" s="1053"/>
      <c r="O2950" s="1053"/>
      <c r="P2950" s="1053"/>
    </row>
    <row r="2951" spans="12:16">
      <c r="L2951" s="1054"/>
      <c r="M2951" s="1048"/>
      <c r="N2951" s="1053"/>
      <c r="O2951" s="1053"/>
      <c r="P2951" s="1053"/>
    </row>
    <row r="2952" spans="12:16">
      <c r="L2952" s="1054"/>
      <c r="M2952" s="1048"/>
      <c r="N2952" s="1053"/>
      <c r="O2952" s="1053"/>
      <c r="P2952" s="1053"/>
    </row>
    <row r="2953" spans="12:16">
      <c r="L2953" s="1054"/>
      <c r="M2953" s="1048"/>
      <c r="N2953" s="1053"/>
      <c r="O2953" s="1053"/>
      <c r="P2953" s="1053"/>
    </row>
    <row r="2954" spans="12:16">
      <c r="L2954" s="1054"/>
      <c r="M2954" s="1048"/>
      <c r="N2954" s="1053"/>
      <c r="O2954" s="1053"/>
      <c r="P2954" s="1053"/>
    </row>
    <row r="2955" spans="12:16">
      <c r="L2955" s="1054"/>
      <c r="M2955" s="1048"/>
      <c r="N2955" s="1053"/>
      <c r="O2955" s="1053"/>
      <c r="P2955" s="1053"/>
    </row>
    <row r="2956" spans="12:16">
      <c r="L2956" s="1054"/>
      <c r="M2956" s="1048"/>
      <c r="N2956" s="1053"/>
      <c r="O2956" s="1053"/>
      <c r="P2956" s="1053"/>
    </row>
    <row r="2957" spans="12:16">
      <c r="L2957" s="1054"/>
      <c r="M2957" s="1048"/>
      <c r="N2957" s="1053"/>
      <c r="O2957" s="1053"/>
      <c r="P2957" s="1053"/>
    </row>
    <row r="2958" spans="12:16">
      <c r="L2958" s="1054"/>
      <c r="M2958" s="1048"/>
      <c r="N2958" s="1053"/>
      <c r="O2958" s="1053"/>
      <c r="P2958" s="1053"/>
    </row>
    <row r="2959" spans="12:16">
      <c r="L2959" s="1054"/>
      <c r="M2959" s="1048"/>
      <c r="N2959" s="1053"/>
      <c r="O2959" s="1053"/>
      <c r="P2959" s="1053"/>
    </row>
    <row r="2960" spans="12:16">
      <c r="L2960" s="1054"/>
      <c r="M2960" s="1048"/>
      <c r="N2960" s="1053"/>
      <c r="O2960" s="1053"/>
      <c r="P2960" s="1053"/>
    </row>
    <row r="2961" spans="12:16">
      <c r="L2961" s="1054"/>
      <c r="M2961" s="1048"/>
      <c r="N2961" s="1053"/>
      <c r="O2961" s="1053"/>
      <c r="P2961" s="1053"/>
    </row>
    <row r="2962" spans="12:16">
      <c r="L2962" s="1054"/>
      <c r="M2962" s="1048"/>
      <c r="N2962" s="1053"/>
      <c r="O2962" s="1053"/>
      <c r="P2962" s="1053"/>
    </row>
    <row r="2963" spans="12:16">
      <c r="L2963" s="1054"/>
      <c r="M2963" s="1048"/>
      <c r="N2963" s="1053"/>
      <c r="O2963" s="1053"/>
      <c r="P2963" s="1053"/>
    </row>
    <row r="2964" spans="12:16">
      <c r="L2964" s="1054"/>
      <c r="M2964" s="1048"/>
      <c r="N2964" s="1053"/>
      <c r="O2964" s="1053"/>
      <c r="P2964" s="1053"/>
    </row>
    <row r="2965" spans="12:16">
      <c r="L2965" s="1054"/>
      <c r="M2965" s="1048"/>
      <c r="N2965" s="1053"/>
      <c r="O2965" s="1053"/>
      <c r="P2965" s="1053"/>
    </row>
    <row r="2966" spans="12:16">
      <c r="L2966" s="1054"/>
      <c r="M2966" s="1048"/>
      <c r="N2966" s="1053"/>
      <c r="O2966" s="1053"/>
      <c r="P2966" s="1053"/>
    </row>
    <row r="2967" spans="12:16">
      <c r="L2967" s="1054"/>
      <c r="M2967" s="1048"/>
      <c r="N2967" s="1053"/>
      <c r="O2967" s="1053"/>
      <c r="P2967" s="1053"/>
    </row>
    <row r="2968" spans="12:16">
      <c r="L2968" s="1054"/>
      <c r="M2968" s="1048"/>
      <c r="N2968" s="1053"/>
      <c r="O2968" s="1053"/>
      <c r="P2968" s="1053"/>
    </row>
    <row r="2969" spans="12:16">
      <c r="L2969" s="1054"/>
      <c r="M2969" s="1048"/>
      <c r="N2969" s="1053"/>
      <c r="O2969" s="1053"/>
      <c r="P2969" s="1053"/>
    </row>
    <row r="2970" spans="12:16">
      <c r="L2970" s="1054"/>
      <c r="M2970" s="1048"/>
      <c r="N2970" s="1053"/>
      <c r="O2970" s="1053"/>
      <c r="P2970" s="1053"/>
    </row>
    <row r="2971" spans="12:16">
      <c r="L2971" s="1054"/>
      <c r="M2971" s="1048"/>
      <c r="N2971" s="1053"/>
      <c r="O2971" s="1053"/>
      <c r="P2971" s="1053"/>
    </row>
    <row r="2972" spans="12:16">
      <c r="L2972" s="1054"/>
      <c r="M2972" s="1048"/>
      <c r="N2972" s="1053"/>
      <c r="O2972" s="1053"/>
      <c r="P2972" s="1053"/>
    </row>
    <row r="2973" spans="12:16">
      <c r="L2973" s="1054"/>
      <c r="M2973" s="1048"/>
      <c r="N2973" s="1053"/>
      <c r="O2973" s="1053"/>
      <c r="P2973" s="1053"/>
    </row>
    <row r="2974" spans="12:16">
      <c r="L2974" s="1054"/>
      <c r="M2974" s="1048"/>
      <c r="N2974" s="1053"/>
      <c r="O2974" s="1053"/>
      <c r="P2974" s="1053"/>
    </row>
    <row r="2975" spans="12:16">
      <c r="L2975" s="1054"/>
      <c r="M2975" s="1048"/>
      <c r="N2975" s="1053"/>
      <c r="O2975" s="1053"/>
      <c r="P2975" s="1053"/>
    </row>
    <row r="2976" spans="12:16">
      <c r="L2976" s="1054"/>
      <c r="M2976" s="1048"/>
      <c r="N2976" s="1053"/>
      <c r="O2976" s="1053"/>
      <c r="P2976" s="1053"/>
    </row>
    <row r="2977" spans="12:16">
      <c r="L2977" s="1054"/>
      <c r="M2977" s="1048"/>
      <c r="N2977" s="1053"/>
      <c r="O2977" s="1053"/>
      <c r="P2977" s="1053"/>
    </row>
    <row r="2978" spans="12:16">
      <c r="L2978" s="1054"/>
      <c r="M2978" s="1048"/>
      <c r="N2978" s="1053"/>
      <c r="O2978" s="1053"/>
      <c r="P2978" s="1053"/>
    </row>
    <row r="2979" spans="12:16">
      <c r="L2979" s="1054"/>
      <c r="M2979" s="1048"/>
      <c r="N2979" s="1053"/>
      <c r="O2979" s="1053"/>
      <c r="P2979" s="1053"/>
    </row>
    <row r="2980" spans="12:16">
      <c r="L2980" s="1054"/>
      <c r="M2980" s="1048"/>
      <c r="N2980" s="1053"/>
      <c r="O2980" s="1053"/>
      <c r="P2980" s="1053"/>
    </row>
    <row r="2981" spans="12:16">
      <c r="L2981" s="1054"/>
      <c r="M2981" s="1048"/>
      <c r="N2981" s="1053"/>
      <c r="O2981" s="1053"/>
      <c r="P2981" s="1053"/>
    </row>
    <row r="2982" spans="12:16">
      <c r="L2982" s="1054"/>
      <c r="M2982" s="1048"/>
      <c r="N2982" s="1053"/>
      <c r="O2982" s="1053"/>
      <c r="P2982" s="1053"/>
    </row>
    <row r="2983" spans="12:16">
      <c r="L2983" s="1054"/>
      <c r="M2983" s="1048"/>
      <c r="N2983" s="1053"/>
      <c r="O2983" s="1053"/>
      <c r="P2983" s="1053"/>
    </row>
    <row r="2984" spans="12:16">
      <c r="L2984" s="1054"/>
      <c r="M2984" s="1048"/>
      <c r="N2984" s="1053"/>
      <c r="O2984" s="1053"/>
      <c r="P2984" s="1053"/>
    </row>
    <row r="2985" spans="12:16">
      <c r="L2985" s="1054"/>
      <c r="M2985" s="1048"/>
      <c r="N2985" s="1053"/>
      <c r="O2985" s="1053"/>
      <c r="P2985" s="1053"/>
    </row>
    <row r="2986" spans="12:16">
      <c r="L2986" s="1054"/>
      <c r="M2986" s="1048"/>
      <c r="N2986" s="1053"/>
      <c r="O2986" s="1053"/>
      <c r="P2986" s="1053"/>
    </row>
    <row r="2987" spans="12:16">
      <c r="L2987" s="1054"/>
      <c r="M2987" s="1048"/>
      <c r="N2987" s="1053"/>
      <c r="O2987" s="1053"/>
      <c r="P2987" s="1053"/>
    </row>
    <row r="2988" spans="12:16">
      <c r="L2988" s="1054"/>
      <c r="M2988" s="1048"/>
      <c r="N2988" s="1053"/>
      <c r="O2988" s="1053"/>
      <c r="P2988" s="1053"/>
    </row>
    <row r="2989" spans="12:16">
      <c r="L2989" s="1054"/>
      <c r="M2989" s="1048"/>
      <c r="N2989" s="1053"/>
      <c r="O2989" s="1053"/>
      <c r="P2989" s="1053"/>
    </row>
    <row r="2990" spans="12:16">
      <c r="L2990" s="1054"/>
      <c r="M2990" s="1048"/>
      <c r="N2990" s="1053"/>
      <c r="O2990" s="1053"/>
      <c r="P2990" s="1053"/>
    </row>
    <row r="2991" spans="12:16">
      <c r="L2991" s="1054"/>
      <c r="M2991" s="1048"/>
      <c r="N2991" s="1053"/>
      <c r="O2991" s="1053"/>
      <c r="P2991" s="1053"/>
    </row>
    <row r="2992" spans="12:16">
      <c r="L2992" s="1054"/>
      <c r="M2992" s="1048"/>
      <c r="N2992" s="1053"/>
      <c r="O2992" s="1053"/>
      <c r="P2992" s="1053"/>
    </row>
    <row r="2993" spans="12:16">
      <c r="L2993" s="1054"/>
      <c r="M2993" s="1048"/>
      <c r="N2993" s="1053"/>
      <c r="O2993" s="1053"/>
      <c r="P2993" s="1053"/>
    </row>
    <row r="2994" spans="12:16">
      <c r="L2994" s="1054"/>
      <c r="M2994" s="1048"/>
      <c r="N2994" s="1053"/>
      <c r="O2994" s="1053"/>
      <c r="P2994" s="1053"/>
    </row>
    <row r="2995" spans="12:16">
      <c r="L2995" s="1054"/>
      <c r="M2995" s="1048"/>
      <c r="N2995" s="1053"/>
      <c r="O2995" s="1053"/>
      <c r="P2995" s="1053"/>
    </row>
    <row r="2996" spans="12:16">
      <c r="L2996" s="1054"/>
      <c r="M2996" s="1048"/>
      <c r="N2996" s="1053"/>
      <c r="O2996" s="1053"/>
      <c r="P2996" s="1053"/>
    </row>
    <row r="2997" spans="12:16">
      <c r="L2997" s="1054"/>
      <c r="M2997" s="1048"/>
      <c r="N2997" s="1053"/>
      <c r="O2997" s="1053"/>
      <c r="P2997" s="1053"/>
    </row>
    <row r="2998" spans="12:16">
      <c r="L2998" s="1054"/>
      <c r="M2998" s="1048"/>
      <c r="N2998" s="1053"/>
      <c r="O2998" s="1053"/>
      <c r="P2998" s="1053"/>
    </row>
    <row r="2999" spans="12:16">
      <c r="L2999" s="1054"/>
      <c r="M2999" s="1048"/>
      <c r="N2999" s="1053"/>
      <c r="O2999" s="1053"/>
      <c r="P2999" s="1053"/>
    </row>
    <row r="3000" spans="12:16">
      <c r="L3000" s="1054"/>
      <c r="M3000" s="1048"/>
      <c r="N3000" s="1053"/>
      <c r="O3000" s="1053"/>
      <c r="P3000" s="1053"/>
    </row>
    <row r="3001" spans="12:16">
      <c r="L3001" s="1054"/>
      <c r="M3001" s="1048"/>
      <c r="N3001" s="1053"/>
      <c r="O3001" s="1053"/>
      <c r="P3001" s="1053"/>
    </row>
    <row r="3002" spans="12:16">
      <c r="L3002" s="1054"/>
      <c r="M3002" s="1048"/>
      <c r="N3002" s="1053"/>
      <c r="O3002" s="1053"/>
      <c r="P3002" s="1053"/>
    </row>
    <row r="3003" spans="12:16">
      <c r="L3003" s="1054"/>
      <c r="M3003" s="1048"/>
      <c r="N3003" s="1053"/>
      <c r="O3003" s="1053"/>
      <c r="P3003" s="1053"/>
    </row>
    <row r="3004" spans="12:16">
      <c r="L3004" s="1054"/>
      <c r="M3004" s="1048"/>
      <c r="N3004" s="1053"/>
      <c r="O3004" s="1053"/>
      <c r="P3004" s="1053"/>
    </row>
    <row r="3005" spans="12:16">
      <c r="L3005" s="1054"/>
      <c r="M3005" s="1048"/>
      <c r="N3005" s="1053"/>
      <c r="O3005" s="1053"/>
      <c r="P3005" s="1053"/>
    </row>
    <row r="3006" spans="12:16">
      <c r="L3006" s="1054"/>
      <c r="M3006" s="1048"/>
      <c r="N3006" s="1053"/>
      <c r="O3006" s="1053"/>
      <c r="P3006" s="1053"/>
    </row>
    <row r="3007" spans="12:16">
      <c r="L3007" s="1054"/>
      <c r="M3007" s="1048"/>
      <c r="N3007" s="1053"/>
      <c r="O3007" s="1053"/>
      <c r="P3007" s="1053"/>
    </row>
    <row r="3008" spans="12:16">
      <c r="L3008" s="1054"/>
      <c r="M3008" s="1048"/>
      <c r="N3008" s="1053"/>
      <c r="O3008" s="1053"/>
      <c r="P3008" s="1053"/>
    </row>
    <row r="3009" spans="12:16">
      <c r="L3009" s="1054"/>
      <c r="M3009" s="1048"/>
      <c r="N3009" s="1053"/>
      <c r="O3009" s="1053"/>
      <c r="P3009" s="1053"/>
    </row>
    <row r="3010" spans="12:16">
      <c r="L3010" s="1054"/>
      <c r="M3010" s="1048"/>
      <c r="N3010" s="1053"/>
      <c r="O3010" s="1053"/>
      <c r="P3010" s="1053"/>
    </row>
    <row r="3011" spans="12:16">
      <c r="L3011" s="1054"/>
      <c r="M3011" s="1048"/>
      <c r="N3011" s="1053"/>
      <c r="O3011" s="1053"/>
      <c r="P3011" s="1053"/>
    </row>
    <row r="3012" spans="12:16">
      <c r="L3012" s="1054"/>
      <c r="M3012" s="1048"/>
      <c r="N3012" s="1053"/>
      <c r="O3012" s="1053"/>
      <c r="P3012" s="1053"/>
    </row>
    <row r="3013" spans="12:16">
      <c r="L3013" s="1054"/>
      <c r="M3013" s="1048"/>
      <c r="N3013" s="1053"/>
      <c r="O3013" s="1053"/>
      <c r="P3013" s="1053"/>
    </row>
    <row r="3014" spans="12:16">
      <c r="L3014" s="1054"/>
      <c r="M3014" s="1048"/>
      <c r="N3014" s="1053"/>
      <c r="O3014" s="1053"/>
      <c r="P3014" s="1053"/>
    </row>
    <row r="3015" spans="12:16">
      <c r="L3015" s="1054"/>
      <c r="M3015" s="1048"/>
      <c r="N3015" s="1053"/>
      <c r="O3015" s="1053"/>
      <c r="P3015" s="1053"/>
    </row>
    <row r="3016" spans="12:16">
      <c r="L3016" s="1054"/>
      <c r="M3016" s="1048"/>
      <c r="N3016" s="1053"/>
      <c r="O3016" s="1053"/>
      <c r="P3016" s="1053"/>
    </row>
    <row r="3017" spans="12:16">
      <c r="L3017" s="1054"/>
      <c r="M3017" s="1048"/>
      <c r="N3017" s="1053"/>
      <c r="O3017" s="1053"/>
      <c r="P3017" s="1053"/>
    </row>
    <row r="3018" spans="12:16">
      <c r="L3018" s="1054"/>
      <c r="M3018" s="1048"/>
      <c r="N3018" s="1053"/>
      <c r="O3018" s="1053"/>
      <c r="P3018" s="1053"/>
    </row>
    <row r="3019" spans="12:16">
      <c r="L3019" s="1054"/>
      <c r="M3019" s="1048"/>
      <c r="N3019" s="1053"/>
      <c r="O3019" s="1053"/>
      <c r="P3019" s="1053"/>
    </row>
    <row r="3020" spans="12:16">
      <c r="L3020" s="1054"/>
      <c r="M3020" s="1048"/>
      <c r="N3020" s="1053"/>
      <c r="O3020" s="1053"/>
      <c r="P3020" s="1053"/>
    </row>
    <row r="3021" spans="12:16">
      <c r="L3021" s="1054"/>
      <c r="M3021" s="1048"/>
      <c r="N3021" s="1053"/>
      <c r="O3021" s="1053"/>
      <c r="P3021" s="1053"/>
    </row>
    <row r="3022" spans="12:16">
      <c r="L3022" s="1054"/>
      <c r="M3022" s="1048"/>
      <c r="N3022" s="1053"/>
      <c r="O3022" s="1053"/>
      <c r="P3022" s="1053"/>
    </row>
    <row r="3023" spans="12:16">
      <c r="L3023" s="1054"/>
      <c r="M3023" s="1048"/>
      <c r="N3023" s="1053"/>
      <c r="O3023" s="1053"/>
      <c r="P3023" s="1053"/>
    </row>
    <row r="3024" spans="12:16">
      <c r="L3024" s="1054"/>
      <c r="M3024" s="1048"/>
      <c r="N3024" s="1053"/>
      <c r="O3024" s="1053"/>
      <c r="P3024" s="1053"/>
    </row>
    <row r="3025" spans="12:16">
      <c r="L3025" s="1054"/>
      <c r="M3025" s="1048"/>
      <c r="N3025" s="1053"/>
      <c r="O3025" s="1053"/>
      <c r="P3025" s="1053"/>
    </row>
    <row r="3026" spans="12:16">
      <c r="L3026" s="1054"/>
      <c r="M3026" s="1048"/>
      <c r="N3026" s="1053"/>
      <c r="O3026" s="1053"/>
      <c r="P3026" s="1053"/>
    </row>
    <row r="3027" spans="12:16">
      <c r="L3027" s="1054"/>
      <c r="M3027" s="1048"/>
      <c r="N3027" s="1053"/>
      <c r="O3027" s="1053"/>
      <c r="P3027" s="1053"/>
    </row>
    <row r="3028" spans="12:16">
      <c r="L3028" s="1054"/>
      <c r="M3028" s="1048"/>
      <c r="N3028" s="1053"/>
      <c r="O3028" s="1053"/>
      <c r="P3028" s="1053"/>
    </row>
    <row r="3029" spans="12:16">
      <c r="L3029" s="1054"/>
      <c r="M3029" s="1048"/>
      <c r="N3029" s="1053"/>
      <c r="O3029" s="1053"/>
      <c r="P3029" s="1053"/>
    </row>
    <row r="3030" spans="12:16">
      <c r="L3030" s="1054"/>
      <c r="M3030" s="1048"/>
      <c r="N3030" s="1053"/>
      <c r="O3030" s="1053"/>
      <c r="P3030" s="1053"/>
    </row>
    <row r="3031" spans="12:16">
      <c r="L3031" s="1054"/>
      <c r="M3031" s="1048"/>
      <c r="N3031" s="1053"/>
      <c r="O3031" s="1053"/>
      <c r="P3031" s="1053"/>
    </row>
    <row r="3032" spans="12:16">
      <c r="L3032" s="1054"/>
      <c r="M3032" s="1048"/>
      <c r="N3032" s="1053"/>
      <c r="O3032" s="1053"/>
      <c r="P3032" s="1053"/>
    </row>
    <row r="3033" spans="12:16">
      <c r="L3033" s="1054"/>
      <c r="M3033" s="1048"/>
      <c r="N3033" s="1053"/>
      <c r="O3033" s="1053"/>
      <c r="P3033" s="1053"/>
    </row>
    <row r="3034" spans="12:16">
      <c r="L3034" s="1054"/>
      <c r="M3034" s="1048"/>
      <c r="N3034" s="1053"/>
      <c r="O3034" s="1053"/>
      <c r="P3034" s="1053"/>
    </row>
    <row r="3035" spans="12:16">
      <c r="L3035" s="1054"/>
      <c r="M3035" s="1048"/>
      <c r="N3035" s="1053"/>
      <c r="O3035" s="1053"/>
      <c r="P3035" s="1053"/>
    </row>
    <row r="3036" spans="12:16">
      <c r="L3036" s="1054"/>
      <c r="M3036" s="1048"/>
      <c r="N3036" s="1053"/>
      <c r="O3036" s="1053"/>
      <c r="P3036" s="1053"/>
    </row>
    <row r="3037" spans="12:16">
      <c r="L3037" s="1054"/>
      <c r="M3037" s="1048"/>
      <c r="N3037" s="1053"/>
      <c r="O3037" s="1053"/>
      <c r="P3037" s="1053"/>
    </row>
    <row r="3038" spans="12:16">
      <c r="L3038" s="1054"/>
      <c r="M3038" s="1048"/>
      <c r="N3038" s="1053"/>
      <c r="O3038" s="1053"/>
      <c r="P3038" s="1053"/>
    </row>
    <row r="3039" spans="12:16">
      <c r="L3039" s="1054"/>
      <c r="M3039" s="1048"/>
      <c r="N3039" s="1053"/>
      <c r="O3039" s="1053"/>
      <c r="P3039" s="1053"/>
    </row>
    <row r="3040" spans="12:16">
      <c r="L3040" s="1054"/>
      <c r="M3040" s="1048"/>
      <c r="N3040" s="1053"/>
      <c r="O3040" s="1053"/>
      <c r="P3040" s="1053"/>
    </row>
    <row r="3041" spans="12:16">
      <c r="L3041" s="1054"/>
      <c r="M3041" s="1048"/>
      <c r="N3041" s="1053"/>
      <c r="O3041" s="1053"/>
      <c r="P3041" s="1053"/>
    </row>
    <row r="3042" spans="12:16">
      <c r="L3042" s="1054"/>
      <c r="M3042" s="1048"/>
      <c r="N3042" s="1053"/>
      <c r="O3042" s="1053"/>
      <c r="P3042" s="1053"/>
    </row>
    <row r="3043" spans="12:16">
      <c r="L3043" s="1054"/>
      <c r="M3043" s="1048"/>
      <c r="N3043" s="1053"/>
      <c r="O3043" s="1053"/>
      <c r="P3043" s="1053"/>
    </row>
    <row r="3044" spans="12:16">
      <c r="L3044" s="1054"/>
      <c r="M3044" s="1048"/>
      <c r="N3044" s="1053"/>
      <c r="O3044" s="1053"/>
      <c r="P3044" s="1053"/>
    </row>
    <row r="3045" spans="12:16">
      <c r="L3045" s="1054"/>
      <c r="M3045" s="1048"/>
      <c r="N3045" s="1053"/>
      <c r="O3045" s="1053"/>
      <c r="P3045" s="1053"/>
    </row>
    <row r="3046" spans="12:16">
      <c r="L3046" s="1054"/>
      <c r="M3046" s="1048"/>
      <c r="N3046" s="1053"/>
      <c r="O3046" s="1053"/>
      <c r="P3046" s="1053"/>
    </row>
    <row r="3047" spans="12:16">
      <c r="L3047" s="1054"/>
      <c r="M3047" s="1048"/>
      <c r="N3047" s="1053"/>
      <c r="O3047" s="1053"/>
      <c r="P3047" s="1053"/>
    </row>
    <row r="3048" spans="12:16">
      <c r="L3048" s="1054"/>
      <c r="M3048" s="1048"/>
      <c r="N3048" s="1053"/>
      <c r="O3048" s="1053"/>
      <c r="P3048" s="1053"/>
    </row>
    <row r="3049" spans="12:16">
      <c r="L3049" s="1054"/>
      <c r="M3049" s="1048"/>
      <c r="N3049" s="1053"/>
      <c r="O3049" s="1053"/>
      <c r="P3049" s="1053"/>
    </row>
    <row r="3050" spans="12:16">
      <c r="L3050" s="1054"/>
      <c r="M3050" s="1048"/>
      <c r="N3050" s="1053"/>
      <c r="O3050" s="1053"/>
      <c r="P3050" s="1053"/>
    </row>
    <row r="3051" spans="12:16">
      <c r="L3051" s="1054"/>
      <c r="M3051" s="1048"/>
      <c r="N3051" s="1053"/>
      <c r="O3051" s="1053"/>
      <c r="P3051" s="1053"/>
    </row>
    <row r="3052" spans="12:16">
      <c r="L3052" s="1054"/>
      <c r="M3052" s="1048"/>
      <c r="N3052" s="1053"/>
      <c r="O3052" s="1053"/>
      <c r="P3052" s="1053"/>
    </row>
    <row r="3053" spans="12:16">
      <c r="L3053" s="1054"/>
      <c r="M3053" s="1048"/>
      <c r="N3053" s="1053"/>
      <c r="O3053" s="1053"/>
      <c r="P3053" s="1053"/>
    </row>
    <row r="3054" spans="12:16">
      <c r="L3054" s="1054"/>
      <c r="M3054" s="1048"/>
      <c r="N3054" s="1053"/>
      <c r="O3054" s="1053"/>
      <c r="P3054" s="1053"/>
    </row>
    <row r="3055" spans="12:16">
      <c r="L3055" s="1054"/>
      <c r="M3055" s="1048"/>
      <c r="N3055" s="1053"/>
      <c r="O3055" s="1053"/>
      <c r="P3055" s="1053"/>
    </row>
    <row r="3056" spans="12:16">
      <c r="L3056" s="1054"/>
      <c r="M3056" s="1048"/>
      <c r="N3056" s="1053"/>
      <c r="O3056" s="1053"/>
      <c r="P3056" s="1053"/>
    </row>
    <row r="3057" spans="12:16">
      <c r="L3057" s="1054"/>
      <c r="M3057" s="1048"/>
      <c r="N3057" s="1053"/>
      <c r="O3057" s="1053"/>
      <c r="P3057" s="1053"/>
    </row>
    <row r="3058" spans="12:16">
      <c r="L3058" s="1054"/>
      <c r="M3058" s="1048"/>
      <c r="N3058" s="1053"/>
      <c r="O3058" s="1053"/>
      <c r="P3058" s="1053"/>
    </row>
    <row r="3059" spans="12:16">
      <c r="L3059" s="1054"/>
      <c r="M3059" s="1048"/>
      <c r="N3059" s="1053"/>
      <c r="O3059" s="1053"/>
      <c r="P3059" s="1053"/>
    </row>
    <row r="3060" spans="12:16">
      <c r="L3060" s="1054"/>
      <c r="M3060" s="1048"/>
      <c r="N3060" s="1053"/>
      <c r="O3060" s="1053"/>
      <c r="P3060" s="1053"/>
    </row>
    <row r="3061" spans="12:16">
      <c r="L3061" s="1054"/>
      <c r="M3061" s="1048"/>
      <c r="N3061" s="1053"/>
      <c r="O3061" s="1053"/>
      <c r="P3061" s="1053"/>
    </row>
    <row r="3062" spans="12:16">
      <c r="L3062" s="1054"/>
      <c r="M3062" s="1048"/>
      <c r="N3062" s="1053"/>
      <c r="O3062" s="1053"/>
      <c r="P3062" s="1053"/>
    </row>
    <row r="3063" spans="12:16">
      <c r="L3063" s="1054"/>
      <c r="M3063" s="1048"/>
      <c r="N3063" s="1053"/>
      <c r="O3063" s="1053"/>
      <c r="P3063" s="1053"/>
    </row>
    <row r="3064" spans="12:16">
      <c r="L3064" s="1054"/>
      <c r="M3064" s="1048"/>
      <c r="N3064" s="1053"/>
      <c r="O3064" s="1053"/>
      <c r="P3064" s="1053"/>
    </row>
    <row r="3065" spans="12:16">
      <c r="L3065" s="1054"/>
      <c r="M3065" s="1048"/>
      <c r="N3065" s="1053"/>
      <c r="O3065" s="1053"/>
      <c r="P3065" s="1053"/>
    </row>
    <row r="3066" spans="12:16">
      <c r="L3066" s="1054"/>
      <c r="M3066" s="1048"/>
      <c r="N3066" s="1053"/>
      <c r="O3066" s="1053"/>
      <c r="P3066" s="1053"/>
    </row>
    <row r="3067" spans="12:16">
      <c r="L3067" s="1054"/>
      <c r="M3067" s="1048"/>
      <c r="N3067" s="1053"/>
      <c r="O3067" s="1053"/>
      <c r="P3067" s="1053"/>
    </row>
    <row r="3068" spans="12:16">
      <c r="L3068" s="1054"/>
      <c r="M3068" s="1048"/>
      <c r="N3068" s="1053"/>
      <c r="O3068" s="1053"/>
      <c r="P3068" s="1053"/>
    </row>
    <row r="3069" spans="12:16">
      <c r="L3069" s="1054"/>
      <c r="M3069" s="1048"/>
      <c r="N3069" s="1053"/>
      <c r="O3069" s="1053"/>
      <c r="P3069" s="1053"/>
    </row>
    <row r="3070" spans="12:16">
      <c r="L3070" s="1054"/>
      <c r="M3070" s="1048"/>
      <c r="N3070" s="1053"/>
      <c r="O3070" s="1053"/>
      <c r="P3070" s="1053"/>
    </row>
    <row r="3071" spans="12:16">
      <c r="L3071" s="1054"/>
      <c r="M3071" s="1048"/>
      <c r="N3071" s="1053"/>
      <c r="O3071" s="1053"/>
      <c r="P3071" s="1053"/>
    </row>
    <row r="3072" spans="12:16">
      <c r="L3072" s="1054"/>
      <c r="M3072" s="1048"/>
      <c r="N3072" s="1053"/>
      <c r="O3072" s="1053"/>
      <c r="P3072" s="1053"/>
    </row>
    <row r="3073" spans="12:16">
      <c r="L3073" s="1054"/>
      <c r="M3073" s="1048"/>
      <c r="N3073" s="1053"/>
      <c r="O3073" s="1053"/>
      <c r="P3073" s="1053"/>
    </row>
    <row r="3074" spans="12:16">
      <c r="L3074" s="1054"/>
      <c r="M3074" s="1048"/>
      <c r="N3074" s="1053"/>
      <c r="O3074" s="1053"/>
      <c r="P3074" s="1053"/>
    </row>
    <row r="3075" spans="12:16">
      <c r="L3075" s="1054"/>
      <c r="M3075" s="1048"/>
      <c r="N3075" s="1053"/>
      <c r="O3075" s="1053"/>
      <c r="P3075" s="1053"/>
    </row>
    <row r="3076" spans="12:16">
      <c r="L3076" s="1054"/>
      <c r="M3076" s="1048"/>
      <c r="N3076" s="1053"/>
      <c r="O3076" s="1053"/>
      <c r="P3076" s="1053"/>
    </row>
    <row r="3077" spans="12:16">
      <c r="L3077" s="1054"/>
      <c r="M3077" s="1048"/>
      <c r="N3077" s="1053"/>
      <c r="O3077" s="1053"/>
      <c r="P3077" s="1053"/>
    </row>
    <row r="3078" spans="12:16">
      <c r="L3078" s="1054"/>
      <c r="M3078" s="1048"/>
      <c r="N3078" s="1053"/>
      <c r="O3078" s="1053"/>
      <c r="P3078" s="1053"/>
    </row>
    <row r="3079" spans="12:16">
      <c r="L3079" s="1054"/>
      <c r="M3079" s="1048"/>
      <c r="N3079" s="1053"/>
      <c r="O3079" s="1053"/>
      <c r="P3079" s="1053"/>
    </row>
    <row r="3080" spans="12:16">
      <c r="L3080" s="1054"/>
      <c r="M3080" s="1048"/>
      <c r="N3080" s="1053"/>
      <c r="O3080" s="1053"/>
      <c r="P3080" s="1053"/>
    </row>
    <row r="3081" spans="12:16">
      <c r="L3081" s="1054"/>
      <c r="M3081" s="1048"/>
      <c r="N3081" s="1053"/>
      <c r="O3081" s="1053"/>
      <c r="P3081" s="1053"/>
    </row>
    <row r="3082" spans="12:16">
      <c r="L3082" s="1054"/>
      <c r="M3082" s="1048"/>
      <c r="N3082" s="1053"/>
      <c r="O3082" s="1053"/>
      <c r="P3082" s="1053"/>
    </row>
    <row r="3083" spans="12:16">
      <c r="L3083" s="1054"/>
      <c r="M3083" s="1048"/>
      <c r="N3083" s="1053"/>
      <c r="O3083" s="1053"/>
      <c r="P3083" s="1053"/>
    </row>
    <row r="3084" spans="12:16">
      <c r="L3084" s="1054"/>
      <c r="M3084" s="1048"/>
      <c r="N3084" s="1053"/>
      <c r="O3084" s="1053"/>
      <c r="P3084" s="1053"/>
    </row>
    <row r="3085" spans="12:16">
      <c r="L3085" s="1054"/>
      <c r="M3085" s="1048"/>
      <c r="N3085" s="1053"/>
      <c r="O3085" s="1053"/>
      <c r="P3085" s="1053"/>
    </row>
    <row r="3086" spans="12:16">
      <c r="L3086" s="1054"/>
      <c r="M3086" s="1048"/>
      <c r="N3086" s="1053"/>
      <c r="O3086" s="1053"/>
      <c r="P3086" s="1053"/>
    </row>
    <row r="3087" spans="12:16">
      <c r="L3087" s="1054"/>
      <c r="M3087" s="1048"/>
      <c r="N3087" s="1053"/>
      <c r="O3087" s="1053"/>
      <c r="P3087" s="1053"/>
    </row>
    <row r="3088" spans="12:16">
      <c r="L3088" s="1054"/>
      <c r="M3088" s="1048"/>
      <c r="N3088" s="1053"/>
      <c r="O3088" s="1053"/>
      <c r="P3088" s="1053"/>
    </row>
    <row r="3089" spans="12:16">
      <c r="L3089" s="1054"/>
      <c r="M3089" s="1048"/>
      <c r="N3089" s="1053"/>
      <c r="O3089" s="1053"/>
      <c r="P3089" s="1053"/>
    </row>
    <row r="3090" spans="12:16">
      <c r="L3090" s="1054"/>
      <c r="M3090" s="1048"/>
      <c r="N3090" s="1053"/>
      <c r="O3090" s="1053"/>
      <c r="P3090" s="1053"/>
    </row>
    <row r="3091" spans="12:16">
      <c r="L3091" s="1054"/>
      <c r="M3091" s="1048"/>
      <c r="N3091" s="1053"/>
      <c r="O3091" s="1053"/>
      <c r="P3091" s="1053"/>
    </row>
    <row r="3092" spans="12:16">
      <c r="L3092" s="1054"/>
      <c r="M3092" s="1048"/>
      <c r="N3092" s="1053"/>
      <c r="O3092" s="1053"/>
      <c r="P3092" s="1053"/>
    </row>
    <row r="3093" spans="12:16">
      <c r="L3093" s="1054"/>
      <c r="M3093" s="1048"/>
      <c r="N3093" s="1053"/>
      <c r="O3093" s="1053"/>
      <c r="P3093" s="1053"/>
    </row>
    <row r="3094" spans="12:16">
      <c r="L3094" s="1054"/>
      <c r="M3094" s="1048"/>
      <c r="N3094" s="1053"/>
      <c r="O3094" s="1053"/>
      <c r="P3094" s="1053"/>
    </row>
    <row r="3095" spans="12:16">
      <c r="L3095" s="1054"/>
      <c r="M3095" s="1048"/>
      <c r="N3095" s="1053"/>
      <c r="O3095" s="1053"/>
      <c r="P3095" s="1053"/>
    </row>
    <row r="3096" spans="12:16">
      <c r="L3096" s="1054"/>
      <c r="M3096" s="1048"/>
      <c r="N3096" s="1053"/>
      <c r="O3096" s="1053"/>
      <c r="P3096" s="1053"/>
    </row>
    <row r="3097" spans="12:16">
      <c r="L3097" s="1054"/>
      <c r="M3097" s="1048"/>
      <c r="N3097" s="1053"/>
      <c r="O3097" s="1053"/>
      <c r="P3097" s="1053"/>
    </row>
    <row r="3098" spans="12:16">
      <c r="L3098" s="1054"/>
      <c r="M3098" s="1048"/>
      <c r="N3098" s="1053"/>
      <c r="O3098" s="1053"/>
      <c r="P3098" s="1053"/>
    </row>
    <row r="3099" spans="12:16">
      <c r="L3099" s="1054"/>
      <c r="M3099" s="1048"/>
      <c r="N3099" s="1053"/>
      <c r="O3099" s="1053"/>
      <c r="P3099" s="1053"/>
    </row>
    <row r="3100" spans="12:16">
      <c r="L3100" s="1054"/>
      <c r="M3100" s="1048"/>
      <c r="N3100" s="1053"/>
      <c r="O3100" s="1053"/>
      <c r="P3100" s="1053"/>
    </row>
    <row r="3101" spans="12:16">
      <c r="L3101" s="1054"/>
      <c r="M3101" s="1048"/>
      <c r="N3101" s="1053"/>
      <c r="O3101" s="1053"/>
      <c r="P3101" s="1053"/>
    </row>
    <row r="3102" spans="12:16">
      <c r="L3102" s="1054"/>
      <c r="M3102" s="1048"/>
      <c r="N3102" s="1053"/>
      <c r="O3102" s="1053"/>
      <c r="P3102" s="1053"/>
    </row>
    <row r="3103" spans="12:16">
      <c r="L3103" s="1054"/>
      <c r="M3103" s="1048"/>
      <c r="N3103" s="1053"/>
      <c r="O3103" s="1053"/>
      <c r="P3103" s="1053"/>
    </row>
    <row r="3104" spans="12:16">
      <c r="L3104" s="1054"/>
      <c r="M3104" s="1048"/>
      <c r="N3104" s="1053"/>
      <c r="O3104" s="1053"/>
      <c r="P3104" s="1053"/>
    </row>
    <row r="3105" spans="12:16">
      <c r="L3105" s="1054"/>
      <c r="M3105" s="1048"/>
      <c r="N3105" s="1053"/>
      <c r="O3105" s="1053"/>
      <c r="P3105" s="1053"/>
    </row>
    <row r="3106" spans="12:16">
      <c r="L3106" s="1054"/>
      <c r="M3106" s="1048"/>
      <c r="N3106" s="1053"/>
      <c r="O3106" s="1053"/>
      <c r="P3106" s="1053"/>
    </row>
    <row r="3107" spans="12:16">
      <c r="L3107" s="1054"/>
      <c r="M3107" s="1048"/>
      <c r="N3107" s="1053"/>
      <c r="O3107" s="1053"/>
      <c r="P3107" s="1053"/>
    </row>
    <row r="3108" spans="12:16">
      <c r="L3108" s="1054"/>
      <c r="M3108" s="1048"/>
      <c r="N3108" s="1053"/>
      <c r="O3108" s="1053"/>
      <c r="P3108" s="1053"/>
    </row>
    <row r="3109" spans="12:16">
      <c r="L3109" s="1054"/>
      <c r="M3109" s="1048"/>
      <c r="N3109" s="1053"/>
      <c r="O3109" s="1053"/>
      <c r="P3109" s="1053"/>
    </row>
    <row r="3110" spans="12:16">
      <c r="L3110" s="1054"/>
      <c r="M3110" s="1048"/>
      <c r="N3110" s="1053"/>
      <c r="O3110" s="1053"/>
      <c r="P3110" s="1053"/>
    </row>
    <row r="3111" spans="12:16">
      <c r="L3111" s="1054"/>
      <c r="M3111" s="1048"/>
      <c r="N3111" s="1053"/>
      <c r="O3111" s="1053"/>
      <c r="P3111" s="1053"/>
    </row>
    <row r="3112" spans="12:16">
      <c r="L3112" s="1054"/>
      <c r="M3112" s="1048"/>
      <c r="N3112" s="1053"/>
      <c r="O3112" s="1053"/>
      <c r="P3112" s="1053"/>
    </row>
    <row r="3113" spans="12:16">
      <c r="L3113" s="1054"/>
      <c r="M3113" s="1048"/>
      <c r="N3113" s="1053"/>
      <c r="O3113" s="1053"/>
      <c r="P3113" s="1053"/>
    </row>
    <row r="3114" spans="12:16">
      <c r="L3114" s="1054"/>
      <c r="M3114" s="1048"/>
      <c r="N3114" s="1053"/>
      <c r="O3114" s="1053"/>
      <c r="P3114" s="1053"/>
    </row>
    <row r="3115" spans="12:16">
      <c r="L3115" s="1054"/>
      <c r="M3115" s="1048"/>
      <c r="N3115" s="1053"/>
      <c r="O3115" s="1053"/>
      <c r="P3115" s="1053"/>
    </row>
    <row r="3116" spans="12:16">
      <c r="L3116" s="1054"/>
      <c r="M3116" s="1048"/>
      <c r="N3116" s="1053"/>
      <c r="O3116" s="1053"/>
      <c r="P3116" s="1053"/>
    </row>
    <row r="3117" spans="12:16">
      <c r="L3117" s="1054"/>
      <c r="M3117" s="1048"/>
      <c r="N3117" s="1053"/>
      <c r="O3117" s="1053"/>
      <c r="P3117" s="1053"/>
    </row>
    <row r="3118" spans="12:16">
      <c r="L3118" s="1054"/>
      <c r="M3118" s="1048"/>
      <c r="N3118" s="1053"/>
      <c r="O3118" s="1053"/>
      <c r="P3118" s="1053"/>
    </row>
    <row r="3119" spans="12:16">
      <c r="L3119" s="1054"/>
      <c r="M3119" s="1048"/>
      <c r="N3119" s="1053"/>
      <c r="O3119" s="1053"/>
      <c r="P3119" s="1053"/>
    </row>
    <row r="3120" spans="12:16">
      <c r="L3120" s="1054"/>
      <c r="M3120" s="1048"/>
      <c r="N3120" s="1053"/>
      <c r="O3120" s="1053"/>
      <c r="P3120" s="1053"/>
    </row>
    <row r="3121" spans="12:16">
      <c r="L3121" s="1054"/>
      <c r="M3121" s="1048"/>
      <c r="N3121" s="1053"/>
      <c r="O3121" s="1053"/>
      <c r="P3121" s="1053"/>
    </row>
    <row r="3122" spans="12:16">
      <c r="L3122" s="1054"/>
      <c r="M3122" s="1048"/>
      <c r="N3122" s="1053"/>
      <c r="O3122" s="1053"/>
      <c r="P3122" s="1053"/>
    </row>
    <row r="3123" spans="12:16">
      <c r="L3123" s="1054"/>
      <c r="M3123" s="1048"/>
      <c r="N3123" s="1053"/>
      <c r="O3123" s="1053"/>
      <c r="P3123" s="1053"/>
    </row>
    <row r="3124" spans="12:16">
      <c r="L3124" s="1054"/>
      <c r="M3124" s="1048"/>
      <c r="N3124" s="1053"/>
      <c r="O3124" s="1053"/>
      <c r="P3124" s="1053"/>
    </row>
    <row r="3125" spans="12:16">
      <c r="L3125" s="1054"/>
      <c r="M3125" s="1048"/>
      <c r="N3125" s="1053"/>
      <c r="O3125" s="1053"/>
      <c r="P3125" s="1053"/>
    </row>
    <row r="3126" spans="12:16">
      <c r="L3126" s="1054"/>
      <c r="M3126" s="1048"/>
      <c r="N3126" s="1053"/>
      <c r="O3126" s="1053"/>
      <c r="P3126" s="1053"/>
    </row>
    <row r="3127" spans="12:16">
      <c r="L3127" s="1054"/>
      <c r="M3127" s="1048"/>
      <c r="N3127" s="1053"/>
      <c r="O3127" s="1053"/>
      <c r="P3127" s="1053"/>
    </row>
    <row r="3128" spans="12:16">
      <c r="L3128" s="1054"/>
      <c r="M3128" s="1048"/>
      <c r="N3128" s="1053"/>
      <c r="O3128" s="1053"/>
      <c r="P3128" s="1053"/>
    </row>
    <row r="3129" spans="12:16">
      <c r="L3129" s="1054"/>
      <c r="M3129" s="1048"/>
      <c r="N3129" s="1053"/>
      <c r="O3129" s="1053"/>
      <c r="P3129" s="1053"/>
    </row>
    <row r="3130" spans="12:16">
      <c r="L3130" s="1054"/>
      <c r="M3130" s="1048"/>
      <c r="N3130" s="1053"/>
      <c r="O3130" s="1053"/>
      <c r="P3130" s="1053"/>
    </row>
    <row r="3131" spans="12:16">
      <c r="L3131" s="1054"/>
      <c r="M3131" s="1048"/>
      <c r="N3131" s="1053"/>
      <c r="O3131" s="1053"/>
      <c r="P3131" s="1053"/>
    </row>
    <row r="3132" spans="12:16">
      <c r="L3132" s="1054"/>
      <c r="M3132" s="1048"/>
      <c r="N3132" s="1053"/>
      <c r="O3132" s="1053"/>
      <c r="P3132" s="1053"/>
    </row>
    <row r="3133" spans="12:16">
      <c r="L3133" s="1054"/>
      <c r="M3133" s="1048"/>
      <c r="N3133" s="1053"/>
      <c r="O3133" s="1053"/>
      <c r="P3133" s="1053"/>
    </row>
    <row r="3134" spans="12:16">
      <c r="L3134" s="1054"/>
      <c r="M3134" s="1048"/>
      <c r="N3134" s="1053"/>
      <c r="O3134" s="1053"/>
      <c r="P3134" s="1053"/>
    </row>
    <row r="3135" spans="12:16">
      <c r="L3135" s="1054"/>
      <c r="M3135" s="1048"/>
      <c r="N3135" s="1053"/>
      <c r="O3135" s="1053"/>
      <c r="P3135" s="1053"/>
    </row>
    <row r="3136" spans="12:16">
      <c r="L3136" s="1054"/>
      <c r="M3136" s="1048"/>
      <c r="N3136" s="1053"/>
      <c r="O3136" s="1053"/>
      <c r="P3136" s="1053"/>
    </row>
    <row r="3137" spans="12:16">
      <c r="L3137" s="1054"/>
      <c r="M3137" s="1048"/>
      <c r="N3137" s="1053"/>
      <c r="O3137" s="1053"/>
      <c r="P3137" s="1053"/>
    </row>
    <row r="3138" spans="12:16">
      <c r="L3138" s="1054"/>
      <c r="M3138" s="1048"/>
      <c r="N3138" s="1053"/>
      <c r="O3138" s="1053"/>
      <c r="P3138" s="1053"/>
    </row>
    <row r="3139" spans="12:16">
      <c r="L3139" s="1054"/>
      <c r="M3139" s="1048"/>
      <c r="N3139" s="1053"/>
      <c r="O3139" s="1053"/>
      <c r="P3139" s="1053"/>
    </row>
    <row r="3140" spans="12:16">
      <c r="L3140" s="1054"/>
      <c r="M3140" s="1048"/>
      <c r="N3140" s="1053"/>
      <c r="O3140" s="1053"/>
      <c r="P3140" s="1053"/>
    </row>
    <row r="3141" spans="12:16">
      <c r="L3141" s="1054"/>
      <c r="M3141" s="1048"/>
      <c r="N3141" s="1053"/>
      <c r="O3141" s="1053"/>
      <c r="P3141" s="1053"/>
    </row>
    <row r="3142" spans="12:16">
      <c r="L3142" s="1054"/>
      <c r="M3142" s="1048"/>
      <c r="N3142" s="1053"/>
      <c r="O3142" s="1053"/>
      <c r="P3142" s="1053"/>
    </row>
    <row r="3143" spans="12:16">
      <c r="L3143" s="1054"/>
      <c r="M3143" s="1048"/>
      <c r="N3143" s="1053"/>
      <c r="O3143" s="1053"/>
      <c r="P3143" s="1053"/>
    </row>
    <row r="3144" spans="12:16">
      <c r="L3144" s="1054"/>
      <c r="M3144" s="1048"/>
      <c r="N3144" s="1053"/>
      <c r="O3144" s="1053"/>
      <c r="P3144" s="1053"/>
    </row>
    <row r="3145" spans="12:16">
      <c r="L3145" s="1054"/>
      <c r="M3145" s="1048"/>
      <c r="N3145" s="1053"/>
      <c r="O3145" s="1053"/>
      <c r="P3145" s="1053"/>
    </row>
    <row r="3146" spans="12:16">
      <c r="L3146" s="1054"/>
      <c r="M3146" s="1048"/>
      <c r="N3146" s="1053"/>
      <c r="O3146" s="1053"/>
      <c r="P3146" s="1053"/>
    </row>
    <row r="3147" spans="12:16">
      <c r="L3147" s="1054"/>
      <c r="M3147" s="1048"/>
      <c r="N3147" s="1053"/>
      <c r="O3147" s="1053"/>
      <c r="P3147" s="1053"/>
    </row>
    <row r="3148" spans="12:16">
      <c r="L3148" s="1054"/>
      <c r="M3148" s="1048"/>
      <c r="N3148" s="1053"/>
      <c r="O3148" s="1053"/>
      <c r="P3148" s="1053"/>
    </row>
    <row r="3149" spans="12:16">
      <c r="L3149" s="1054"/>
      <c r="M3149" s="1048"/>
      <c r="N3149" s="1053"/>
      <c r="O3149" s="1053"/>
      <c r="P3149" s="1053"/>
    </row>
    <row r="3150" spans="12:16">
      <c r="L3150" s="1054"/>
      <c r="M3150" s="1048"/>
      <c r="N3150" s="1053"/>
      <c r="O3150" s="1053"/>
      <c r="P3150" s="1053"/>
    </row>
    <row r="3151" spans="12:16">
      <c r="L3151" s="1054"/>
      <c r="M3151" s="1048"/>
      <c r="N3151" s="1053"/>
      <c r="O3151" s="1053"/>
      <c r="P3151" s="1053"/>
    </row>
    <row r="3152" spans="12:16">
      <c r="L3152" s="1054"/>
      <c r="M3152" s="1048"/>
      <c r="N3152" s="1053"/>
      <c r="O3152" s="1053"/>
      <c r="P3152" s="1053"/>
    </row>
    <row r="3153" spans="12:16">
      <c r="L3153" s="1054"/>
      <c r="M3153" s="1048"/>
      <c r="N3153" s="1053"/>
      <c r="O3153" s="1053"/>
      <c r="P3153" s="1053"/>
    </row>
    <row r="3154" spans="12:16">
      <c r="L3154" s="1054"/>
      <c r="M3154" s="1048"/>
      <c r="N3154" s="1053"/>
      <c r="O3154" s="1053"/>
      <c r="P3154" s="1053"/>
    </row>
    <row r="3155" spans="12:16">
      <c r="L3155" s="1054"/>
      <c r="M3155" s="1048"/>
      <c r="N3155" s="1053"/>
      <c r="O3155" s="1053"/>
      <c r="P3155" s="1053"/>
    </row>
    <row r="3156" spans="12:16">
      <c r="L3156" s="1054"/>
      <c r="M3156" s="1048"/>
      <c r="N3156" s="1053"/>
      <c r="O3156" s="1053"/>
      <c r="P3156" s="1053"/>
    </row>
    <row r="3157" spans="12:16">
      <c r="L3157" s="1054"/>
      <c r="M3157" s="1048"/>
      <c r="N3157" s="1053"/>
      <c r="O3157" s="1053"/>
      <c r="P3157" s="1053"/>
    </row>
    <row r="3158" spans="12:16">
      <c r="L3158" s="1054"/>
      <c r="M3158" s="1048"/>
      <c r="N3158" s="1053"/>
      <c r="O3158" s="1053"/>
      <c r="P3158" s="1053"/>
    </row>
    <row r="3159" spans="12:16">
      <c r="L3159" s="1054"/>
      <c r="M3159" s="1048"/>
      <c r="N3159" s="1053"/>
      <c r="O3159" s="1053"/>
      <c r="P3159" s="1053"/>
    </row>
    <row r="3160" spans="12:16">
      <c r="L3160" s="1054"/>
      <c r="M3160" s="1048"/>
      <c r="N3160" s="1053"/>
      <c r="O3160" s="1053"/>
      <c r="P3160" s="1053"/>
    </row>
    <row r="3161" spans="12:16">
      <c r="L3161" s="1054"/>
      <c r="M3161" s="1048"/>
      <c r="N3161" s="1053"/>
      <c r="O3161" s="1053"/>
      <c r="P3161" s="1053"/>
    </row>
    <row r="3162" spans="12:16">
      <c r="L3162" s="1054"/>
      <c r="M3162" s="1048"/>
      <c r="N3162" s="1053"/>
      <c r="O3162" s="1053"/>
      <c r="P3162" s="1053"/>
    </row>
    <row r="3163" spans="12:16">
      <c r="L3163" s="1054"/>
      <c r="M3163" s="1048"/>
      <c r="N3163" s="1053"/>
      <c r="O3163" s="1053"/>
      <c r="P3163" s="1053"/>
    </row>
    <row r="3164" spans="12:16">
      <c r="L3164" s="1054"/>
      <c r="M3164" s="1048"/>
      <c r="N3164" s="1053"/>
      <c r="O3164" s="1053"/>
      <c r="P3164" s="1053"/>
    </row>
    <row r="3165" spans="12:16">
      <c r="L3165" s="1054"/>
      <c r="M3165" s="1048"/>
      <c r="N3165" s="1053"/>
      <c r="O3165" s="1053"/>
      <c r="P3165" s="1053"/>
    </row>
    <row r="3166" spans="12:16">
      <c r="L3166" s="1054"/>
      <c r="M3166" s="1048"/>
      <c r="N3166" s="1053"/>
      <c r="O3166" s="1053"/>
      <c r="P3166" s="1053"/>
    </row>
    <row r="3167" spans="12:16">
      <c r="L3167" s="1054"/>
      <c r="M3167" s="1048"/>
      <c r="N3167" s="1053"/>
      <c r="O3167" s="1053"/>
      <c r="P3167" s="1053"/>
    </row>
    <row r="3168" spans="12:16">
      <c r="L3168" s="1054"/>
      <c r="M3168" s="1048"/>
      <c r="N3168" s="1053"/>
      <c r="O3168" s="1053"/>
      <c r="P3168" s="1053"/>
    </row>
    <row r="3169" spans="12:16">
      <c r="L3169" s="1054"/>
      <c r="M3169" s="1048"/>
      <c r="N3169" s="1053"/>
      <c r="O3169" s="1053"/>
      <c r="P3169" s="1053"/>
    </row>
    <row r="3170" spans="12:16">
      <c r="L3170" s="1054"/>
      <c r="M3170" s="1048"/>
      <c r="N3170" s="1053"/>
      <c r="O3170" s="1053"/>
      <c r="P3170" s="1053"/>
    </row>
    <row r="3171" spans="12:16">
      <c r="L3171" s="1054"/>
      <c r="M3171" s="1048"/>
      <c r="N3171" s="1053"/>
      <c r="O3171" s="1053"/>
      <c r="P3171" s="1053"/>
    </row>
    <row r="3172" spans="12:16">
      <c r="L3172" s="1054"/>
      <c r="M3172" s="1048"/>
      <c r="N3172" s="1053"/>
      <c r="O3172" s="1053"/>
      <c r="P3172" s="1053"/>
    </row>
    <row r="3173" spans="12:16">
      <c r="L3173" s="1054"/>
      <c r="M3173" s="1048"/>
      <c r="N3173" s="1053"/>
      <c r="O3173" s="1053"/>
      <c r="P3173" s="1053"/>
    </row>
    <row r="3174" spans="12:16">
      <c r="L3174" s="1054"/>
      <c r="M3174" s="1048"/>
      <c r="N3174" s="1053"/>
      <c r="O3174" s="1053"/>
      <c r="P3174" s="1053"/>
    </row>
    <row r="3175" spans="12:16">
      <c r="L3175" s="1054"/>
      <c r="M3175" s="1048"/>
      <c r="N3175" s="1053"/>
      <c r="O3175" s="1053"/>
      <c r="P3175" s="1053"/>
    </row>
    <row r="3176" spans="12:16">
      <c r="L3176" s="1054"/>
      <c r="M3176" s="1048"/>
      <c r="N3176" s="1053"/>
      <c r="O3176" s="1053"/>
      <c r="P3176" s="1053"/>
    </row>
    <row r="3177" spans="12:16">
      <c r="L3177" s="1054"/>
      <c r="M3177" s="1048"/>
      <c r="N3177" s="1053"/>
      <c r="O3177" s="1053"/>
      <c r="P3177" s="1053"/>
    </row>
    <row r="3178" spans="12:16">
      <c r="L3178" s="1054"/>
      <c r="M3178" s="1048"/>
      <c r="N3178" s="1053"/>
      <c r="O3178" s="1053"/>
      <c r="P3178" s="1053"/>
    </row>
    <row r="3179" spans="12:16">
      <c r="L3179" s="1054"/>
      <c r="M3179" s="1048"/>
      <c r="N3179" s="1053"/>
      <c r="O3179" s="1053"/>
      <c r="P3179" s="1053"/>
    </row>
    <row r="3180" spans="12:16">
      <c r="L3180" s="1054"/>
      <c r="M3180" s="1048"/>
      <c r="N3180" s="1053"/>
      <c r="O3180" s="1053"/>
      <c r="P3180" s="1053"/>
    </row>
    <row r="3181" spans="12:16">
      <c r="L3181" s="1054"/>
      <c r="M3181" s="1048"/>
      <c r="N3181" s="1053"/>
      <c r="O3181" s="1053"/>
      <c r="P3181" s="1053"/>
    </row>
    <row r="3182" spans="12:16">
      <c r="L3182" s="1054"/>
      <c r="M3182" s="1048"/>
      <c r="N3182" s="1053"/>
      <c r="O3182" s="1053"/>
      <c r="P3182" s="1053"/>
    </row>
    <row r="3183" spans="12:16">
      <c r="L3183" s="1054"/>
      <c r="M3183" s="1048"/>
      <c r="N3183" s="1053"/>
      <c r="O3183" s="1053"/>
      <c r="P3183" s="1053"/>
    </row>
    <row r="3184" spans="12:16">
      <c r="L3184" s="1054"/>
      <c r="M3184" s="1048"/>
      <c r="N3184" s="1053"/>
      <c r="O3184" s="1053"/>
      <c r="P3184" s="1053"/>
    </row>
    <row r="3185" spans="12:16">
      <c r="L3185" s="1054"/>
      <c r="M3185" s="1048"/>
      <c r="N3185" s="1053"/>
      <c r="O3185" s="1053"/>
      <c r="P3185" s="1053"/>
    </row>
    <row r="3186" spans="12:16">
      <c r="L3186" s="1054"/>
      <c r="M3186" s="1048"/>
      <c r="N3186" s="1053"/>
      <c r="O3186" s="1053"/>
      <c r="P3186" s="1053"/>
    </row>
    <row r="3187" spans="12:16">
      <c r="L3187" s="1054"/>
      <c r="M3187" s="1048"/>
      <c r="N3187" s="1053"/>
      <c r="O3187" s="1053"/>
      <c r="P3187" s="1053"/>
    </row>
    <row r="3188" spans="12:16">
      <c r="L3188" s="1054"/>
      <c r="M3188" s="1048"/>
      <c r="N3188" s="1053"/>
      <c r="O3188" s="1053"/>
      <c r="P3188" s="1053"/>
    </row>
    <row r="3189" spans="12:16">
      <c r="L3189" s="1054"/>
      <c r="M3189" s="1048"/>
      <c r="N3189" s="1053"/>
      <c r="O3189" s="1053"/>
      <c r="P3189" s="1053"/>
    </row>
    <row r="3190" spans="12:16">
      <c r="L3190" s="1054"/>
      <c r="M3190" s="1048"/>
      <c r="N3190" s="1053"/>
      <c r="O3190" s="1053"/>
      <c r="P3190" s="1053"/>
    </row>
    <row r="3191" spans="12:16">
      <c r="L3191" s="1054"/>
      <c r="M3191" s="1048"/>
      <c r="N3191" s="1053"/>
      <c r="O3191" s="1053"/>
      <c r="P3191" s="1053"/>
    </row>
    <row r="3192" spans="12:16">
      <c r="L3192" s="1054"/>
      <c r="M3192" s="1048"/>
      <c r="N3192" s="1053"/>
      <c r="O3192" s="1053"/>
      <c r="P3192" s="1053"/>
    </row>
    <row r="3193" spans="12:16">
      <c r="L3193" s="1054"/>
      <c r="M3193" s="1048"/>
      <c r="N3193" s="1053"/>
      <c r="O3193" s="1053"/>
      <c r="P3193" s="1053"/>
    </row>
    <row r="3194" spans="12:16">
      <c r="L3194" s="1054"/>
      <c r="M3194" s="1048"/>
      <c r="N3194" s="1053"/>
      <c r="O3194" s="1053"/>
      <c r="P3194" s="1053"/>
    </row>
    <row r="3195" spans="12:16">
      <c r="L3195" s="1054"/>
      <c r="M3195" s="1048"/>
      <c r="N3195" s="1053"/>
      <c r="O3195" s="1053"/>
      <c r="P3195" s="1053"/>
    </row>
    <row r="3196" spans="12:16">
      <c r="L3196" s="1054"/>
      <c r="M3196" s="1048"/>
      <c r="N3196" s="1053"/>
      <c r="O3196" s="1053"/>
      <c r="P3196" s="1053"/>
    </row>
    <row r="3197" spans="12:16">
      <c r="L3197" s="1054"/>
      <c r="M3197" s="1048"/>
      <c r="N3197" s="1053"/>
      <c r="O3197" s="1053"/>
      <c r="P3197" s="1053"/>
    </row>
    <row r="3198" spans="12:16">
      <c r="L3198" s="1054"/>
      <c r="M3198" s="1048"/>
      <c r="N3198" s="1053"/>
      <c r="O3198" s="1053"/>
      <c r="P3198" s="1053"/>
    </row>
    <row r="3199" spans="12:16">
      <c r="L3199" s="1054"/>
      <c r="M3199" s="1048"/>
      <c r="N3199" s="1053"/>
      <c r="O3199" s="1053"/>
      <c r="P3199" s="1053"/>
    </row>
    <row r="3200" spans="12:16">
      <c r="L3200" s="1054"/>
      <c r="M3200" s="1048"/>
      <c r="N3200" s="1053"/>
      <c r="O3200" s="1053"/>
      <c r="P3200" s="1053"/>
    </row>
    <row r="3201" spans="12:16">
      <c r="L3201" s="1054"/>
      <c r="M3201" s="1048"/>
      <c r="N3201" s="1053"/>
      <c r="O3201" s="1053"/>
      <c r="P3201" s="1053"/>
    </row>
    <row r="3202" spans="12:16">
      <c r="L3202" s="1054"/>
      <c r="M3202" s="1048"/>
      <c r="N3202" s="1053"/>
      <c r="O3202" s="1053"/>
      <c r="P3202" s="1053"/>
    </row>
    <row r="3203" spans="12:16">
      <c r="L3203" s="1054"/>
      <c r="M3203" s="1048"/>
      <c r="N3203" s="1053"/>
      <c r="O3203" s="1053"/>
      <c r="P3203" s="1053"/>
    </row>
    <row r="3204" spans="12:16">
      <c r="L3204" s="1054"/>
      <c r="M3204" s="1048"/>
      <c r="N3204" s="1053"/>
      <c r="O3204" s="1053"/>
      <c r="P3204" s="1053"/>
    </row>
    <row r="3205" spans="12:16">
      <c r="L3205" s="1054"/>
      <c r="M3205" s="1048"/>
      <c r="N3205" s="1053"/>
      <c r="O3205" s="1053"/>
      <c r="P3205" s="1053"/>
    </row>
    <row r="3206" spans="12:16">
      <c r="L3206" s="1054"/>
      <c r="M3206" s="1048"/>
      <c r="N3206" s="1053"/>
      <c r="O3206" s="1053"/>
      <c r="P3206" s="1053"/>
    </row>
    <row r="3207" spans="12:16">
      <c r="L3207" s="1054"/>
      <c r="M3207" s="1048"/>
      <c r="N3207" s="1053"/>
      <c r="O3207" s="1053"/>
      <c r="P3207" s="1053"/>
    </row>
    <row r="3208" spans="12:16">
      <c r="L3208" s="1054"/>
      <c r="M3208" s="1048"/>
      <c r="N3208" s="1053"/>
      <c r="O3208" s="1053"/>
      <c r="P3208" s="1053"/>
    </row>
    <row r="3209" spans="12:16">
      <c r="L3209" s="1054"/>
      <c r="M3209" s="1048"/>
      <c r="N3209" s="1053"/>
      <c r="O3209" s="1053"/>
      <c r="P3209" s="1053"/>
    </row>
    <row r="3210" spans="12:16">
      <c r="L3210" s="1054"/>
      <c r="M3210" s="1048"/>
      <c r="N3210" s="1053"/>
      <c r="O3210" s="1053"/>
      <c r="P3210" s="1053"/>
    </row>
    <row r="3211" spans="12:16">
      <c r="L3211" s="1054"/>
      <c r="M3211" s="1048"/>
      <c r="N3211" s="1053"/>
      <c r="O3211" s="1053"/>
      <c r="P3211" s="1053"/>
    </row>
    <row r="3212" spans="12:16">
      <c r="L3212" s="1054"/>
      <c r="M3212" s="1048"/>
      <c r="N3212" s="1053"/>
      <c r="O3212" s="1053"/>
      <c r="P3212" s="1053"/>
    </row>
    <row r="3213" spans="12:16">
      <c r="L3213" s="1054"/>
      <c r="M3213" s="1048"/>
      <c r="N3213" s="1053"/>
      <c r="O3213" s="1053"/>
      <c r="P3213" s="1053"/>
    </row>
    <row r="3214" spans="12:16">
      <c r="L3214" s="1054"/>
      <c r="M3214" s="1048"/>
      <c r="N3214" s="1053"/>
      <c r="O3214" s="1053"/>
      <c r="P3214" s="1053"/>
    </row>
    <row r="3215" spans="12:16">
      <c r="L3215" s="1054"/>
      <c r="M3215" s="1048"/>
      <c r="N3215" s="1053"/>
      <c r="O3215" s="1053"/>
      <c r="P3215" s="1053"/>
    </row>
    <row r="3216" spans="12:16">
      <c r="L3216" s="1054"/>
      <c r="M3216" s="1048"/>
      <c r="N3216" s="1053"/>
      <c r="O3216" s="1053"/>
      <c r="P3216" s="1053"/>
    </row>
    <row r="3217" spans="12:16">
      <c r="L3217" s="1054"/>
      <c r="M3217" s="1048"/>
      <c r="N3217" s="1053"/>
      <c r="O3217" s="1053"/>
      <c r="P3217" s="1053"/>
    </row>
    <row r="3218" spans="12:16">
      <c r="L3218" s="1054"/>
      <c r="M3218" s="1048"/>
      <c r="N3218" s="1053"/>
      <c r="O3218" s="1053"/>
      <c r="P3218" s="1053"/>
    </row>
    <row r="3219" spans="12:16">
      <c r="L3219" s="1054"/>
      <c r="M3219" s="1048"/>
      <c r="N3219" s="1053"/>
      <c r="O3219" s="1053"/>
      <c r="P3219" s="1053"/>
    </row>
    <row r="3220" spans="12:16">
      <c r="L3220" s="1054"/>
      <c r="M3220" s="1048"/>
      <c r="N3220" s="1053"/>
      <c r="O3220" s="1053"/>
      <c r="P3220" s="1053"/>
    </row>
    <row r="3221" spans="12:16">
      <c r="L3221" s="1054"/>
      <c r="M3221" s="1048"/>
      <c r="N3221" s="1053"/>
      <c r="O3221" s="1053"/>
      <c r="P3221" s="1053"/>
    </row>
    <row r="3222" spans="12:16">
      <c r="L3222" s="1054"/>
      <c r="M3222" s="1048"/>
      <c r="N3222" s="1053"/>
      <c r="O3222" s="1053"/>
      <c r="P3222" s="1053"/>
    </row>
    <row r="3223" spans="12:16">
      <c r="L3223" s="1054"/>
      <c r="M3223" s="1048"/>
      <c r="N3223" s="1053"/>
      <c r="O3223" s="1053"/>
      <c r="P3223" s="1053"/>
    </row>
    <row r="3224" spans="12:16">
      <c r="L3224" s="1054"/>
      <c r="M3224" s="1048"/>
      <c r="N3224" s="1053"/>
      <c r="O3224" s="1053"/>
      <c r="P3224" s="1053"/>
    </row>
    <row r="3225" spans="12:16">
      <c r="L3225" s="1054"/>
      <c r="M3225" s="1048"/>
      <c r="N3225" s="1053"/>
      <c r="O3225" s="1053"/>
      <c r="P3225" s="1053"/>
    </row>
    <row r="3226" spans="12:16">
      <c r="L3226" s="1054"/>
      <c r="M3226" s="1048"/>
      <c r="N3226" s="1053"/>
      <c r="O3226" s="1053"/>
      <c r="P3226" s="1053"/>
    </row>
    <row r="3227" spans="12:16">
      <c r="L3227" s="1054"/>
      <c r="M3227" s="1048"/>
      <c r="N3227" s="1053"/>
      <c r="O3227" s="1053"/>
      <c r="P3227" s="1053"/>
    </row>
    <row r="3228" spans="12:16">
      <c r="L3228" s="1054"/>
      <c r="M3228" s="1048"/>
      <c r="N3228" s="1053"/>
      <c r="O3228" s="1053"/>
      <c r="P3228" s="1053"/>
    </row>
    <row r="3229" spans="12:16">
      <c r="L3229" s="1054"/>
      <c r="M3229" s="1048"/>
      <c r="N3229" s="1053"/>
      <c r="O3229" s="1053"/>
      <c r="P3229" s="1053"/>
    </row>
    <row r="3230" spans="12:16">
      <c r="L3230" s="1054"/>
      <c r="M3230" s="1048"/>
      <c r="N3230" s="1053"/>
      <c r="O3230" s="1053"/>
      <c r="P3230" s="1053"/>
    </row>
    <row r="3231" spans="12:16">
      <c r="L3231" s="1054"/>
      <c r="M3231" s="1048"/>
      <c r="N3231" s="1053"/>
      <c r="O3231" s="1053"/>
      <c r="P3231" s="1053"/>
    </row>
    <row r="3232" spans="12:16">
      <c r="L3232" s="1054"/>
      <c r="M3232" s="1048"/>
      <c r="N3232" s="1053"/>
      <c r="O3232" s="1053"/>
      <c r="P3232" s="1053"/>
    </row>
    <row r="3233" spans="12:16">
      <c r="L3233" s="1054"/>
      <c r="M3233" s="1048"/>
      <c r="N3233" s="1053"/>
      <c r="O3233" s="1053"/>
      <c r="P3233" s="1053"/>
    </row>
    <row r="3234" spans="12:16">
      <c r="L3234" s="1054"/>
      <c r="M3234" s="1048"/>
      <c r="N3234" s="1053"/>
      <c r="O3234" s="1053"/>
      <c r="P3234" s="1053"/>
    </row>
    <row r="3235" spans="12:16">
      <c r="L3235" s="1054"/>
      <c r="M3235" s="1048"/>
      <c r="N3235" s="1053"/>
      <c r="O3235" s="1053"/>
      <c r="P3235" s="1053"/>
    </row>
    <row r="3236" spans="12:16">
      <c r="L3236" s="1054"/>
      <c r="M3236" s="1048"/>
      <c r="N3236" s="1053"/>
      <c r="O3236" s="1053"/>
      <c r="P3236" s="1053"/>
    </row>
    <row r="3237" spans="12:16">
      <c r="L3237" s="1054"/>
      <c r="M3237" s="1048"/>
      <c r="N3237" s="1053"/>
      <c r="O3237" s="1053"/>
      <c r="P3237" s="1053"/>
    </row>
    <row r="3238" spans="12:16">
      <c r="L3238" s="1054"/>
      <c r="M3238" s="1048"/>
      <c r="N3238" s="1053"/>
      <c r="O3238" s="1053"/>
      <c r="P3238" s="1053"/>
    </row>
    <row r="3239" spans="12:16">
      <c r="L3239" s="1054"/>
      <c r="M3239" s="1048"/>
      <c r="N3239" s="1053"/>
      <c r="O3239" s="1053"/>
      <c r="P3239" s="1053"/>
    </row>
    <row r="3240" spans="12:16">
      <c r="L3240" s="1054"/>
      <c r="M3240" s="1048"/>
      <c r="N3240" s="1053"/>
      <c r="O3240" s="1053"/>
      <c r="P3240" s="1053"/>
    </row>
    <row r="3241" spans="12:16">
      <c r="L3241" s="1054"/>
      <c r="M3241" s="1048"/>
      <c r="N3241" s="1053"/>
      <c r="O3241" s="1053"/>
      <c r="P3241" s="1053"/>
    </row>
    <row r="3242" spans="12:16">
      <c r="L3242" s="1054"/>
      <c r="M3242" s="1048"/>
      <c r="N3242" s="1053"/>
      <c r="O3242" s="1053"/>
      <c r="P3242" s="1053"/>
    </row>
    <row r="3243" spans="12:16">
      <c r="L3243" s="1054"/>
      <c r="M3243" s="1048"/>
      <c r="N3243" s="1053"/>
      <c r="O3243" s="1053"/>
      <c r="P3243" s="1053"/>
    </row>
    <row r="3244" spans="12:16">
      <c r="L3244" s="1054"/>
      <c r="M3244" s="1048"/>
      <c r="N3244" s="1053"/>
      <c r="O3244" s="1053"/>
      <c r="P3244" s="1053"/>
    </row>
    <row r="3245" spans="12:16">
      <c r="L3245" s="1054"/>
      <c r="M3245" s="1048"/>
      <c r="N3245" s="1053"/>
      <c r="O3245" s="1053"/>
      <c r="P3245" s="1053"/>
    </row>
    <row r="3246" spans="12:16">
      <c r="L3246" s="1054"/>
      <c r="M3246" s="1048"/>
      <c r="N3246" s="1053"/>
      <c r="O3246" s="1053"/>
      <c r="P3246" s="1053"/>
    </row>
    <row r="3247" spans="12:16">
      <c r="L3247" s="1054"/>
      <c r="M3247" s="1048"/>
      <c r="N3247" s="1053"/>
      <c r="O3247" s="1053"/>
      <c r="P3247" s="1053"/>
    </row>
    <row r="3248" spans="12:16">
      <c r="L3248" s="1054"/>
      <c r="M3248" s="1048"/>
      <c r="N3248" s="1053"/>
      <c r="O3248" s="1053"/>
      <c r="P3248" s="1053"/>
    </row>
    <row r="3249" spans="12:16">
      <c r="L3249" s="1054"/>
      <c r="M3249" s="1048"/>
      <c r="N3249" s="1053"/>
      <c r="O3249" s="1053"/>
      <c r="P3249" s="1053"/>
    </row>
    <row r="3250" spans="12:16">
      <c r="L3250" s="1054"/>
      <c r="M3250" s="1048"/>
      <c r="N3250" s="1053"/>
      <c r="O3250" s="1053"/>
      <c r="P3250" s="1053"/>
    </row>
    <row r="3251" spans="12:16">
      <c r="L3251" s="1054"/>
      <c r="M3251" s="1048"/>
      <c r="N3251" s="1053"/>
      <c r="O3251" s="1053"/>
      <c r="P3251" s="1053"/>
    </row>
    <row r="3252" spans="12:16">
      <c r="L3252" s="1054"/>
      <c r="M3252" s="1048"/>
      <c r="N3252" s="1053"/>
      <c r="O3252" s="1053"/>
      <c r="P3252" s="1053"/>
    </row>
    <row r="3253" spans="12:16">
      <c r="L3253" s="1054"/>
      <c r="M3253" s="1048"/>
      <c r="N3253" s="1053"/>
      <c r="O3253" s="1053"/>
      <c r="P3253" s="1053"/>
    </row>
    <row r="3254" spans="12:16">
      <c r="L3254" s="1054"/>
      <c r="M3254" s="1048"/>
      <c r="N3254" s="1053"/>
      <c r="O3254" s="1053"/>
      <c r="P3254" s="1053"/>
    </row>
    <row r="3255" spans="12:16">
      <c r="L3255" s="1054"/>
      <c r="M3255" s="1048"/>
      <c r="N3255" s="1053"/>
      <c r="O3255" s="1053"/>
      <c r="P3255" s="1053"/>
    </row>
    <row r="3256" spans="12:16">
      <c r="L3256" s="1054"/>
      <c r="M3256" s="1048"/>
      <c r="N3256" s="1053"/>
      <c r="O3256" s="1053"/>
      <c r="P3256" s="1053"/>
    </row>
    <row r="3257" spans="12:16">
      <c r="L3257" s="1054"/>
      <c r="M3257" s="1048"/>
      <c r="N3257" s="1053"/>
      <c r="O3257" s="1053"/>
      <c r="P3257" s="1053"/>
    </row>
    <row r="3258" spans="12:16">
      <c r="L3258" s="1054"/>
      <c r="M3258" s="1048"/>
      <c r="N3258" s="1053"/>
      <c r="O3258" s="1053"/>
      <c r="P3258" s="1053"/>
    </row>
    <row r="3259" spans="12:16">
      <c r="L3259" s="1054"/>
      <c r="M3259" s="1048"/>
      <c r="N3259" s="1053"/>
      <c r="O3259" s="1053"/>
      <c r="P3259" s="1053"/>
    </row>
    <row r="3260" spans="12:16">
      <c r="L3260" s="1054"/>
      <c r="M3260" s="1048"/>
      <c r="N3260" s="1053"/>
      <c r="O3260" s="1053"/>
      <c r="P3260" s="1053"/>
    </row>
    <row r="3261" spans="12:16">
      <c r="L3261" s="1054"/>
      <c r="M3261" s="1048"/>
      <c r="N3261" s="1053"/>
      <c r="O3261" s="1053"/>
      <c r="P3261" s="1053"/>
    </row>
    <row r="3262" spans="12:16">
      <c r="L3262" s="1054"/>
      <c r="M3262" s="1048"/>
      <c r="N3262" s="1053"/>
      <c r="O3262" s="1053"/>
      <c r="P3262" s="1053"/>
    </row>
    <row r="3263" spans="12:16">
      <c r="L3263" s="1054"/>
      <c r="M3263" s="1048"/>
      <c r="N3263" s="1053"/>
      <c r="O3263" s="1053"/>
      <c r="P3263" s="1053"/>
    </row>
    <row r="3264" spans="12:16">
      <c r="L3264" s="1054"/>
      <c r="M3264" s="1048"/>
      <c r="N3264" s="1053"/>
      <c r="O3264" s="1053"/>
      <c r="P3264" s="1053"/>
    </row>
    <row r="3265" spans="12:16">
      <c r="L3265" s="1054"/>
      <c r="M3265" s="1048"/>
      <c r="N3265" s="1053"/>
      <c r="O3265" s="1053"/>
      <c r="P3265" s="1053"/>
    </row>
    <row r="3266" spans="12:16">
      <c r="L3266" s="1054"/>
      <c r="M3266" s="1048"/>
      <c r="N3266" s="1053"/>
      <c r="O3266" s="1053"/>
      <c r="P3266" s="1053"/>
    </row>
    <row r="3267" spans="12:16">
      <c r="L3267" s="1054"/>
      <c r="M3267" s="1048"/>
      <c r="N3267" s="1053"/>
      <c r="O3267" s="1053"/>
      <c r="P3267" s="1053"/>
    </row>
    <row r="3268" spans="12:16">
      <c r="L3268" s="1054"/>
      <c r="M3268" s="1048"/>
      <c r="N3268" s="1053"/>
      <c r="O3268" s="1053"/>
      <c r="P3268" s="1053"/>
    </row>
    <row r="3269" spans="12:16">
      <c r="L3269" s="1054"/>
      <c r="M3269" s="1048"/>
      <c r="N3269" s="1053"/>
      <c r="O3269" s="1053"/>
      <c r="P3269" s="1053"/>
    </row>
    <row r="3270" spans="12:16">
      <c r="L3270" s="1054"/>
      <c r="M3270" s="1048"/>
      <c r="N3270" s="1053"/>
      <c r="O3270" s="1053"/>
      <c r="P3270" s="1053"/>
    </row>
    <row r="3271" spans="12:16">
      <c r="L3271" s="1054"/>
      <c r="M3271" s="1048"/>
      <c r="N3271" s="1053"/>
      <c r="O3271" s="1053"/>
      <c r="P3271" s="1053"/>
    </row>
    <row r="3272" spans="12:16">
      <c r="L3272" s="1054"/>
      <c r="M3272" s="1048"/>
      <c r="N3272" s="1053"/>
      <c r="O3272" s="1053"/>
      <c r="P3272" s="1053"/>
    </row>
    <row r="3273" spans="12:16">
      <c r="L3273" s="1054"/>
      <c r="M3273" s="1048"/>
      <c r="N3273" s="1053"/>
      <c r="O3273" s="1053"/>
      <c r="P3273" s="1053"/>
    </row>
    <row r="3274" spans="12:16">
      <c r="L3274" s="1054"/>
      <c r="M3274" s="1048"/>
      <c r="N3274" s="1053"/>
      <c r="O3274" s="1053"/>
      <c r="P3274" s="1053"/>
    </row>
    <row r="3275" spans="12:16">
      <c r="L3275" s="1054"/>
      <c r="M3275" s="1048"/>
      <c r="N3275" s="1053"/>
      <c r="O3275" s="1053"/>
      <c r="P3275" s="1053"/>
    </row>
    <row r="3276" spans="12:16">
      <c r="L3276" s="1054"/>
      <c r="M3276" s="1048"/>
      <c r="N3276" s="1053"/>
      <c r="O3276" s="1053"/>
      <c r="P3276" s="1053"/>
    </row>
    <row r="3277" spans="12:16">
      <c r="L3277" s="1054"/>
      <c r="M3277" s="1048"/>
      <c r="N3277" s="1053"/>
      <c r="O3277" s="1053"/>
      <c r="P3277" s="1053"/>
    </row>
    <row r="3278" spans="12:16">
      <c r="L3278" s="1054"/>
      <c r="M3278" s="1048"/>
      <c r="N3278" s="1053"/>
      <c r="O3278" s="1053"/>
      <c r="P3278" s="1053"/>
    </row>
    <row r="3279" spans="12:16">
      <c r="L3279" s="1054"/>
      <c r="M3279" s="1048"/>
      <c r="N3279" s="1053"/>
      <c r="O3279" s="1053"/>
      <c r="P3279" s="1053"/>
    </row>
    <row r="3280" spans="12:16">
      <c r="L3280" s="1054"/>
      <c r="M3280" s="1048"/>
      <c r="N3280" s="1053"/>
      <c r="O3280" s="1053"/>
      <c r="P3280" s="1053"/>
    </row>
    <row r="3281" spans="12:16">
      <c r="L3281" s="1054"/>
      <c r="M3281" s="1048"/>
      <c r="N3281" s="1053"/>
      <c r="O3281" s="1053"/>
      <c r="P3281" s="1053"/>
    </row>
    <row r="3282" spans="12:16">
      <c r="L3282" s="1054"/>
      <c r="M3282" s="1048"/>
      <c r="N3282" s="1053"/>
      <c r="O3282" s="1053"/>
      <c r="P3282" s="1053"/>
    </row>
    <row r="3283" spans="12:16">
      <c r="L3283" s="1054"/>
      <c r="M3283" s="1048"/>
      <c r="N3283" s="1053"/>
      <c r="O3283" s="1053"/>
      <c r="P3283" s="1053"/>
    </row>
    <row r="3284" spans="12:16">
      <c r="L3284" s="1054"/>
      <c r="M3284" s="1048"/>
      <c r="N3284" s="1053"/>
      <c r="O3284" s="1053"/>
      <c r="P3284" s="1053"/>
    </row>
    <row r="3285" spans="12:16">
      <c r="L3285" s="1054"/>
      <c r="M3285" s="1048"/>
      <c r="N3285" s="1053"/>
      <c r="O3285" s="1053"/>
      <c r="P3285" s="1053"/>
    </row>
    <row r="3286" spans="12:16">
      <c r="L3286" s="1054"/>
      <c r="M3286" s="1048"/>
      <c r="N3286" s="1053"/>
      <c r="O3286" s="1053"/>
      <c r="P3286" s="1053"/>
    </row>
    <row r="3287" spans="12:16">
      <c r="L3287" s="1054"/>
      <c r="M3287" s="1048"/>
      <c r="N3287" s="1053"/>
      <c r="O3287" s="1053"/>
      <c r="P3287" s="1053"/>
    </row>
    <row r="3288" spans="12:16">
      <c r="L3288" s="1054"/>
      <c r="M3288" s="1048"/>
      <c r="N3288" s="1053"/>
      <c r="O3288" s="1053"/>
      <c r="P3288" s="1053"/>
    </row>
    <row r="3289" spans="12:16">
      <c r="L3289" s="1054"/>
      <c r="M3289" s="1048"/>
      <c r="N3289" s="1053"/>
      <c r="O3289" s="1053"/>
      <c r="P3289" s="1053"/>
    </row>
    <row r="3290" spans="12:16">
      <c r="L3290" s="1054"/>
      <c r="M3290" s="1048"/>
      <c r="N3290" s="1053"/>
      <c r="O3290" s="1053"/>
      <c r="P3290" s="1053"/>
    </row>
    <row r="3291" spans="12:16">
      <c r="L3291" s="1054"/>
      <c r="M3291" s="1048"/>
      <c r="N3291" s="1053"/>
      <c r="O3291" s="1053"/>
      <c r="P3291" s="1053"/>
    </row>
    <row r="3292" spans="12:16">
      <c r="L3292" s="1054"/>
      <c r="M3292" s="1048"/>
      <c r="N3292" s="1053"/>
      <c r="O3292" s="1053"/>
      <c r="P3292" s="1053"/>
    </row>
    <row r="3293" spans="12:16">
      <c r="L3293" s="1054"/>
      <c r="M3293" s="1048"/>
      <c r="N3293" s="1053"/>
      <c r="O3293" s="1053"/>
      <c r="P3293" s="1053"/>
    </row>
    <row r="3294" spans="12:16">
      <c r="L3294" s="1054"/>
      <c r="M3294" s="1048"/>
      <c r="N3294" s="1053"/>
      <c r="O3294" s="1053"/>
      <c r="P3294" s="1053"/>
    </row>
    <row r="3295" spans="12:16">
      <c r="L3295" s="1054"/>
      <c r="M3295" s="1048"/>
      <c r="N3295" s="1053"/>
      <c r="O3295" s="1053"/>
      <c r="P3295" s="1053"/>
    </row>
    <row r="3296" spans="12:16">
      <c r="L3296" s="1054"/>
      <c r="M3296" s="1048"/>
      <c r="N3296" s="1053"/>
      <c r="O3296" s="1053"/>
      <c r="P3296" s="1053"/>
    </row>
    <row r="3297" spans="12:16">
      <c r="L3297" s="1054"/>
      <c r="M3297" s="1048"/>
      <c r="N3297" s="1053"/>
      <c r="O3297" s="1053"/>
      <c r="P3297" s="1053"/>
    </row>
    <row r="3298" spans="12:16">
      <c r="L3298" s="1054"/>
      <c r="M3298" s="1048"/>
      <c r="N3298" s="1053"/>
      <c r="O3298" s="1053"/>
      <c r="P3298" s="1053"/>
    </row>
    <row r="3299" spans="12:16">
      <c r="L3299" s="1054"/>
      <c r="M3299" s="1048"/>
      <c r="N3299" s="1053"/>
      <c r="O3299" s="1053"/>
      <c r="P3299" s="1053"/>
    </row>
    <row r="3300" spans="12:16">
      <c r="L3300" s="1054"/>
      <c r="M3300" s="1048"/>
      <c r="N3300" s="1053"/>
      <c r="O3300" s="1053"/>
      <c r="P3300" s="1053"/>
    </row>
    <row r="3301" spans="12:16">
      <c r="L3301" s="1054"/>
      <c r="M3301" s="1048"/>
      <c r="N3301" s="1053"/>
      <c r="O3301" s="1053"/>
      <c r="P3301" s="1053"/>
    </row>
    <row r="3302" spans="12:16">
      <c r="L3302" s="1054"/>
      <c r="M3302" s="1048"/>
      <c r="N3302" s="1053"/>
      <c r="O3302" s="1053"/>
      <c r="P3302" s="1053"/>
    </row>
    <row r="3303" spans="12:16">
      <c r="L3303" s="1054"/>
      <c r="M3303" s="1048"/>
      <c r="N3303" s="1053"/>
      <c r="O3303" s="1053"/>
      <c r="P3303" s="1053"/>
    </row>
    <row r="3304" spans="12:16">
      <c r="L3304" s="1054"/>
      <c r="M3304" s="1048"/>
      <c r="N3304" s="1053"/>
      <c r="O3304" s="1053"/>
      <c r="P3304" s="1053"/>
    </row>
    <row r="3305" spans="12:16">
      <c r="L3305" s="1054"/>
      <c r="M3305" s="1048"/>
      <c r="N3305" s="1053"/>
      <c r="O3305" s="1053"/>
      <c r="P3305" s="1053"/>
    </row>
    <row r="3306" spans="12:16">
      <c r="L3306" s="1054"/>
      <c r="M3306" s="1048"/>
      <c r="N3306" s="1053"/>
      <c r="O3306" s="1053"/>
      <c r="P3306" s="1053"/>
    </row>
    <row r="3307" spans="12:16">
      <c r="L3307" s="1054"/>
      <c r="M3307" s="1048"/>
      <c r="N3307" s="1053"/>
      <c r="O3307" s="1053"/>
      <c r="P3307" s="1053"/>
    </row>
    <row r="3308" spans="12:16">
      <c r="L3308" s="1054"/>
      <c r="M3308" s="1048"/>
      <c r="N3308" s="1053"/>
      <c r="O3308" s="1053"/>
      <c r="P3308" s="1053"/>
    </row>
    <row r="3309" spans="12:16">
      <c r="L3309" s="1054"/>
      <c r="M3309" s="1048"/>
      <c r="N3309" s="1053"/>
      <c r="O3309" s="1053"/>
      <c r="P3309" s="1053"/>
    </row>
    <row r="3310" spans="12:16">
      <c r="L3310" s="1054"/>
      <c r="M3310" s="1048"/>
      <c r="N3310" s="1053"/>
      <c r="O3310" s="1053"/>
      <c r="P3310" s="1053"/>
    </row>
    <row r="3311" spans="12:16">
      <c r="L3311" s="1054"/>
      <c r="M3311" s="1048"/>
      <c r="N3311" s="1053"/>
      <c r="O3311" s="1053"/>
      <c r="P3311" s="1053"/>
    </row>
    <row r="3312" spans="12:16">
      <c r="L3312" s="1054"/>
      <c r="M3312" s="1048"/>
      <c r="N3312" s="1053"/>
      <c r="O3312" s="1053"/>
      <c r="P3312" s="1053"/>
    </row>
    <row r="3313" spans="12:16">
      <c r="L3313" s="1054"/>
      <c r="M3313" s="1048"/>
      <c r="N3313" s="1053"/>
      <c r="O3313" s="1053"/>
      <c r="P3313" s="1053"/>
    </row>
    <row r="3314" spans="12:16">
      <c r="L3314" s="1054"/>
      <c r="M3314" s="1048"/>
      <c r="N3314" s="1053"/>
      <c r="O3314" s="1053"/>
      <c r="P3314" s="1053"/>
    </row>
    <row r="3315" spans="12:16">
      <c r="L3315" s="1054"/>
      <c r="M3315" s="1048"/>
      <c r="N3315" s="1053"/>
      <c r="O3315" s="1053"/>
      <c r="P3315" s="1053"/>
    </row>
    <row r="3316" spans="12:16">
      <c r="L3316" s="1054"/>
      <c r="M3316" s="1048"/>
      <c r="N3316" s="1053"/>
      <c r="O3316" s="1053"/>
      <c r="P3316" s="1053"/>
    </row>
    <row r="3317" spans="12:16">
      <c r="L3317" s="1054"/>
      <c r="M3317" s="1048"/>
      <c r="N3317" s="1053"/>
      <c r="O3317" s="1053"/>
      <c r="P3317" s="1053"/>
    </row>
    <row r="3318" spans="12:16">
      <c r="L3318" s="1054"/>
      <c r="M3318" s="1048"/>
      <c r="N3318" s="1053"/>
      <c r="O3318" s="1053"/>
      <c r="P3318" s="1053"/>
    </row>
    <row r="3319" spans="12:16">
      <c r="L3319" s="1054"/>
      <c r="M3319" s="1048"/>
      <c r="N3319" s="1053"/>
      <c r="O3319" s="1053"/>
      <c r="P3319" s="1053"/>
    </row>
    <row r="3320" spans="12:16">
      <c r="L3320" s="1054"/>
      <c r="M3320" s="1048"/>
      <c r="N3320" s="1053"/>
      <c r="O3320" s="1053"/>
      <c r="P3320" s="1053"/>
    </row>
    <row r="3321" spans="12:16">
      <c r="L3321" s="1054"/>
      <c r="M3321" s="1048"/>
      <c r="N3321" s="1053"/>
      <c r="O3321" s="1053"/>
      <c r="P3321" s="1053"/>
    </row>
    <row r="3322" spans="12:16">
      <c r="L3322" s="1054"/>
      <c r="M3322" s="1048"/>
      <c r="N3322" s="1053"/>
      <c r="O3322" s="1053"/>
      <c r="P3322" s="1053"/>
    </row>
    <row r="3323" spans="12:16">
      <c r="L3323" s="1054"/>
      <c r="M3323" s="1048"/>
      <c r="N3323" s="1053"/>
      <c r="O3323" s="1053"/>
      <c r="P3323" s="1053"/>
    </row>
    <row r="3324" spans="12:16">
      <c r="L3324" s="1054"/>
      <c r="M3324" s="1048"/>
      <c r="N3324" s="1053"/>
      <c r="O3324" s="1053"/>
      <c r="P3324" s="1053"/>
    </row>
    <row r="3325" spans="12:16">
      <c r="L3325" s="1054"/>
      <c r="M3325" s="1048"/>
      <c r="N3325" s="1053"/>
      <c r="O3325" s="1053"/>
      <c r="P3325" s="1053"/>
    </row>
    <row r="3326" spans="12:16">
      <c r="L3326" s="1054"/>
      <c r="M3326" s="1048"/>
      <c r="N3326" s="1053"/>
      <c r="O3326" s="1053"/>
      <c r="P3326" s="1053"/>
    </row>
    <row r="3327" spans="12:16">
      <c r="L3327" s="1054"/>
      <c r="M3327" s="1048"/>
      <c r="N3327" s="1053"/>
      <c r="O3327" s="1053"/>
      <c r="P3327" s="1053"/>
    </row>
    <row r="3328" spans="12:16">
      <c r="L3328" s="1054"/>
      <c r="M3328" s="1048"/>
      <c r="N3328" s="1053"/>
      <c r="O3328" s="1053"/>
      <c r="P3328" s="1053"/>
    </row>
    <row r="3329" spans="12:16">
      <c r="L3329" s="1054"/>
      <c r="M3329" s="1048"/>
      <c r="N3329" s="1053"/>
      <c r="O3329" s="1053"/>
      <c r="P3329" s="1053"/>
    </row>
    <row r="3330" spans="12:16">
      <c r="L3330" s="1054"/>
      <c r="M3330" s="1048"/>
      <c r="N3330" s="1053"/>
      <c r="O3330" s="1053"/>
      <c r="P3330" s="1053"/>
    </row>
    <row r="3331" spans="12:16">
      <c r="L3331" s="1054"/>
      <c r="M3331" s="1048"/>
      <c r="N3331" s="1053"/>
      <c r="O3331" s="1053"/>
      <c r="P3331" s="1053"/>
    </row>
    <row r="3332" spans="12:16">
      <c r="L3332" s="1054"/>
      <c r="M3332" s="1048"/>
      <c r="N3332" s="1053"/>
      <c r="O3332" s="1053"/>
      <c r="P3332" s="1053"/>
    </row>
    <row r="3333" spans="12:16">
      <c r="L3333" s="1054"/>
      <c r="M3333" s="1048"/>
      <c r="N3333" s="1053"/>
      <c r="O3333" s="1053"/>
      <c r="P3333" s="1053"/>
    </row>
    <row r="3334" spans="12:16">
      <c r="L3334" s="1054"/>
      <c r="M3334" s="1048"/>
      <c r="N3334" s="1053"/>
      <c r="O3334" s="1053"/>
      <c r="P3334" s="1053"/>
    </row>
    <row r="3335" spans="12:16">
      <c r="L3335" s="1054"/>
      <c r="M3335" s="1048"/>
      <c r="N3335" s="1053"/>
      <c r="O3335" s="1053"/>
      <c r="P3335" s="1053"/>
    </row>
    <row r="3336" spans="12:16">
      <c r="L3336" s="1054"/>
      <c r="M3336" s="1048"/>
      <c r="N3336" s="1053"/>
      <c r="O3336" s="1053"/>
      <c r="P3336" s="1053"/>
    </row>
    <row r="3337" spans="12:16">
      <c r="L3337" s="1054"/>
      <c r="M3337" s="1048"/>
      <c r="N3337" s="1053"/>
      <c r="O3337" s="1053"/>
      <c r="P3337" s="1053"/>
    </row>
    <row r="3338" spans="12:16">
      <c r="L3338" s="1054"/>
      <c r="M3338" s="1048"/>
      <c r="N3338" s="1053"/>
      <c r="O3338" s="1053"/>
      <c r="P3338" s="1053"/>
    </row>
    <row r="3339" spans="12:16">
      <c r="L3339" s="1054"/>
      <c r="M3339" s="1048"/>
      <c r="N3339" s="1053"/>
      <c r="O3339" s="1053"/>
      <c r="P3339" s="1053"/>
    </row>
    <row r="3340" spans="12:16">
      <c r="L3340" s="1054"/>
      <c r="M3340" s="1048"/>
      <c r="N3340" s="1053"/>
      <c r="O3340" s="1053"/>
      <c r="P3340" s="1053"/>
    </row>
    <row r="3341" spans="12:16">
      <c r="L3341" s="1054"/>
      <c r="M3341" s="1048"/>
      <c r="N3341" s="1053"/>
      <c r="O3341" s="1053"/>
      <c r="P3341" s="1053"/>
    </row>
    <row r="3342" spans="12:16">
      <c r="L3342" s="1054"/>
      <c r="M3342" s="1048"/>
      <c r="N3342" s="1053"/>
      <c r="O3342" s="1053"/>
      <c r="P3342" s="1053"/>
    </row>
    <row r="3343" spans="12:16">
      <c r="L3343" s="1054"/>
      <c r="M3343" s="1048"/>
      <c r="N3343" s="1053"/>
      <c r="O3343" s="1053"/>
      <c r="P3343" s="1053"/>
    </row>
    <row r="3344" spans="12:16">
      <c r="L3344" s="1054"/>
      <c r="M3344" s="1048"/>
      <c r="N3344" s="1053"/>
      <c r="O3344" s="1053"/>
      <c r="P3344" s="1053"/>
    </row>
    <row r="3345" spans="12:16">
      <c r="L3345" s="1054"/>
      <c r="M3345" s="1048"/>
      <c r="N3345" s="1053"/>
      <c r="O3345" s="1053"/>
      <c r="P3345" s="1053"/>
    </row>
    <row r="3346" spans="12:16">
      <c r="L3346" s="1054"/>
      <c r="M3346" s="1048"/>
      <c r="N3346" s="1053"/>
      <c r="O3346" s="1053"/>
      <c r="P3346" s="1053"/>
    </row>
    <row r="3347" spans="12:16">
      <c r="L3347" s="1054"/>
      <c r="M3347" s="1048"/>
      <c r="N3347" s="1053"/>
      <c r="O3347" s="1053"/>
      <c r="P3347" s="1053"/>
    </row>
    <row r="3348" spans="12:16">
      <c r="L3348" s="1054"/>
      <c r="M3348" s="1048"/>
      <c r="N3348" s="1053"/>
      <c r="O3348" s="1053"/>
      <c r="P3348" s="1053"/>
    </row>
    <row r="3349" spans="12:16">
      <c r="L3349" s="1054"/>
      <c r="M3349" s="1048"/>
      <c r="N3349" s="1053"/>
      <c r="O3349" s="1053"/>
      <c r="P3349" s="1053"/>
    </row>
    <row r="3350" spans="12:16">
      <c r="L3350" s="1054"/>
      <c r="M3350" s="1048"/>
      <c r="N3350" s="1053"/>
      <c r="O3350" s="1053"/>
      <c r="P3350" s="1053"/>
    </row>
    <row r="3351" spans="12:16">
      <c r="L3351" s="1054"/>
      <c r="M3351" s="1048"/>
      <c r="N3351" s="1053"/>
      <c r="O3351" s="1053"/>
      <c r="P3351" s="1053"/>
    </row>
    <row r="3352" spans="12:16">
      <c r="L3352" s="1054"/>
      <c r="M3352" s="1048"/>
      <c r="N3352" s="1053"/>
      <c r="O3352" s="1053"/>
      <c r="P3352" s="1053"/>
    </row>
    <row r="3353" spans="12:16">
      <c r="L3353" s="1054"/>
      <c r="M3353" s="1048"/>
      <c r="N3353" s="1053"/>
      <c r="O3353" s="1053"/>
      <c r="P3353" s="1053"/>
    </row>
    <row r="3354" spans="12:16">
      <c r="L3354" s="1054"/>
      <c r="M3354" s="1048"/>
      <c r="N3354" s="1053"/>
      <c r="O3354" s="1053"/>
      <c r="P3354" s="1053"/>
    </row>
    <row r="3355" spans="12:16">
      <c r="L3355" s="1054"/>
      <c r="M3355" s="1048"/>
      <c r="N3355" s="1053"/>
      <c r="O3355" s="1053"/>
      <c r="P3355" s="1053"/>
    </row>
    <row r="3356" spans="12:16">
      <c r="L3356" s="1054"/>
      <c r="M3356" s="1048"/>
      <c r="N3356" s="1053"/>
      <c r="O3356" s="1053"/>
      <c r="P3356" s="1053"/>
    </row>
    <row r="3357" spans="12:16">
      <c r="L3357" s="1054"/>
      <c r="M3357" s="1048"/>
      <c r="N3357" s="1053"/>
      <c r="O3357" s="1053"/>
      <c r="P3357" s="1053"/>
    </row>
    <row r="3358" spans="12:16">
      <c r="L3358" s="1054"/>
      <c r="M3358" s="1048"/>
      <c r="N3358" s="1053"/>
      <c r="O3358" s="1053"/>
      <c r="P3358" s="1053"/>
    </row>
    <row r="3359" spans="12:16">
      <c r="L3359" s="1054"/>
      <c r="M3359" s="1048"/>
      <c r="N3359" s="1053"/>
      <c r="O3359" s="1053"/>
      <c r="P3359" s="1053"/>
    </row>
    <row r="3360" spans="12:16">
      <c r="L3360" s="1054"/>
      <c r="M3360" s="1048"/>
      <c r="N3360" s="1053"/>
      <c r="O3360" s="1053"/>
      <c r="P3360" s="1053"/>
    </row>
    <row r="3361" spans="12:16">
      <c r="L3361" s="1054"/>
      <c r="M3361" s="1048"/>
      <c r="N3361" s="1053"/>
      <c r="O3361" s="1053"/>
      <c r="P3361" s="1053"/>
    </row>
    <row r="3362" spans="12:16">
      <c r="L3362" s="1054"/>
      <c r="M3362" s="1048"/>
      <c r="N3362" s="1053"/>
      <c r="O3362" s="1053"/>
      <c r="P3362" s="1053"/>
    </row>
    <row r="3363" spans="12:16">
      <c r="L3363" s="1054"/>
      <c r="M3363" s="1048"/>
      <c r="N3363" s="1053"/>
      <c r="O3363" s="1053"/>
      <c r="P3363" s="1053"/>
    </row>
    <row r="3364" spans="12:16">
      <c r="L3364" s="1054"/>
      <c r="M3364" s="1048"/>
      <c r="N3364" s="1053"/>
      <c r="O3364" s="1053"/>
      <c r="P3364" s="1053"/>
    </row>
    <row r="3365" spans="12:16">
      <c r="L3365" s="1054"/>
      <c r="M3365" s="1048"/>
      <c r="N3365" s="1053"/>
      <c r="O3365" s="1053"/>
      <c r="P3365" s="1053"/>
    </row>
    <row r="3366" spans="12:16">
      <c r="L3366" s="1054"/>
      <c r="M3366" s="1048"/>
      <c r="N3366" s="1053"/>
      <c r="O3366" s="1053"/>
      <c r="P3366" s="1053"/>
    </row>
    <row r="3367" spans="12:16">
      <c r="L3367" s="1054"/>
      <c r="M3367" s="1048"/>
      <c r="N3367" s="1053"/>
      <c r="O3367" s="1053"/>
      <c r="P3367" s="1053"/>
    </row>
    <row r="3368" spans="12:16">
      <c r="L3368" s="1054"/>
      <c r="M3368" s="1048"/>
      <c r="N3368" s="1053"/>
      <c r="O3368" s="1053"/>
      <c r="P3368" s="1053"/>
    </row>
    <row r="3369" spans="12:16">
      <c r="L3369" s="1054"/>
      <c r="M3369" s="1048"/>
      <c r="N3369" s="1053"/>
      <c r="O3369" s="1053"/>
      <c r="P3369" s="1053"/>
    </row>
    <row r="3370" spans="12:16">
      <c r="L3370" s="1054"/>
      <c r="M3370" s="1048"/>
      <c r="N3370" s="1053"/>
      <c r="O3370" s="1053"/>
      <c r="P3370" s="1053"/>
    </row>
    <row r="3371" spans="12:16">
      <c r="L3371" s="1054"/>
      <c r="M3371" s="1048"/>
      <c r="N3371" s="1053"/>
      <c r="O3371" s="1053"/>
      <c r="P3371" s="1053"/>
    </row>
    <row r="3372" spans="12:16">
      <c r="L3372" s="1054"/>
      <c r="M3372" s="1048"/>
      <c r="N3372" s="1053"/>
      <c r="O3372" s="1053"/>
      <c r="P3372" s="1053"/>
    </row>
    <row r="3373" spans="12:16">
      <c r="L3373" s="1054"/>
      <c r="M3373" s="1048"/>
      <c r="N3373" s="1053"/>
      <c r="O3373" s="1053"/>
      <c r="P3373" s="1053"/>
    </row>
    <row r="3374" spans="12:16">
      <c r="L3374" s="1054"/>
      <c r="M3374" s="1048"/>
      <c r="N3374" s="1053"/>
      <c r="O3374" s="1053"/>
      <c r="P3374" s="1053"/>
    </row>
    <row r="3375" spans="12:16">
      <c r="L3375" s="1054"/>
      <c r="M3375" s="1048"/>
      <c r="N3375" s="1053"/>
      <c r="O3375" s="1053"/>
      <c r="P3375" s="1053"/>
    </row>
    <row r="3376" spans="12:16">
      <c r="L3376" s="1054"/>
      <c r="M3376" s="1048"/>
      <c r="N3376" s="1053"/>
      <c r="O3376" s="1053"/>
      <c r="P3376" s="1053"/>
    </row>
    <row r="3377" spans="12:16">
      <c r="L3377" s="1054"/>
      <c r="M3377" s="1048"/>
      <c r="N3377" s="1053"/>
      <c r="O3377" s="1053"/>
      <c r="P3377" s="1053"/>
    </row>
    <row r="3378" spans="12:16">
      <c r="L3378" s="1054"/>
      <c r="M3378" s="1048"/>
      <c r="N3378" s="1053"/>
      <c r="O3378" s="1053"/>
      <c r="P3378" s="1053"/>
    </row>
    <row r="3379" spans="12:16">
      <c r="L3379" s="1054"/>
      <c r="M3379" s="1048"/>
      <c r="N3379" s="1053"/>
      <c r="O3379" s="1053"/>
      <c r="P3379" s="1053"/>
    </row>
    <row r="3380" spans="12:16">
      <c r="L3380" s="1054"/>
      <c r="M3380" s="1048"/>
      <c r="N3380" s="1053"/>
      <c r="O3380" s="1053"/>
      <c r="P3380" s="1053"/>
    </row>
    <row r="3381" spans="12:16">
      <c r="L3381" s="1054"/>
      <c r="M3381" s="1048"/>
      <c r="N3381" s="1053"/>
      <c r="O3381" s="1053"/>
      <c r="P3381" s="1053"/>
    </row>
    <row r="3382" spans="12:16">
      <c r="L3382" s="1054"/>
      <c r="M3382" s="1048"/>
      <c r="N3382" s="1053"/>
      <c r="O3382" s="1053"/>
      <c r="P3382" s="1053"/>
    </row>
    <row r="3383" spans="12:16">
      <c r="L3383" s="1054"/>
      <c r="M3383" s="1048"/>
      <c r="N3383" s="1053"/>
      <c r="O3383" s="1053"/>
      <c r="P3383" s="1053"/>
    </row>
    <row r="3384" spans="12:16">
      <c r="L3384" s="1054"/>
      <c r="M3384" s="1048"/>
      <c r="N3384" s="1053"/>
      <c r="O3384" s="1053"/>
      <c r="P3384" s="1053"/>
    </row>
    <row r="3385" spans="12:16">
      <c r="L3385" s="1054"/>
      <c r="M3385" s="1048"/>
      <c r="N3385" s="1053"/>
      <c r="O3385" s="1053"/>
      <c r="P3385" s="1053"/>
    </row>
    <row r="3386" spans="12:16">
      <c r="L3386" s="1054"/>
      <c r="M3386" s="1048"/>
      <c r="N3386" s="1053"/>
      <c r="O3386" s="1053"/>
      <c r="P3386" s="1053"/>
    </row>
    <row r="3387" spans="12:16">
      <c r="L3387" s="1054"/>
      <c r="M3387" s="1048"/>
      <c r="N3387" s="1053"/>
      <c r="O3387" s="1053"/>
      <c r="P3387" s="1053"/>
    </row>
    <row r="3388" spans="12:16">
      <c r="L3388" s="1054"/>
      <c r="M3388" s="1048"/>
      <c r="N3388" s="1053"/>
      <c r="O3388" s="1053"/>
      <c r="P3388" s="1053"/>
    </row>
    <row r="3389" spans="12:16">
      <c r="L3389" s="1054"/>
      <c r="M3389" s="1048"/>
      <c r="N3389" s="1053"/>
      <c r="O3389" s="1053"/>
      <c r="P3389" s="1053"/>
    </row>
    <row r="3390" spans="12:16">
      <c r="L3390" s="1054"/>
      <c r="M3390" s="1048"/>
      <c r="N3390" s="1053"/>
      <c r="O3390" s="1053"/>
      <c r="P3390" s="1053"/>
    </row>
    <row r="3391" spans="12:16">
      <c r="L3391" s="1054"/>
      <c r="M3391" s="1048"/>
      <c r="N3391" s="1053"/>
      <c r="O3391" s="1053"/>
      <c r="P3391" s="1053"/>
    </row>
    <row r="3392" spans="12:16">
      <c r="L3392" s="1054"/>
      <c r="M3392" s="1048"/>
      <c r="N3392" s="1053"/>
      <c r="O3392" s="1053"/>
      <c r="P3392" s="1053"/>
    </row>
    <row r="3393" spans="12:16">
      <c r="L3393" s="1054"/>
      <c r="M3393" s="1048"/>
      <c r="N3393" s="1053"/>
      <c r="O3393" s="1053"/>
      <c r="P3393" s="1053"/>
    </row>
    <row r="3394" spans="12:16">
      <c r="L3394" s="1054"/>
      <c r="M3394" s="1048"/>
      <c r="N3394" s="1053"/>
      <c r="O3394" s="1053"/>
      <c r="P3394" s="1053"/>
    </row>
    <row r="3395" spans="12:16">
      <c r="L3395" s="1054"/>
      <c r="M3395" s="1048"/>
      <c r="N3395" s="1053"/>
      <c r="O3395" s="1053"/>
      <c r="P3395" s="1053"/>
    </row>
    <row r="3396" spans="12:16">
      <c r="L3396" s="1054"/>
      <c r="M3396" s="1048"/>
      <c r="N3396" s="1053"/>
      <c r="O3396" s="1053"/>
      <c r="P3396" s="1053"/>
    </row>
    <row r="3397" spans="12:16">
      <c r="L3397" s="1054"/>
      <c r="M3397" s="1048"/>
      <c r="N3397" s="1053"/>
      <c r="O3397" s="1053"/>
      <c r="P3397" s="1053"/>
    </row>
    <row r="3398" spans="12:16">
      <c r="L3398" s="1054"/>
      <c r="M3398" s="1048"/>
      <c r="N3398" s="1053"/>
      <c r="O3398" s="1053"/>
      <c r="P3398" s="1053"/>
    </row>
    <row r="3399" spans="12:16">
      <c r="L3399" s="1054"/>
      <c r="M3399" s="1048"/>
      <c r="N3399" s="1053"/>
      <c r="O3399" s="1053"/>
      <c r="P3399" s="1053"/>
    </row>
    <row r="3400" spans="12:16">
      <c r="L3400" s="1054"/>
      <c r="M3400" s="1048"/>
      <c r="N3400" s="1053"/>
      <c r="O3400" s="1053"/>
      <c r="P3400" s="1053"/>
    </row>
    <row r="3401" spans="12:16">
      <c r="L3401" s="1054"/>
      <c r="M3401" s="1048"/>
      <c r="N3401" s="1053"/>
      <c r="O3401" s="1053"/>
      <c r="P3401" s="1053"/>
    </row>
    <row r="3402" spans="12:16">
      <c r="L3402" s="1054"/>
      <c r="M3402" s="1048"/>
      <c r="N3402" s="1053"/>
      <c r="O3402" s="1053"/>
      <c r="P3402" s="1053"/>
    </row>
    <row r="3403" spans="12:16">
      <c r="L3403" s="1054"/>
      <c r="M3403" s="1048"/>
      <c r="N3403" s="1053"/>
      <c r="O3403" s="1053"/>
      <c r="P3403" s="1053"/>
    </row>
    <row r="3404" spans="12:16">
      <c r="L3404" s="1054"/>
      <c r="M3404" s="1048"/>
      <c r="N3404" s="1053"/>
      <c r="O3404" s="1053"/>
      <c r="P3404" s="1053"/>
    </row>
    <row r="3405" spans="12:16">
      <c r="L3405" s="1054"/>
      <c r="M3405" s="1048"/>
      <c r="N3405" s="1053"/>
      <c r="O3405" s="1053"/>
      <c r="P3405" s="1053"/>
    </row>
    <row r="3406" spans="12:16">
      <c r="L3406" s="1054"/>
      <c r="M3406" s="1048"/>
      <c r="N3406" s="1053"/>
      <c r="O3406" s="1053"/>
      <c r="P3406" s="1053"/>
    </row>
    <row r="3407" spans="12:16">
      <c r="L3407" s="1054"/>
      <c r="M3407" s="1048"/>
      <c r="N3407" s="1053"/>
      <c r="O3407" s="1053"/>
      <c r="P3407" s="1053"/>
    </row>
    <row r="3408" spans="12:16">
      <c r="L3408" s="1054"/>
      <c r="M3408" s="1048"/>
      <c r="N3408" s="1053"/>
      <c r="O3408" s="1053"/>
      <c r="P3408" s="1053"/>
    </row>
    <row r="3409" spans="12:16">
      <c r="L3409" s="1054"/>
      <c r="M3409" s="1048"/>
      <c r="N3409" s="1053"/>
      <c r="O3409" s="1053"/>
      <c r="P3409" s="1053"/>
    </row>
    <row r="3410" spans="12:16">
      <c r="L3410" s="1054"/>
      <c r="M3410" s="1048"/>
      <c r="N3410" s="1053"/>
      <c r="O3410" s="1053"/>
      <c r="P3410" s="1053"/>
    </row>
    <row r="3411" spans="12:16">
      <c r="L3411" s="1054"/>
      <c r="M3411" s="1048"/>
      <c r="N3411" s="1053"/>
      <c r="O3411" s="1053"/>
      <c r="P3411" s="1053"/>
    </row>
    <row r="3412" spans="12:16">
      <c r="L3412" s="1054"/>
      <c r="M3412" s="1048"/>
      <c r="N3412" s="1053"/>
      <c r="O3412" s="1053"/>
      <c r="P3412" s="1053"/>
    </row>
    <row r="3413" spans="12:16">
      <c r="L3413" s="1054"/>
      <c r="M3413" s="1048"/>
      <c r="N3413" s="1053"/>
      <c r="O3413" s="1053"/>
      <c r="P3413" s="1053"/>
    </row>
    <row r="3414" spans="12:16">
      <c r="L3414" s="1054"/>
      <c r="M3414" s="1048"/>
      <c r="N3414" s="1053"/>
      <c r="O3414" s="1053"/>
      <c r="P3414" s="1053"/>
    </row>
    <row r="3415" spans="12:16">
      <c r="L3415" s="1054"/>
      <c r="M3415" s="1048"/>
      <c r="N3415" s="1053"/>
      <c r="O3415" s="1053"/>
      <c r="P3415" s="1053"/>
    </row>
    <row r="3416" spans="12:16">
      <c r="L3416" s="1054"/>
      <c r="M3416" s="1048"/>
      <c r="N3416" s="1053"/>
      <c r="O3416" s="1053"/>
      <c r="P3416" s="1053"/>
    </row>
    <row r="3417" spans="12:16">
      <c r="L3417" s="1054"/>
      <c r="M3417" s="1048"/>
      <c r="N3417" s="1053"/>
      <c r="O3417" s="1053"/>
      <c r="P3417" s="1053"/>
    </row>
    <row r="3418" spans="12:16">
      <c r="L3418" s="1054"/>
      <c r="M3418" s="1048"/>
      <c r="N3418" s="1053"/>
      <c r="O3418" s="1053"/>
      <c r="P3418" s="1053"/>
    </row>
    <row r="3419" spans="12:16">
      <c r="L3419" s="1054"/>
      <c r="M3419" s="1048"/>
      <c r="N3419" s="1053"/>
      <c r="O3419" s="1053"/>
      <c r="P3419" s="1053"/>
    </row>
    <row r="3420" spans="12:16">
      <c r="L3420" s="1054"/>
      <c r="M3420" s="1048"/>
      <c r="N3420" s="1053"/>
      <c r="O3420" s="1053"/>
      <c r="P3420" s="1053"/>
    </row>
    <row r="3421" spans="12:16">
      <c r="L3421" s="1054"/>
      <c r="M3421" s="1048"/>
      <c r="N3421" s="1053"/>
      <c r="O3421" s="1053"/>
      <c r="P3421" s="1053"/>
    </row>
    <row r="3422" spans="12:16">
      <c r="L3422" s="1054"/>
      <c r="M3422" s="1048"/>
      <c r="N3422" s="1053"/>
      <c r="O3422" s="1053"/>
      <c r="P3422" s="1053"/>
    </row>
    <row r="3423" spans="12:16">
      <c r="L3423" s="1054"/>
      <c r="M3423" s="1048"/>
      <c r="N3423" s="1053"/>
      <c r="O3423" s="1053"/>
      <c r="P3423" s="1053"/>
    </row>
    <row r="3424" spans="12:16">
      <c r="L3424" s="1054"/>
      <c r="M3424" s="1048"/>
      <c r="N3424" s="1053"/>
      <c r="O3424" s="1053"/>
      <c r="P3424" s="1053"/>
    </row>
    <row r="3425" spans="12:16">
      <c r="L3425" s="1054"/>
      <c r="M3425" s="1048"/>
      <c r="N3425" s="1053"/>
      <c r="O3425" s="1053"/>
      <c r="P3425" s="1053"/>
    </row>
    <row r="3426" spans="12:16">
      <c r="L3426" s="1054"/>
      <c r="M3426" s="1048"/>
      <c r="N3426" s="1053"/>
      <c r="O3426" s="1053"/>
      <c r="P3426" s="1053"/>
    </row>
    <row r="3427" spans="12:16">
      <c r="L3427" s="1054"/>
      <c r="M3427" s="1048"/>
      <c r="N3427" s="1053"/>
      <c r="O3427" s="1053"/>
      <c r="P3427" s="1053"/>
    </row>
    <row r="3428" spans="12:16">
      <c r="L3428" s="1054"/>
      <c r="M3428" s="1048"/>
      <c r="N3428" s="1053"/>
      <c r="O3428" s="1053"/>
      <c r="P3428" s="1053"/>
    </row>
    <row r="3429" spans="12:16">
      <c r="L3429" s="1054"/>
      <c r="M3429" s="1048"/>
      <c r="N3429" s="1053"/>
      <c r="O3429" s="1053"/>
      <c r="P3429" s="1053"/>
    </row>
    <row r="3430" spans="12:16">
      <c r="L3430" s="1054"/>
      <c r="M3430" s="1048"/>
      <c r="N3430" s="1053"/>
      <c r="O3430" s="1053"/>
      <c r="P3430" s="1053"/>
    </row>
    <row r="3431" spans="12:16">
      <c r="L3431" s="1054"/>
      <c r="M3431" s="1048"/>
      <c r="N3431" s="1053"/>
      <c r="O3431" s="1053"/>
      <c r="P3431" s="1053"/>
    </row>
    <row r="3432" spans="12:16">
      <c r="L3432" s="1054"/>
      <c r="M3432" s="1048"/>
      <c r="N3432" s="1053"/>
      <c r="O3432" s="1053"/>
      <c r="P3432" s="1053"/>
    </row>
    <row r="3433" spans="12:16">
      <c r="L3433" s="1054"/>
      <c r="M3433" s="1048"/>
      <c r="N3433" s="1053"/>
      <c r="O3433" s="1053"/>
      <c r="P3433" s="1053"/>
    </row>
    <row r="3434" spans="12:16">
      <c r="L3434" s="1054"/>
      <c r="M3434" s="1048"/>
      <c r="N3434" s="1053"/>
      <c r="O3434" s="1053"/>
      <c r="P3434" s="1053"/>
    </row>
    <row r="3435" spans="12:16">
      <c r="L3435" s="1054"/>
      <c r="M3435" s="1048"/>
      <c r="N3435" s="1053"/>
      <c r="O3435" s="1053"/>
      <c r="P3435" s="1053"/>
    </row>
    <row r="3436" spans="12:16">
      <c r="L3436" s="1054"/>
      <c r="M3436" s="1048"/>
      <c r="N3436" s="1053"/>
      <c r="O3436" s="1053"/>
      <c r="P3436" s="1053"/>
    </row>
    <row r="3437" spans="12:16">
      <c r="L3437" s="1054"/>
      <c r="M3437" s="1048"/>
      <c r="N3437" s="1053"/>
      <c r="O3437" s="1053"/>
      <c r="P3437" s="1053"/>
    </row>
    <row r="3438" spans="12:16">
      <c r="L3438" s="1054"/>
      <c r="M3438" s="1048"/>
      <c r="N3438" s="1053"/>
      <c r="O3438" s="1053"/>
      <c r="P3438" s="1053"/>
    </row>
    <row r="3439" spans="12:16">
      <c r="L3439" s="1054"/>
      <c r="M3439" s="1048"/>
      <c r="N3439" s="1053"/>
      <c r="O3439" s="1053"/>
      <c r="P3439" s="1053"/>
    </row>
    <row r="3440" spans="12:16">
      <c r="L3440" s="1054"/>
      <c r="M3440" s="1048"/>
      <c r="N3440" s="1053"/>
      <c r="O3440" s="1053"/>
      <c r="P3440" s="1053"/>
    </row>
    <row r="3441" spans="12:16">
      <c r="L3441" s="1054"/>
      <c r="M3441" s="1048"/>
      <c r="N3441" s="1053"/>
      <c r="O3441" s="1053"/>
      <c r="P3441" s="1053"/>
    </row>
    <row r="3442" spans="12:16">
      <c r="L3442" s="1054"/>
      <c r="M3442" s="1048"/>
      <c r="N3442" s="1053"/>
      <c r="O3442" s="1053"/>
      <c r="P3442" s="1053"/>
    </row>
    <row r="3443" spans="12:16">
      <c r="L3443" s="1054"/>
      <c r="M3443" s="1048"/>
      <c r="N3443" s="1053"/>
      <c r="O3443" s="1053"/>
      <c r="P3443" s="1053"/>
    </row>
    <row r="3444" spans="12:16">
      <c r="L3444" s="1054"/>
      <c r="M3444" s="1048"/>
      <c r="N3444" s="1053"/>
      <c r="O3444" s="1053"/>
      <c r="P3444" s="1053"/>
    </row>
    <row r="3445" spans="12:16">
      <c r="L3445" s="1054"/>
      <c r="M3445" s="1048"/>
      <c r="N3445" s="1053"/>
      <c r="O3445" s="1053"/>
      <c r="P3445" s="1053"/>
    </row>
    <row r="3446" spans="12:16">
      <c r="L3446" s="1054"/>
      <c r="M3446" s="1048"/>
      <c r="N3446" s="1053"/>
      <c r="O3446" s="1053"/>
      <c r="P3446" s="1053"/>
    </row>
    <row r="3447" spans="12:16">
      <c r="L3447" s="1054"/>
      <c r="M3447" s="1048"/>
      <c r="N3447" s="1053"/>
      <c r="O3447" s="1053"/>
      <c r="P3447" s="1053"/>
    </row>
    <row r="3448" spans="12:16">
      <c r="L3448" s="1054"/>
      <c r="M3448" s="1048"/>
      <c r="N3448" s="1053"/>
      <c r="O3448" s="1053"/>
      <c r="P3448" s="1053"/>
    </row>
    <row r="3449" spans="12:16">
      <c r="L3449" s="1054"/>
      <c r="M3449" s="1048"/>
      <c r="N3449" s="1053"/>
      <c r="O3449" s="1053"/>
      <c r="P3449" s="1053"/>
    </row>
    <row r="3450" spans="12:16">
      <c r="L3450" s="1054"/>
      <c r="M3450" s="1048"/>
      <c r="N3450" s="1053"/>
      <c r="O3450" s="1053"/>
      <c r="P3450" s="1053"/>
    </row>
    <row r="3451" spans="12:16">
      <c r="L3451" s="1054"/>
      <c r="M3451" s="1048"/>
      <c r="N3451" s="1053"/>
      <c r="O3451" s="1053"/>
      <c r="P3451" s="1053"/>
    </row>
    <row r="3452" spans="12:16">
      <c r="L3452" s="1054"/>
      <c r="M3452" s="1048"/>
      <c r="N3452" s="1053"/>
      <c r="O3452" s="1053"/>
      <c r="P3452" s="1053"/>
    </row>
    <row r="3453" spans="12:16">
      <c r="L3453" s="1054"/>
      <c r="M3453" s="1048"/>
      <c r="N3453" s="1053"/>
      <c r="O3453" s="1053"/>
      <c r="P3453" s="1053"/>
    </row>
    <row r="3454" spans="12:16">
      <c r="L3454" s="1054"/>
      <c r="M3454" s="1048"/>
      <c r="N3454" s="1053"/>
      <c r="O3454" s="1053"/>
      <c r="P3454" s="1053"/>
    </row>
    <row r="3455" spans="12:16">
      <c r="L3455" s="1054"/>
      <c r="M3455" s="1048"/>
      <c r="N3455" s="1053"/>
      <c r="O3455" s="1053"/>
      <c r="P3455" s="1053"/>
    </row>
    <row r="3456" spans="12:16">
      <c r="L3456" s="1054"/>
      <c r="M3456" s="1048"/>
      <c r="N3456" s="1053"/>
      <c r="O3456" s="1053"/>
      <c r="P3456" s="1053"/>
    </row>
    <row r="3457" spans="12:16">
      <c r="L3457" s="1054"/>
      <c r="M3457" s="1048"/>
      <c r="N3457" s="1053"/>
      <c r="O3457" s="1053"/>
      <c r="P3457" s="1053"/>
    </row>
    <row r="3458" spans="12:16">
      <c r="L3458" s="1054"/>
      <c r="M3458" s="1048"/>
      <c r="N3458" s="1053"/>
      <c r="O3458" s="1053"/>
      <c r="P3458" s="1053"/>
    </row>
    <row r="3459" spans="12:16">
      <c r="L3459" s="1054"/>
      <c r="M3459" s="1048"/>
      <c r="N3459" s="1053"/>
      <c r="O3459" s="1053"/>
      <c r="P3459" s="1053"/>
    </row>
    <row r="3460" spans="12:16">
      <c r="L3460" s="1054"/>
      <c r="M3460" s="1048"/>
      <c r="N3460" s="1053"/>
      <c r="O3460" s="1053"/>
      <c r="P3460" s="1053"/>
    </row>
    <row r="3461" spans="12:16">
      <c r="L3461" s="1054"/>
      <c r="M3461" s="1048"/>
      <c r="N3461" s="1053"/>
      <c r="O3461" s="1053"/>
      <c r="P3461" s="1053"/>
    </row>
    <row r="3462" spans="12:16">
      <c r="L3462" s="1054"/>
      <c r="M3462" s="1048"/>
      <c r="N3462" s="1053"/>
      <c r="O3462" s="1053"/>
      <c r="P3462" s="1053"/>
    </row>
    <row r="3463" spans="12:16">
      <c r="L3463" s="1054"/>
      <c r="M3463" s="1048"/>
      <c r="N3463" s="1053"/>
      <c r="O3463" s="1053"/>
      <c r="P3463" s="1053"/>
    </row>
    <row r="3464" spans="12:16">
      <c r="L3464" s="1054"/>
      <c r="M3464" s="1048"/>
      <c r="N3464" s="1053"/>
      <c r="O3464" s="1053"/>
      <c r="P3464" s="1053"/>
    </row>
    <row r="3465" spans="12:16">
      <c r="L3465" s="1054"/>
      <c r="M3465" s="1048"/>
      <c r="N3465" s="1053"/>
      <c r="O3465" s="1053"/>
      <c r="P3465" s="1053"/>
    </row>
    <row r="3466" spans="12:16">
      <c r="L3466" s="1054"/>
      <c r="M3466" s="1048"/>
      <c r="N3466" s="1053"/>
      <c r="O3466" s="1053"/>
      <c r="P3466" s="1053"/>
    </row>
    <row r="3467" spans="12:16">
      <c r="L3467" s="1054"/>
      <c r="M3467" s="1048"/>
      <c r="N3467" s="1053"/>
      <c r="O3467" s="1053"/>
      <c r="P3467" s="1053"/>
    </row>
    <row r="3468" spans="12:16">
      <c r="L3468" s="1054"/>
      <c r="M3468" s="1048"/>
      <c r="N3468" s="1053"/>
      <c r="O3468" s="1053"/>
      <c r="P3468" s="1053"/>
    </row>
    <row r="3469" spans="12:16">
      <c r="L3469" s="1054"/>
      <c r="M3469" s="1048"/>
      <c r="N3469" s="1053"/>
      <c r="O3469" s="1053"/>
      <c r="P3469" s="1053"/>
    </row>
    <row r="3470" spans="12:16">
      <c r="L3470" s="1054"/>
      <c r="M3470" s="1048"/>
      <c r="N3470" s="1053"/>
      <c r="O3470" s="1053"/>
      <c r="P3470" s="1053"/>
    </row>
    <row r="3471" spans="12:16">
      <c r="L3471" s="1054"/>
      <c r="M3471" s="1048"/>
      <c r="N3471" s="1053"/>
      <c r="O3471" s="1053"/>
      <c r="P3471" s="1053"/>
    </row>
    <row r="3472" spans="12:16">
      <c r="L3472" s="1054"/>
      <c r="M3472" s="1048"/>
      <c r="N3472" s="1053"/>
      <c r="O3472" s="1053"/>
      <c r="P3472" s="1053"/>
    </row>
    <row r="3473" spans="12:16">
      <c r="L3473" s="1054"/>
      <c r="M3473" s="1048"/>
      <c r="N3473" s="1053"/>
      <c r="O3473" s="1053"/>
      <c r="P3473" s="1053"/>
    </row>
    <row r="3474" spans="12:16">
      <c r="L3474" s="1054"/>
      <c r="M3474" s="1048"/>
      <c r="N3474" s="1053"/>
      <c r="O3474" s="1053"/>
      <c r="P3474" s="1053"/>
    </row>
    <row r="3475" spans="12:16">
      <c r="L3475" s="1054"/>
      <c r="M3475" s="1048"/>
      <c r="N3475" s="1053"/>
      <c r="O3475" s="1053"/>
      <c r="P3475" s="1053"/>
    </row>
    <row r="3476" spans="12:16">
      <c r="L3476" s="1054"/>
      <c r="M3476" s="1048"/>
      <c r="N3476" s="1053"/>
      <c r="O3476" s="1053"/>
      <c r="P3476" s="1053"/>
    </row>
    <row r="3477" spans="12:16">
      <c r="L3477" s="1054"/>
      <c r="M3477" s="1048"/>
      <c r="N3477" s="1053"/>
      <c r="O3477" s="1053"/>
      <c r="P3477" s="1053"/>
    </row>
    <row r="3478" spans="12:16">
      <c r="L3478" s="1054"/>
      <c r="M3478" s="1048"/>
      <c r="N3478" s="1053"/>
      <c r="O3478" s="1053"/>
      <c r="P3478" s="1053"/>
    </row>
    <row r="3479" spans="12:16">
      <c r="L3479" s="1054"/>
      <c r="M3479" s="1048"/>
      <c r="N3479" s="1053"/>
      <c r="O3479" s="1053"/>
      <c r="P3479" s="1053"/>
    </row>
    <row r="3480" spans="12:16">
      <c r="L3480" s="1054"/>
      <c r="M3480" s="1048"/>
      <c r="N3480" s="1053"/>
      <c r="O3480" s="1053"/>
      <c r="P3480" s="1053"/>
    </row>
    <row r="3481" spans="12:16">
      <c r="L3481" s="1054"/>
      <c r="M3481" s="1048"/>
      <c r="N3481" s="1053"/>
      <c r="O3481" s="1053"/>
      <c r="P3481" s="1053"/>
    </row>
    <row r="3482" spans="12:16">
      <c r="L3482" s="1054"/>
      <c r="M3482" s="1048"/>
      <c r="N3482" s="1053"/>
      <c r="O3482" s="1053"/>
      <c r="P3482" s="1053"/>
    </row>
    <row r="3483" spans="12:16">
      <c r="L3483" s="1054"/>
      <c r="M3483" s="1048"/>
      <c r="N3483" s="1053"/>
      <c r="O3483" s="1053"/>
      <c r="P3483" s="1053"/>
    </row>
    <row r="3484" spans="12:16">
      <c r="L3484" s="1054"/>
      <c r="M3484" s="1048"/>
      <c r="N3484" s="1053"/>
      <c r="O3484" s="1053"/>
      <c r="P3484" s="1053"/>
    </row>
    <row r="3485" spans="12:16">
      <c r="L3485" s="1054"/>
      <c r="M3485" s="1048"/>
      <c r="N3485" s="1053"/>
      <c r="O3485" s="1053"/>
      <c r="P3485" s="1053"/>
    </row>
    <row r="3486" spans="12:16">
      <c r="L3486" s="1054"/>
      <c r="M3486" s="1048"/>
      <c r="N3486" s="1053"/>
      <c r="O3486" s="1053"/>
      <c r="P3486" s="1053"/>
    </row>
    <row r="3487" spans="12:16">
      <c r="L3487" s="1054"/>
      <c r="M3487" s="1048"/>
      <c r="N3487" s="1053"/>
      <c r="O3487" s="1053"/>
      <c r="P3487" s="1053"/>
    </row>
    <row r="3488" spans="12:16">
      <c r="L3488" s="1054"/>
      <c r="M3488" s="1048"/>
      <c r="N3488" s="1053"/>
      <c r="O3488" s="1053"/>
      <c r="P3488" s="1053"/>
    </row>
    <row r="3489" spans="12:16">
      <c r="L3489" s="1054"/>
      <c r="M3489" s="1048"/>
      <c r="N3489" s="1053"/>
      <c r="O3489" s="1053"/>
      <c r="P3489" s="1053"/>
    </row>
    <row r="3490" spans="12:16">
      <c r="L3490" s="1054"/>
      <c r="M3490" s="1048"/>
      <c r="N3490" s="1053"/>
      <c r="O3490" s="1053"/>
      <c r="P3490" s="1053"/>
    </row>
    <row r="3491" spans="12:16">
      <c r="L3491" s="1054"/>
      <c r="M3491" s="1048"/>
      <c r="N3491" s="1053"/>
      <c r="O3491" s="1053"/>
      <c r="P3491" s="1053"/>
    </row>
    <row r="3492" spans="12:16">
      <c r="L3492" s="1054"/>
      <c r="M3492" s="1048"/>
      <c r="N3492" s="1053"/>
      <c r="O3492" s="1053"/>
      <c r="P3492" s="1053"/>
    </row>
    <row r="3493" spans="12:16">
      <c r="L3493" s="1054"/>
      <c r="M3493" s="1048"/>
      <c r="N3493" s="1053"/>
      <c r="O3493" s="1053"/>
      <c r="P3493" s="1053"/>
    </row>
    <row r="3494" spans="12:16">
      <c r="L3494" s="1054"/>
      <c r="M3494" s="1048"/>
      <c r="N3494" s="1053"/>
      <c r="O3494" s="1053"/>
      <c r="P3494" s="1053"/>
    </row>
    <row r="3495" spans="12:16">
      <c r="L3495" s="1054"/>
      <c r="M3495" s="1048"/>
      <c r="N3495" s="1053"/>
      <c r="O3495" s="1053"/>
      <c r="P3495" s="1053"/>
    </row>
    <row r="3496" spans="12:16">
      <c r="L3496" s="1054"/>
      <c r="M3496" s="1048"/>
      <c r="N3496" s="1053"/>
      <c r="O3496" s="1053"/>
      <c r="P3496" s="1053"/>
    </row>
    <row r="3497" spans="12:16">
      <c r="L3497" s="1054"/>
      <c r="M3497" s="1048"/>
      <c r="N3497" s="1053"/>
      <c r="O3497" s="1053"/>
      <c r="P3497" s="1053"/>
    </row>
    <row r="3498" spans="12:16">
      <c r="L3498" s="1054"/>
      <c r="M3498" s="1048"/>
      <c r="N3498" s="1053"/>
      <c r="O3498" s="1053"/>
      <c r="P3498" s="1053"/>
    </row>
    <row r="3499" spans="12:16">
      <c r="L3499" s="1054"/>
      <c r="M3499" s="1048"/>
      <c r="N3499" s="1053"/>
      <c r="O3499" s="1053"/>
      <c r="P3499" s="1053"/>
    </row>
    <row r="3500" spans="12:16">
      <c r="L3500" s="1054"/>
      <c r="M3500" s="1048"/>
      <c r="N3500" s="1053"/>
      <c r="O3500" s="1053"/>
      <c r="P3500" s="1053"/>
    </row>
    <row r="3501" spans="12:16">
      <c r="L3501" s="1054"/>
      <c r="M3501" s="1048"/>
      <c r="N3501" s="1053"/>
      <c r="O3501" s="1053"/>
      <c r="P3501" s="1053"/>
    </row>
    <row r="3502" spans="12:16">
      <c r="L3502" s="1054"/>
      <c r="M3502" s="1048"/>
      <c r="N3502" s="1053"/>
      <c r="O3502" s="1053"/>
      <c r="P3502" s="1053"/>
    </row>
    <row r="3503" spans="12:16">
      <c r="L3503" s="1054"/>
      <c r="M3503" s="1048"/>
      <c r="N3503" s="1053"/>
      <c r="O3503" s="1053"/>
      <c r="P3503" s="1053"/>
    </row>
    <row r="3504" spans="12:16">
      <c r="L3504" s="1054"/>
      <c r="M3504" s="1048"/>
      <c r="N3504" s="1053"/>
      <c r="O3504" s="1053"/>
      <c r="P3504" s="1053"/>
    </row>
    <row r="3505" spans="12:16">
      <c r="L3505" s="1054"/>
      <c r="M3505" s="1048"/>
      <c r="N3505" s="1053"/>
      <c r="O3505" s="1053"/>
      <c r="P3505" s="1053"/>
    </row>
    <row r="3506" spans="12:16">
      <c r="L3506" s="1054"/>
      <c r="M3506" s="1048"/>
      <c r="N3506" s="1053"/>
      <c r="O3506" s="1053"/>
      <c r="P3506" s="1053"/>
    </row>
    <row r="3507" spans="12:16">
      <c r="L3507" s="1054"/>
      <c r="M3507" s="1048"/>
      <c r="N3507" s="1053"/>
      <c r="O3507" s="1053"/>
      <c r="P3507" s="1053"/>
    </row>
    <row r="3508" spans="12:16">
      <c r="L3508" s="1054"/>
      <c r="M3508" s="1048"/>
      <c r="N3508" s="1053"/>
      <c r="O3508" s="1053"/>
      <c r="P3508" s="1053"/>
    </row>
    <row r="3509" spans="12:16">
      <c r="L3509" s="1054"/>
      <c r="M3509" s="1048"/>
      <c r="N3509" s="1053"/>
      <c r="O3509" s="1053"/>
      <c r="P3509" s="1053"/>
    </row>
    <row r="3510" spans="12:16">
      <c r="L3510" s="1054"/>
      <c r="M3510" s="1048"/>
      <c r="N3510" s="1053"/>
      <c r="O3510" s="1053"/>
      <c r="P3510" s="1053"/>
    </row>
    <row r="3511" spans="12:16">
      <c r="L3511" s="1054"/>
      <c r="M3511" s="1048"/>
      <c r="N3511" s="1053"/>
      <c r="O3511" s="1053"/>
      <c r="P3511" s="1053"/>
    </row>
    <row r="3512" spans="12:16">
      <c r="L3512" s="1054"/>
      <c r="M3512" s="1048"/>
      <c r="N3512" s="1053"/>
      <c r="O3512" s="1053"/>
      <c r="P3512" s="1053"/>
    </row>
    <row r="3513" spans="12:16">
      <c r="L3513" s="1054"/>
      <c r="M3513" s="1048"/>
      <c r="N3513" s="1053"/>
      <c r="O3513" s="1053"/>
      <c r="P3513" s="1053"/>
    </row>
    <row r="3514" spans="12:16">
      <c r="L3514" s="1054"/>
      <c r="M3514" s="1048"/>
      <c r="N3514" s="1053"/>
      <c r="O3514" s="1053"/>
      <c r="P3514" s="1053"/>
    </row>
    <row r="3515" spans="12:16">
      <c r="L3515" s="1054"/>
      <c r="M3515" s="1048"/>
      <c r="N3515" s="1053"/>
      <c r="O3515" s="1053"/>
      <c r="P3515" s="1053"/>
    </row>
    <row r="3516" spans="12:16">
      <c r="L3516" s="1054"/>
      <c r="M3516" s="1048"/>
      <c r="N3516" s="1053"/>
      <c r="O3516" s="1053"/>
      <c r="P3516" s="1053"/>
    </row>
    <row r="3517" spans="12:16">
      <c r="L3517" s="1054"/>
      <c r="M3517" s="1048"/>
      <c r="N3517" s="1053"/>
      <c r="O3517" s="1053"/>
      <c r="P3517" s="1053"/>
    </row>
    <row r="3518" spans="12:16">
      <c r="L3518" s="1054"/>
      <c r="M3518" s="1048"/>
      <c r="N3518" s="1053"/>
      <c r="O3518" s="1053"/>
      <c r="P3518" s="1053"/>
    </row>
    <row r="3519" spans="12:16">
      <c r="L3519" s="1054"/>
      <c r="M3519" s="1048"/>
      <c r="N3519" s="1053"/>
      <c r="O3519" s="1053"/>
      <c r="P3519" s="1053"/>
    </row>
    <row r="3520" spans="12:16">
      <c r="L3520" s="1054"/>
      <c r="M3520" s="1048"/>
      <c r="N3520" s="1053"/>
      <c r="O3520" s="1053"/>
      <c r="P3520" s="1053"/>
    </row>
    <row r="3521" spans="12:16">
      <c r="L3521" s="1054"/>
      <c r="M3521" s="1048"/>
      <c r="N3521" s="1053"/>
      <c r="O3521" s="1053"/>
      <c r="P3521" s="1053"/>
    </row>
    <row r="3522" spans="12:16">
      <c r="L3522" s="1054"/>
      <c r="M3522" s="1048"/>
      <c r="N3522" s="1053"/>
      <c r="O3522" s="1053"/>
      <c r="P3522" s="1053"/>
    </row>
    <row r="3523" spans="12:16">
      <c r="L3523" s="1054"/>
      <c r="M3523" s="1048"/>
      <c r="N3523" s="1053"/>
      <c r="O3523" s="1053"/>
      <c r="P3523" s="1053"/>
    </row>
    <row r="3524" spans="12:16">
      <c r="L3524" s="1054"/>
      <c r="M3524" s="1048"/>
      <c r="N3524" s="1053"/>
      <c r="O3524" s="1053"/>
      <c r="P3524" s="1053"/>
    </row>
    <row r="3525" spans="12:16">
      <c r="L3525" s="1054"/>
      <c r="M3525" s="1048"/>
      <c r="N3525" s="1053"/>
      <c r="O3525" s="1053"/>
      <c r="P3525" s="1053"/>
    </row>
    <row r="3526" spans="12:16">
      <c r="L3526" s="1054"/>
      <c r="M3526" s="1048"/>
      <c r="N3526" s="1053"/>
      <c r="O3526" s="1053"/>
      <c r="P3526" s="1053"/>
    </row>
    <row r="3527" spans="12:16">
      <c r="L3527" s="1054"/>
      <c r="M3527" s="1048"/>
      <c r="N3527" s="1053"/>
      <c r="O3527" s="1053"/>
      <c r="P3527" s="1053"/>
    </row>
    <row r="3528" spans="12:16">
      <c r="L3528" s="1054"/>
      <c r="M3528" s="1048"/>
      <c r="N3528" s="1053"/>
      <c r="O3528" s="1053"/>
      <c r="P3528" s="1053"/>
    </row>
    <row r="3529" spans="12:16">
      <c r="L3529" s="1054"/>
      <c r="M3529" s="1048"/>
      <c r="N3529" s="1053"/>
      <c r="O3529" s="1053"/>
      <c r="P3529" s="1053"/>
    </row>
    <row r="3530" spans="12:16">
      <c r="L3530" s="1054"/>
      <c r="M3530" s="1048"/>
      <c r="N3530" s="1053"/>
      <c r="O3530" s="1053"/>
      <c r="P3530" s="1053"/>
    </row>
    <row r="3531" spans="12:16">
      <c r="L3531" s="1054"/>
      <c r="M3531" s="1048"/>
      <c r="N3531" s="1053"/>
      <c r="O3531" s="1053"/>
      <c r="P3531" s="1053"/>
    </row>
    <row r="3532" spans="12:16">
      <c r="L3532" s="1054"/>
      <c r="M3532" s="1048"/>
      <c r="N3532" s="1053"/>
      <c r="O3532" s="1053"/>
      <c r="P3532" s="1053"/>
    </row>
    <row r="3533" spans="12:16">
      <c r="L3533" s="1054"/>
      <c r="M3533" s="1048"/>
      <c r="N3533" s="1053"/>
      <c r="O3533" s="1053"/>
      <c r="P3533" s="1053"/>
    </row>
    <row r="3534" spans="12:16">
      <c r="L3534" s="1054"/>
      <c r="M3534" s="1048"/>
      <c r="N3534" s="1053"/>
      <c r="O3534" s="1053"/>
      <c r="P3534" s="1053"/>
    </row>
    <row r="3535" spans="12:16">
      <c r="L3535" s="1054"/>
      <c r="M3535" s="1048"/>
      <c r="N3535" s="1053"/>
      <c r="O3535" s="1053"/>
      <c r="P3535" s="1053"/>
    </row>
    <row r="3536" spans="12:16">
      <c r="L3536" s="1054"/>
      <c r="M3536" s="1048"/>
      <c r="N3536" s="1053"/>
      <c r="O3536" s="1053"/>
      <c r="P3536" s="1053"/>
    </row>
    <row r="3537" spans="12:16">
      <c r="L3537" s="1054"/>
      <c r="M3537" s="1048"/>
      <c r="N3537" s="1053"/>
      <c r="O3537" s="1053"/>
      <c r="P3537" s="1053"/>
    </row>
    <row r="3538" spans="12:16">
      <c r="L3538" s="1054"/>
      <c r="M3538" s="1048"/>
      <c r="N3538" s="1053"/>
      <c r="O3538" s="1053"/>
      <c r="P3538" s="1053"/>
    </row>
    <row r="3539" spans="12:16">
      <c r="L3539" s="1054"/>
      <c r="M3539" s="1048"/>
      <c r="N3539" s="1053"/>
      <c r="O3539" s="1053"/>
      <c r="P3539" s="1053"/>
    </row>
    <row r="3540" spans="12:16">
      <c r="L3540" s="1054"/>
      <c r="M3540" s="1048"/>
      <c r="N3540" s="1053"/>
      <c r="O3540" s="1053"/>
      <c r="P3540" s="1053"/>
    </row>
    <row r="3541" spans="12:16">
      <c r="L3541" s="1054"/>
      <c r="M3541" s="1048"/>
      <c r="N3541" s="1053"/>
      <c r="O3541" s="1053"/>
      <c r="P3541" s="1053"/>
    </row>
    <row r="3542" spans="12:16">
      <c r="L3542" s="1054"/>
      <c r="M3542" s="1048"/>
      <c r="N3542" s="1053"/>
      <c r="O3542" s="1053"/>
      <c r="P3542" s="1053"/>
    </row>
    <row r="3543" spans="12:16">
      <c r="L3543" s="1054"/>
      <c r="M3543" s="1048"/>
      <c r="N3543" s="1053"/>
      <c r="O3543" s="1053"/>
      <c r="P3543" s="1053"/>
    </row>
    <row r="3544" spans="12:16">
      <c r="L3544" s="1054"/>
      <c r="M3544" s="1048"/>
      <c r="N3544" s="1053"/>
      <c r="O3544" s="1053"/>
      <c r="P3544" s="1053"/>
    </row>
    <row r="3545" spans="12:16">
      <c r="L3545" s="1054"/>
      <c r="M3545" s="1048"/>
      <c r="N3545" s="1053"/>
      <c r="O3545" s="1053"/>
      <c r="P3545" s="1053"/>
    </row>
    <row r="3546" spans="12:16">
      <c r="L3546" s="1054"/>
      <c r="M3546" s="1048"/>
      <c r="N3546" s="1053"/>
      <c r="O3546" s="1053"/>
      <c r="P3546" s="1053"/>
    </row>
    <row r="3547" spans="12:16">
      <c r="L3547" s="1054"/>
      <c r="M3547" s="1048"/>
      <c r="N3547" s="1053"/>
      <c r="O3547" s="1053"/>
      <c r="P3547" s="1053"/>
    </row>
    <row r="3548" spans="12:16">
      <c r="L3548" s="1054"/>
      <c r="M3548" s="1048"/>
      <c r="N3548" s="1053"/>
      <c r="O3548" s="1053"/>
      <c r="P3548" s="1053"/>
    </row>
    <row r="3549" spans="12:16">
      <c r="L3549" s="1054"/>
      <c r="M3549" s="1048"/>
      <c r="N3549" s="1053"/>
      <c r="O3549" s="1053"/>
      <c r="P3549" s="1053"/>
    </row>
    <row r="3550" spans="12:16">
      <c r="L3550" s="1054"/>
      <c r="M3550" s="1048"/>
      <c r="N3550" s="1053"/>
      <c r="O3550" s="1053"/>
      <c r="P3550" s="1053"/>
    </row>
    <row r="3551" spans="12:16">
      <c r="L3551" s="1054"/>
      <c r="M3551" s="1048"/>
      <c r="N3551" s="1053"/>
      <c r="O3551" s="1053"/>
      <c r="P3551" s="1053"/>
    </row>
    <row r="3552" spans="12:16">
      <c r="L3552" s="1054"/>
      <c r="M3552" s="1048"/>
      <c r="N3552" s="1053"/>
      <c r="O3552" s="1053"/>
      <c r="P3552" s="1053"/>
    </row>
    <row r="3553" spans="12:16">
      <c r="L3553" s="1054"/>
      <c r="M3553" s="1048"/>
      <c r="N3553" s="1053"/>
      <c r="O3553" s="1053"/>
      <c r="P3553" s="1053"/>
    </row>
    <row r="3554" spans="12:16">
      <c r="L3554" s="1054"/>
      <c r="M3554" s="1048"/>
      <c r="N3554" s="1053"/>
      <c r="O3554" s="1053"/>
      <c r="P3554" s="1053"/>
    </row>
    <row r="3555" spans="12:16">
      <c r="L3555" s="1054"/>
      <c r="M3555" s="1048"/>
      <c r="N3555" s="1053"/>
      <c r="O3555" s="1053"/>
      <c r="P3555" s="1053"/>
    </row>
    <row r="3556" spans="12:16">
      <c r="L3556" s="1054"/>
      <c r="M3556" s="1048"/>
      <c r="N3556" s="1053"/>
      <c r="O3556" s="1053"/>
      <c r="P3556" s="1053"/>
    </row>
    <row r="3557" spans="12:16">
      <c r="L3557" s="1054"/>
      <c r="M3557" s="1048"/>
      <c r="N3557" s="1053"/>
      <c r="O3557" s="1053"/>
      <c r="P3557" s="1053"/>
    </row>
    <row r="3558" spans="12:16">
      <c r="L3558" s="1054"/>
      <c r="M3558" s="1048"/>
      <c r="N3558" s="1053"/>
      <c r="O3558" s="1053"/>
      <c r="P3558" s="1053"/>
    </row>
    <row r="3559" spans="12:16">
      <c r="L3559" s="1054"/>
      <c r="M3559" s="1048"/>
      <c r="N3559" s="1053"/>
      <c r="O3559" s="1053"/>
      <c r="P3559" s="1053"/>
    </row>
    <row r="3560" spans="12:16">
      <c r="L3560" s="1054"/>
      <c r="M3560" s="1048"/>
      <c r="N3560" s="1053"/>
      <c r="O3560" s="1053"/>
      <c r="P3560" s="1053"/>
    </row>
    <row r="3561" spans="12:16">
      <c r="L3561" s="1054"/>
      <c r="M3561" s="1048"/>
      <c r="N3561" s="1053"/>
      <c r="O3561" s="1053"/>
      <c r="P3561" s="1053"/>
    </row>
    <row r="3562" spans="12:16">
      <c r="L3562" s="1054"/>
      <c r="M3562" s="1048"/>
      <c r="N3562" s="1053"/>
      <c r="O3562" s="1053"/>
      <c r="P3562" s="1053"/>
    </row>
    <row r="3563" spans="12:16">
      <c r="L3563" s="1054"/>
      <c r="M3563" s="1048"/>
      <c r="N3563" s="1053"/>
      <c r="O3563" s="1053"/>
      <c r="P3563" s="1053"/>
    </row>
    <row r="3564" spans="12:16">
      <c r="L3564" s="1054"/>
      <c r="M3564" s="1048"/>
      <c r="N3564" s="1053"/>
      <c r="O3564" s="1053"/>
      <c r="P3564" s="1053"/>
    </row>
    <row r="3565" spans="12:16">
      <c r="L3565" s="1054"/>
      <c r="M3565" s="1048"/>
      <c r="N3565" s="1053"/>
      <c r="O3565" s="1053"/>
      <c r="P3565" s="1053"/>
    </row>
    <row r="3566" spans="12:16">
      <c r="L3566" s="1054"/>
      <c r="M3566" s="1048"/>
      <c r="N3566" s="1053"/>
      <c r="O3566" s="1053"/>
      <c r="P3566" s="1053"/>
    </row>
    <row r="3567" spans="12:16">
      <c r="L3567" s="1054"/>
      <c r="M3567" s="1048"/>
      <c r="N3567" s="1053"/>
      <c r="O3567" s="1053"/>
      <c r="P3567" s="1053"/>
    </row>
    <row r="3568" spans="12:16">
      <c r="L3568" s="1054"/>
      <c r="M3568" s="1048"/>
      <c r="N3568" s="1053"/>
      <c r="O3568" s="1053"/>
      <c r="P3568" s="1053"/>
    </row>
    <row r="3569" spans="12:16">
      <c r="L3569" s="1054"/>
      <c r="M3569" s="1048"/>
      <c r="N3569" s="1053"/>
      <c r="O3569" s="1053"/>
      <c r="P3569" s="1053"/>
    </row>
    <row r="3570" spans="12:16">
      <c r="L3570" s="1054"/>
      <c r="M3570" s="1048"/>
      <c r="N3570" s="1053"/>
      <c r="O3570" s="1053"/>
      <c r="P3570" s="1053"/>
    </row>
    <row r="3571" spans="12:16">
      <c r="L3571" s="1054"/>
      <c r="M3571" s="1048"/>
      <c r="N3571" s="1053"/>
      <c r="O3571" s="1053"/>
      <c r="P3571" s="1053"/>
    </row>
    <row r="3572" spans="12:16">
      <c r="L3572" s="1054"/>
      <c r="M3572" s="1048"/>
      <c r="N3572" s="1053"/>
      <c r="O3572" s="1053"/>
      <c r="P3572" s="1053"/>
    </row>
    <row r="3573" spans="12:16">
      <c r="L3573" s="1054"/>
      <c r="M3573" s="1048"/>
      <c r="N3573" s="1053"/>
      <c r="O3573" s="1053"/>
      <c r="P3573" s="1053"/>
    </row>
    <row r="3574" spans="12:16">
      <c r="L3574" s="1054"/>
      <c r="M3574" s="1048"/>
      <c r="N3574" s="1053"/>
      <c r="O3574" s="1053"/>
      <c r="P3574" s="1053"/>
    </row>
    <row r="3575" spans="12:16">
      <c r="L3575" s="1054"/>
      <c r="M3575" s="1048"/>
      <c r="N3575" s="1053"/>
      <c r="O3575" s="1053"/>
      <c r="P3575" s="1053"/>
    </row>
    <row r="3576" spans="12:16">
      <c r="L3576" s="1054"/>
      <c r="M3576" s="1048"/>
      <c r="N3576" s="1053"/>
      <c r="O3576" s="1053"/>
      <c r="P3576" s="1053"/>
    </row>
    <row r="3577" spans="12:16">
      <c r="L3577" s="1054"/>
      <c r="M3577" s="1048"/>
      <c r="N3577" s="1053"/>
      <c r="O3577" s="1053"/>
      <c r="P3577" s="1053"/>
    </row>
    <row r="3578" spans="12:16">
      <c r="L3578" s="1054"/>
      <c r="M3578" s="1048"/>
      <c r="N3578" s="1053"/>
      <c r="O3578" s="1053"/>
      <c r="P3578" s="1053"/>
    </row>
    <row r="3579" spans="12:16">
      <c r="L3579" s="1054"/>
      <c r="M3579" s="1048"/>
      <c r="N3579" s="1053"/>
      <c r="O3579" s="1053"/>
      <c r="P3579" s="1053"/>
    </row>
    <row r="3580" spans="12:16">
      <c r="L3580" s="1054"/>
      <c r="M3580" s="1048"/>
      <c r="N3580" s="1053"/>
      <c r="O3580" s="1053"/>
      <c r="P3580" s="1053"/>
    </row>
    <row r="3581" spans="12:16">
      <c r="L3581" s="1054"/>
      <c r="M3581" s="1048"/>
      <c r="N3581" s="1053"/>
      <c r="O3581" s="1053"/>
      <c r="P3581" s="1053"/>
    </row>
    <row r="3582" spans="12:16">
      <c r="L3582" s="1054"/>
      <c r="M3582" s="1048"/>
      <c r="N3582" s="1053"/>
      <c r="O3582" s="1053"/>
      <c r="P3582" s="1053"/>
    </row>
    <row r="3583" spans="12:16">
      <c r="L3583" s="1054"/>
      <c r="M3583" s="1048"/>
      <c r="N3583" s="1053"/>
      <c r="O3583" s="1053"/>
      <c r="P3583" s="1053"/>
    </row>
    <row r="3584" spans="12:16">
      <c r="L3584" s="1054"/>
      <c r="M3584" s="1048"/>
      <c r="N3584" s="1053"/>
      <c r="O3584" s="1053"/>
      <c r="P3584" s="1053"/>
    </row>
    <row r="3585" spans="12:16">
      <c r="L3585" s="1054"/>
      <c r="M3585" s="1048"/>
      <c r="N3585" s="1053"/>
      <c r="O3585" s="1053"/>
      <c r="P3585" s="1053"/>
    </row>
    <row r="3586" spans="12:16">
      <c r="L3586" s="1054"/>
      <c r="M3586" s="1048"/>
      <c r="N3586" s="1053"/>
      <c r="O3586" s="1053"/>
      <c r="P3586" s="1053"/>
    </row>
    <row r="3587" spans="12:16">
      <c r="L3587" s="1054"/>
      <c r="M3587" s="1048"/>
      <c r="N3587" s="1053"/>
      <c r="O3587" s="1053"/>
      <c r="P3587" s="1053"/>
    </row>
    <row r="3588" spans="12:16">
      <c r="L3588" s="1054"/>
      <c r="M3588" s="1048"/>
      <c r="N3588" s="1053"/>
      <c r="O3588" s="1053"/>
      <c r="P3588" s="1053"/>
    </row>
    <row r="3589" spans="12:16">
      <c r="L3589" s="1054"/>
      <c r="M3589" s="1048"/>
      <c r="N3589" s="1053"/>
      <c r="O3589" s="1053"/>
      <c r="P3589" s="1053"/>
    </row>
    <row r="3590" spans="12:16">
      <c r="L3590" s="1054"/>
      <c r="M3590" s="1048"/>
      <c r="N3590" s="1053"/>
      <c r="O3590" s="1053"/>
      <c r="P3590" s="1053"/>
    </row>
    <row r="3591" spans="12:16">
      <c r="L3591" s="1054"/>
      <c r="M3591" s="1048"/>
      <c r="N3591" s="1053"/>
      <c r="O3591" s="1053"/>
      <c r="P3591" s="1053"/>
    </row>
    <row r="3592" spans="12:16">
      <c r="L3592" s="1054"/>
      <c r="M3592" s="1048"/>
      <c r="N3592" s="1053"/>
      <c r="O3592" s="1053"/>
      <c r="P3592" s="1053"/>
    </row>
    <row r="3593" spans="12:16">
      <c r="L3593" s="1054"/>
      <c r="M3593" s="1048"/>
      <c r="N3593" s="1053"/>
      <c r="O3593" s="1053"/>
      <c r="P3593" s="1053"/>
    </row>
    <row r="3594" spans="12:16">
      <c r="L3594" s="1054"/>
      <c r="M3594" s="1048"/>
      <c r="N3594" s="1053"/>
      <c r="O3594" s="1053"/>
      <c r="P3594" s="1053"/>
    </row>
    <row r="3595" spans="12:16">
      <c r="L3595" s="1054"/>
      <c r="M3595" s="1048"/>
      <c r="N3595" s="1053"/>
      <c r="O3595" s="1053"/>
      <c r="P3595" s="1053"/>
    </row>
    <row r="3596" spans="12:16">
      <c r="L3596" s="1054"/>
      <c r="M3596" s="1048"/>
      <c r="N3596" s="1053"/>
      <c r="O3596" s="1053"/>
      <c r="P3596" s="1053"/>
    </row>
    <row r="3597" spans="12:16">
      <c r="L3597" s="1054"/>
      <c r="M3597" s="1048"/>
      <c r="N3597" s="1053"/>
      <c r="O3597" s="1053"/>
      <c r="P3597" s="1053"/>
    </row>
    <row r="3598" spans="12:16">
      <c r="L3598" s="1054"/>
      <c r="M3598" s="1048"/>
      <c r="N3598" s="1053"/>
      <c r="O3598" s="1053"/>
      <c r="P3598" s="1053"/>
    </row>
    <row r="3599" spans="12:16">
      <c r="L3599" s="1054"/>
      <c r="M3599" s="1048"/>
      <c r="N3599" s="1053"/>
      <c r="O3599" s="1053"/>
      <c r="P3599" s="1053"/>
    </row>
    <row r="3600" spans="12:16">
      <c r="L3600" s="1054"/>
      <c r="M3600" s="1048"/>
      <c r="N3600" s="1053"/>
      <c r="O3600" s="1053"/>
      <c r="P3600" s="1053"/>
    </row>
    <row r="3601" spans="12:16">
      <c r="L3601" s="1054"/>
      <c r="M3601" s="1048"/>
      <c r="N3601" s="1053"/>
      <c r="O3601" s="1053"/>
      <c r="P3601" s="1053"/>
    </row>
    <row r="3602" spans="12:16">
      <c r="L3602" s="1054"/>
      <c r="M3602" s="1048"/>
      <c r="N3602" s="1053"/>
      <c r="O3602" s="1053"/>
      <c r="P3602" s="1053"/>
    </row>
    <row r="3603" spans="12:16">
      <c r="L3603" s="1054"/>
      <c r="M3603" s="1048"/>
      <c r="N3603" s="1053"/>
      <c r="O3603" s="1053"/>
      <c r="P3603" s="1053"/>
    </row>
    <row r="3604" spans="12:16">
      <c r="L3604" s="1054"/>
      <c r="M3604" s="1048"/>
      <c r="N3604" s="1053"/>
      <c r="O3604" s="1053"/>
      <c r="P3604" s="1053"/>
    </row>
    <row r="3605" spans="12:16">
      <c r="L3605" s="1054"/>
      <c r="M3605" s="1048"/>
      <c r="N3605" s="1053"/>
      <c r="O3605" s="1053"/>
      <c r="P3605" s="1053"/>
    </row>
    <row r="3606" spans="12:16">
      <c r="L3606" s="1054"/>
      <c r="M3606" s="1048"/>
      <c r="N3606" s="1053"/>
      <c r="O3606" s="1053"/>
      <c r="P3606" s="1053"/>
    </row>
    <row r="3607" spans="12:16">
      <c r="L3607" s="1054"/>
      <c r="M3607" s="1048"/>
      <c r="N3607" s="1053"/>
      <c r="O3607" s="1053"/>
      <c r="P3607" s="1053"/>
    </row>
    <row r="3608" spans="12:16">
      <c r="L3608" s="1054"/>
      <c r="M3608" s="1048"/>
      <c r="N3608" s="1053"/>
      <c r="O3608" s="1053"/>
      <c r="P3608" s="1053"/>
    </row>
    <row r="3609" spans="12:16">
      <c r="L3609" s="1054"/>
      <c r="M3609" s="1048"/>
      <c r="N3609" s="1053"/>
      <c r="O3609" s="1053"/>
      <c r="P3609" s="1053"/>
    </row>
    <row r="3610" spans="12:16">
      <c r="L3610" s="1054"/>
      <c r="M3610" s="1048"/>
      <c r="N3610" s="1053"/>
      <c r="O3610" s="1053"/>
      <c r="P3610" s="1053"/>
    </row>
    <row r="3611" spans="12:16">
      <c r="L3611" s="1054"/>
      <c r="M3611" s="1048"/>
      <c r="N3611" s="1053"/>
      <c r="O3611" s="1053"/>
      <c r="P3611" s="1053"/>
    </row>
    <row r="3612" spans="12:16">
      <c r="L3612" s="1054"/>
      <c r="M3612" s="1048"/>
      <c r="N3612" s="1053"/>
      <c r="O3612" s="1053"/>
      <c r="P3612" s="1053"/>
    </row>
    <row r="3613" spans="12:16">
      <c r="L3613" s="1054"/>
      <c r="M3613" s="1048"/>
      <c r="N3613" s="1053"/>
      <c r="O3613" s="1053"/>
      <c r="P3613" s="1053"/>
    </row>
    <row r="3614" spans="12:16">
      <c r="L3614" s="1054"/>
      <c r="M3614" s="1048"/>
      <c r="N3614" s="1053"/>
      <c r="O3614" s="1053"/>
      <c r="P3614" s="1053"/>
    </row>
    <row r="3615" spans="12:16">
      <c r="L3615" s="1054"/>
      <c r="M3615" s="1048"/>
      <c r="N3615" s="1053"/>
      <c r="O3615" s="1053"/>
      <c r="P3615" s="1053"/>
    </row>
    <row r="3616" spans="12:16">
      <c r="L3616" s="1054"/>
      <c r="M3616" s="1048"/>
      <c r="N3616" s="1053"/>
      <c r="O3616" s="1053"/>
      <c r="P3616" s="1053"/>
    </row>
    <row r="3617" spans="12:16">
      <c r="L3617" s="1054"/>
      <c r="M3617" s="1048"/>
      <c r="N3617" s="1053"/>
      <c r="O3617" s="1053"/>
      <c r="P3617" s="1053"/>
    </row>
    <row r="3618" spans="12:16">
      <c r="L3618" s="1054"/>
      <c r="M3618" s="1048"/>
      <c r="N3618" s="1053"/>
      <c r="O3618" s="1053"/>
      <c r="P3618" s="1053"/>
    </row>
    <row r="3619" spans="12:16">
      <c r="L3619" s="1054"/>
      <c r="M3619" s="1048"/>
      <c r="N3619" s="1053"/>
      <c r="O3619" s="1053"/>
      <c r="P3619" s="1053"/>
    </row>
    <row r="3620" spans="12:16">
      <c r="L3620" s="1054"/>
      <c r="M3620" s="1048"/>
      <c r="N3620" s="1053"/>
      <c r="O3620" s="1053"/>
      <c r="P3620" s="1053"/>
    </row>
    <row r="3621" spans="12:16">
      <c r="L3621" s="1054"/>
      <c r="M3621" s="1048"/>
      <c r="N3621" s="1053"/>
      <c r="O3621" s="1053"/>
      <c r="P3621" s="1053"/>
    </row>
    <row r="3622" spans="12:16">
      <c r="L3622" s="1054"/>
      <c r="M3622" s="1048"/>
      <c r="N3622" s="1053"/>
      <c r="O3622" s="1053"/>
      <c r="P3622" s="1053"/>
    </row>
    <row r="3623" spans="12:16">
      <c r="L3623" s="1054"/>
      <c r="M3623" s="1048"/>
      <c r="N3623" s="1053"/>
      <c r="O3623" s="1053"/>
      <c r="P3623" s="1053"/>
    </row>
    <row r="3624" spans="12:16">
      <c r="L3624" s="1054"/>
      <c r="M3624" s="1048"/>
      <c r="N3624" s="1053"/>
      <c r="O3624" s="1053"/>
      <c r="P3624" s="1053"/>
    </row>
    <row r="3625" spans="12:16">
      <c r="L3625" s="1054"/>
      <c r="M3625" s="1048"/>
      <c r="N3625" s="1053"/>
      <c r="O3625" s="1053"/>
      <c r="P3625" s="1053"/>
    </row>
    <row r="3626" spans="12:16">
      <c r="L3626" s="1054"/>
      <c r="M3626" s="1048"/>
      <c r="N3626" s="1053"/>
      <c r="O3626" s="1053"/>
      <c r="P3626" s="1053"/>
    </row>
    <row r="3627" spans="12:16">
      <c r="L3627" s="1054"/>
      <c r="M3627" s="1048"/>
      <c r="N3627" s="1053"/>
      <c r="O3627" s="1053"/>
      <c r="P3627" s="1053"/>
    </row>
    <row r="3628" spans="12:16">
      <c r="L3628" s="1054"/>
      <c r="M3628" s="1048"/>
      <c r="N3628" s="1053"/>
      <c r="O3628" s="1053"/>
      <c r="P3628" s="1053"/>
    </row>
    <row r="3629" spans="12:16">
      <c r="L3629" s="1054"/>
      <c r="M3629" s="1048"/>
      <c r="N3629" s="1053"/>
      <c r="O3629" s="1053"/>
      <c r="P3629" s="1053"/>
    </row>
    <row r="3630" spans="12:16">
      <c r="L3630" s="1054"/>
      <c r="M3630" s="1048"/>
      <c r="N3630" s="1053"/>
      <c r="O3630" s="1053"/>
      <c r="P3630" s="1053"/>
    </row>
    <row r="3631" spans="12:16">
      <c r="L3631" s="1054"/>
      <c r="M3631" s="1048"/>
      <c r="N3631" s="1053"/>
      <c r="O3631" s="1053"/>
      <c r="P3631" s="1053"/>
    </row>
    <row r="3632" spans="12:16">
      <c r="L3632" s="1054"/>
      <c r="M3632" s="1048"/>
      <c r="N3632" s="1053"/>
      <c r="O3632" s="1053"/>
      <c r="P3632" s="1053"/>
    </row>
    <row r="3633" spans="12:16">
      <c r="L3633" s="1054"/>
      <c r="M3633" s="1048"/>
      <c r="N3633" s="1053"/>
      <c r="O3633" s="1053"/>
      <c r="P3633" s="1053"/>
    </row>
    <row r="3634" spans="12:16">
      <c r="L3634" s="1054"/>
      <c r="M3634" s="1048"/>
      <c r="N3634" s="1053"/>
      <c r="O3634" s="1053"/>
      <c r="P3634" s="1053"/>
    </row>
    <row r="3635" spans="12:16">
      <c r="L3635" s="1054"/>
      <c r="M3635" s="1048"/>
      <c r="N3635" s="1053"/>
      <c r="O3635" s="1053"/>
      <c r="P3635" s="1053"/>
    </row>
    <row r="3636" spans="12:16">
      <c r="L3636" s="1054"/>
      <c r="M3636" s="1048"/>
      <c r="N3636" s="1053"/>
      <c r="O3636" s="1053"/>
      <c r="P3636" s="1053"/>
    </row>
    <row r="3637" spans="12:16">
      <c r="L3637" s="1054"/>
      <c r="M3637" s="1048"/>
      <c r="N3637" s="1053"/>
      <c r="O3637" s="1053"/>
      <c r="P3637" s="1053"/>
    </row>
    <row r="3638" spans="12:16">
      <c r="L3638" s="1054"/>
      <c r="M3638" s="1048"/>
      <c r="N3638" s="1053"/>
      <c r="O3638" s="1053"/>
      <c r="P3638" s="1053"/>
    </row>
    <row r="3639" spans="12:16">
      <c r="L3639" s="1054"/>
      <c r="M3639" s="1048"/>
      <c r="N3639" s="1053"/>
      <c r="O3639" s="1053"/>
      <c r="P3639" s="1053"/>
    </row>
    <row r="3640" spans="12:16">
      <c r="L3640" s="1054"/>
      <c r="M3640" s="1048"/>
      <c r="N3640" s="1053"/>
      <c r="O3640" s="1053"/>
      <c r="P3640" s="1053"/>
    </row>
    <row r="3641" spans="12:16">
      <c r="L3641" s="1054"/>
      <c r="M3641" s="1048"/>
      <c r="N3641" s="1053"/>
      <c r="O3641" s="1053"/>
      <c r="P3641" s="1053"/>
    </row>
    <row r="3642" spans="12:16">
      <c r="L3642" s="1054"/>
      <c r="M3642" s="1048"/>
      <c r="N3642" s="1053"/>
      <c r="O3642" s="1053"/>
      <c r="P3642" s="1053"/>
    </row>
    <row r="3643" spans="12:16">
      <c r="L3643" s="1054"/>
      <c r="M3643" s="1048"/>
      <c r="N3643" s="1053"/>
      <c r="O3643" s="1053"/>
      <c r="P3643" s="1053"/>
    </row>
    <row r="3644" spans="12:16">
      <c r="L3644" s="1054"/>
      <c r="M3644" s="1048"/>
      <c r="N3644" s="1053"/>
      <c r="O3644" s="1053"/>
      <c r="P3644" s="1053"/>
    </row>
    <row r="3645" spans="12:16">
      <c r="L3645" s="1054"/>
      <c r="M3645" s="1048"/>
      <c r="N3645" s="1053"/>
      <c r="O3645" s="1053"/>
      <c r="P3645" s="1053"/>
    </row>
    <row r="3646" spans="12:16">
      <c r="L3646" s="1054"/>
      <c r="M3646" s="1048"/>
      <c r="N3646" s="1053"/>
      <c r="O3646" s="1053"/>
      <c r="P3646" s="1053"/>
    </row>
    <row r="3647" spans="12:16">
      <c r="L3647" s="1054"/>
      <c r="M3647" s="1048"/>
      <c r="N3647" s="1053"/>
      <c r="O3647" s="1053"/>
      <c r="P3647" s="1053"/>
    </row>
    <row r="3648" spans="12:16">
      <c r="L3648" s="1054"/>
      <c r="M3648" s="1048"/>
      <c r="N3648" s="1053"/>
      <c r="O3648" s="1053"/>
      <c r="P3648" s="1053"/>
    </row>
    <row r="3649" spans="12:16">
      <c r="L3649" s="1054"/>
      <c r="M3649" s="1048"/>
      <c r="N3649" s="1053"/>
      <c r="O3649" s="1053"/>
      <c r="P3649" s="1053"/>
    </row>
    <row r="3650" spans="12:16">
      <c r="L3650" s="1054"/>
      <c r="M3650" s="1048"/>
      <c r="N3650" s="1053"/>
      <c r="O3650" s="1053"/>
      <c r="P3650" s="1053"/>
    </row>
    <row r="3651" spans="12:16">
      <c r="L3651" s="1054"/>
      <c r="M3651" s="1048"/>
      <c r="N3651" s="1053"/>
      <c r="O3651" s="1053"/>
      <c r="P3651" s="1053"/>
    </row>
    <row r="3652" spans="12:16">
      <c r="L3652" s="1054"/>
      <c r="M3652" s="1048"/>
      <c r="N3652" s="1053"/>
      <c r="O3652" s="1053"/>
      <c r="P3652" s="1053"/>
    </row>
    <row r="3653" spans="12:16">
      <c r="L3653" s="1054"/>
      <c r="M3653" s="1048"/>
      <c r="N3653" s="1053"/>
      <c r="O3653" s="1053"/>
      <c r="P3653" s="1053"/>
    </row>
    <row r="3654" spans="12:16">
      <c r="L3654" s="1054"/>
      <c r="M3654" s="1048"/>
      <c r="N3654" s="1053"/>
      <c r="O3654" s="1053"/>
      <c r="P3654" s="1053"/>
    </row>
    <row r="3655" spans="12:16">
      <c r="L3655" s="1054"/>
      <c r="M3655" s="1048"/>
      <c r="N3655" s="1053"/>
      <c r="O3655" s="1053"/>
      <c r="P3655" s="1053"/>
    </row>
    <row r="3656" spans="12:16">
      <c r="L3656" s="1054"/>
      <c r="M3656" s="1048"/>
      <c r="N3656" s="1053"/>
      <c r="O3656" s="1053"/>
      <c r="P3656" s="1053"/>
    </row>
    <row r="3657" spans="12:16">
      <c r="L3657" s="1054"/>
      <c r="M3657" s="1048"/>
      <c r="N3657" s="1053"/>
      <c r="O3657" s="1053"/>
      <c r="P3657" s="1053"/>
    </row>
    <row r="3658" spans="12:16">
      <c r="L3658" s="1054"/>
      <c r="M3658" s="1048"/>
      <c r="N3658" s="1053"/>
      <c r="O3658" s="1053"/>
      <c r="P3658" s="1053"/>
    </row>
    <row r="3659" spans="12:16">
      <c r="L3659" s="1054"/>
      <c r="M3659" s="1048"/>
      <c r="N3659" s="1053"/>
      <c r="O3659" s="1053"/>
      <c r="P3659" s="1053"/>
    </row>
    <row r="3660" spans="12:16">
      <c r="L3660" s="1054"/>
      <c r="M3660" s="1048"/>
      <c r="N3660" s="1053"/>
      <c r="O3660" s="1053"/>
      <c r="P3660" s="1053"/>
    </row>
    <row r="3661" spans="12:16">
      <c r="L3661" s="1054"/>
      <c r="M3661" s="1048"/>
      <c r="N3661" s="1053"/>
      <c r="O3661" s="1053"/>
      <c r="P3661" s="1053"/>
    </row>
    <row r="3662" spans="12:16">
      <c r="L3662" s="1054"/>
      <c r="M3662" s="1048"/>
      <c r="N3662" s="1053"/>
      <c r="O3662" s="1053"/>
      <c r="P3662" s="1053"/>
    </row>
    <row r="3663" spans="12:16">
      <c r="L3663" s="1054"/>
      <c r="M3663" s="1048"/>
      <c r="N3663" s="1053"/>
      <c r="O3663" s="1053"/>
      <c r="P3663" s="1053"/>
    </row>
    <row r="3664" spans="12:16">
      <c r="L3664" s="1054"/>
      <c r="M3664" s="1048"/>
      <c r="N3664" s="1053"/>
      <c r="O3664" s="1053"/>
      <c r="P3664" s="1053"/>
    </row>
    <row r="3665" spans="12:16">
      <c r="L3665" s="1054"/>
      <c r="M3665" s="1048"/>
      <c r="N3665" s="1053"/>
      <c r="O3665" s="1053"/>
      <c r="P3665" s="1053"/>
    </row>
    <row r="3666" spans="12:16">
      <c r="L3666" s="1054"/>
      <c r="M3666" s="1048"/>
      <c r="N3666" s="1053"/>
      <c r="O3666" s="1053"/>
      <c r="P3666" s="1053"/>
    </row>
    <row r="3667" spans="12:16">
      <c r="L3667" s="1054"/>
      <c r="M3667" s="1048"/>
      <c r="N3667" s="1053"/>
      <c r="O3667" s="1053"/>
      <c r="P3667" s="1053"/>
    </row>
    <row r="3668" spans="12:16">
      <c r="L3668" s="1054"/>
      <c r="M3668" s="1048"/>
      <c r="N3668" s="1053"/>
      <c r="O3668" s="1053"/>
      <c r="P3668" s="1053"/>
    </row>
    <row r="3669" spans="12:16">
      <c r="L3669" s="1054"/>
      <c r="M3669" s="1048"/>
      <c r="N3669" s="1053"/>
      <c r="O3669" s="1053"/>
      <c r="P3669" s="1053"/>
    </row>
    <row r="3670" spans="12:16">
      <c r="L3670" s="1054"/>
      <c r="M3670" s="1048"/>
      <c r="N3670" s="1053"/>
      <c r="O3670" s="1053"/>
      <c r="P3670" s="1053"/>
    </row>
    <row r="3671" spans="12:16">
      <c r="L3671" s="1054"/>
      <c r="M3671" s="1048"/>
      <c r="N3671" s="1053"/>
      <c r="O3671" s="1053"/>
      <c r="P3671" s="1053"/>
    </row>
    <row r="3672" spans="12:16">
      <c r="L3672" s="1054"/>
      <c r="M3672" s="1048"/>
      <c r="N3672" s="1053"/>
      <c r="O3672" s="1053"/>
      <c r="P3672" s="1053"/>
    </row>
    <row r="3673" spans="12:16">
      <c r="L3673" s="1054"/>
      <c r="M3673" s="1048"/>
      <c r="N3673" s="1053"/>
      <c r="O3673" s="1053"/>
      <c r="P3673" s="1053"/>
    </row>
    <row r="3674" spans="12:16">
      <c r="L3674" s="1054"/>
      <c r="M3674" s="1048"/>
      <c r="N3674" s="1053"/>
      <c r="O3674" s="1053"/>
      <c r="P3674" s="1053"/>
    </row>
    <row r="3675" spans="12:16">
      <c r="L3675" s="1054"/>
      <c r="M3675" s="1048"/>
      <c r="N3675" s="1053"/>
      <c r="O3675" s="1053"/>
      <c r="P3675" s="1053"/>
    </row>
    <row r="3676" spans="12:16">
      <c r="L3676" s="1054"/>
      <c r="M3676" s="1048"/>
      <c r="N3676" s="1053"/>
      <c r="O3676" s="1053"/>
      <c r="P3676" s="1053"/>
    </row>
    <row r="3677" spans="12:16">
      <c r="L3677" s="1054"/>
      <c r="M3677" s="1048"/>
      <c r="N3677" s="1053"/>
      <c r="O3677" s="1053"/>
      <c r="P3677" s="1053"/>
    </row>
    <row r="3678" spans="12:16">
      <c r="L3678" s="1054"/>
      <c r="M3678" s="1048"/>
      <c r="N3678" s="1053"/>
      <c r="O3678" s="1053"/>
      <c r="P3678" s="1053"/>
    </row>
    <row r="3679" spans="12:16">
      <c r="L3679" s="1054"/>
      <c r="M3679" s="1048"/>
      <c r="N3679" s="1053"/>
      <c r="O3679" s="1053"/>
      <c r="P3679" s="1053"/>
    </row>
    <row r="3680" spans="12:16">
      <c r="L3680" s="1054"/>
      <c r="M3680" s="1048"/>
      <c r="N3680" s="1053"/>
      <c r="O3680" s="1053"/>
      <c r="P3680" s="1053"/>
    </row>
    <row r="3681" spans="12:16">
      <c r="L3681" s="1054"/>
      <c r="M3681" s="1048"/>
      <c r="N3681" s="1053"/>
      <c r="O3681" s="1053"/>
      <c r="P3681" s="1053"/>
    </row>
    <row r="3682" spans="12:16">
      <c r="L3682" s="1054"/>
      <c r="M3682" s="1048"/>
      <c r="N3682" s="1053"/>
      <c r="O3682" s="1053"/>
      <c r="P3682" s="1053"/>
    </row>
    <row r="3683" spans="12:16">
      <c r="L3683" s="1054"/>
      <c r="M3683" s="1048"/>
      <c r="N3683" s="1053"/>
      <c r="O3683" s="1053"/>
      <c r="P3683" s="1053"/>
    </row>
    <row r="3684" spans="12:16">
      <c r="L3684" s="1054"/>
      <c r="M3684" s="1048"/>
      <c r="N3684" s="1053"/>
      <c r="O3684" s="1053"/>
      <c r="P3684" s="1053"/>
    </row>
    <row r="3685" spans="12:16">
      <c r="L3685" s="1054"/>
      <c r="M3685" s="1048"/>
      <c r="N3685" s="1053"/>
      <c r="O3685" s="1053"/>
      <c r="P3685" s="1053"/>
    </row>
    <row r="3686" spans="12:16">
      <c r="L3686" s="1054"/>
      <c r="M3686" s="1048"/>
      <c r="N3686" s="1053"/>
      <c r="O3686" s="1053"/>
      <c r="P3686" s="1053"/>
    </row>
    <row r="3687" spans="12:16">
      <c r="L3687" s="1054"/>
      <c r="M3687" s="1048"/>
      <c r="N3687" s="1053"/>
      <c r="O3687" s="1053"/>
      <c r="P3687" s="1053"/>
    </row>
    <row r="3688" spans="12:16">
      <c r="L3688" s="1054"/>
      <c r="M3688" s="1048"/>
      <c r="N3688" s="1053"/>
      <c r="O3688" s="1053"/>
      <c r="P3688" s="1053"/>
    </row>
    <row r="3689" spans="12:16">
      <c r="L3689" s="1054"/>
      <c r="M3689" s="1048"/>
      <c r="N3689" s="1053"/>
      <c r="O3689" s="1053"/>
      <c r="P3689" s="1053"/>
    </row>
    <row r="3690" spans="12:16">
      <c r="L3690" s="1054"/>
      <c r="M3690" s="1048"/>
      <c r="N3690" s="1053"/>
      <c r="O3690" s="1053"/>
      <c r="P3690" s="1053"/>
    </row>
    <row r="3691" spans="12:16">
      <c r="L3691" s="1054"/>
      <c r="M3691" s="1048"/>
      <c r="N3691" s="1053"/>
      <c r="O3691" s="1053"/>
      <c r="P3691" s="1053"/>
    </row>
    <row r="3692" spans="12:16">
      <c r="L3692" s="1054"/>
      <c r="M3692" s="1048"/>
      <c r="N3692" s="1053"/>
      <c r="O3692" s="1053"/>
      <c r="P3692" s="1053"/>
    </row>
    <row r="3693" spans="12:16">
      <c r="L3693" s="1054"/>
      <c r="M3693" s="1048"/>
      <c r="N3693" s="1053"/>
      <c r="O3693" s="1053"/>
      <c r="P3693" s="1053"/>
    </row>
    <row r="3694" spans="12:16">
      <c r="L3694" s="1054"/>
      <c r="M3694" s="1048"/>
      <c r="N3694" s="1053"/>
      <c r="O3694" s="1053"/>
      <c r="P3694" s="1053"/>
    </row>
    <row r="3695" spans="12:16">
      <c r="L3695" s="1054"/>
      <c r="M3695" s="1048"/>
      <c r="N3695" s="1053"/>
      <c r="O3695" s="1053"/>
      <c r="P3695" s="1053"/>
    </row>
    <row r="3696" spans="12:16">
      <c r="L3696" s="1054"/>
      <c r="M3696" s="1048"/>
      <c r="N3696" s="1053"/>
      <c r="O3696" s="1053"/>
      <c r="P3696" s="1053"/>
    </row>
    <row r="3697" spans="12:16">
      <c r="L3697" s="1054"/>
      <c r="M3697" s="1048"/>
      <c r="N3697" s="1053"/>
      <c r="O3697" s="1053"/>
      <c r="P3697" s="1053"/>
    </row>
    <row r="3698" spans="12:16">
      <c r="L3698" s="1054"/>
      <c r="M3698" s="1048"/>
      <c r="N3698" s="1053"/>
      <c r="O3698" s="1053"/>
      <c r="P3698" s="1053"/>
    </row>
    <row r="3699" spans="12:16">
      <c r="L3699" s="1054"/>
      <c r="M3699" s="1048"/>
      <c r="N3699" s="1053"/>
      <c r="O3699" s="1053"/>
      <c r="P3699" s="1053"/>
    </row>
    <row r="3700" spans="12:16">
      <c r="L3700" s="1054"/>
      <c r="M3700" s="1048"/>
      <c r="N3700" s="1053"/>
      <c r="O3700" s="1053"/>
      <c r="P3700" s="1053"/>
    </row>
    <row r="3701" spans="12:16">
      <c r="L3701" s="1054"/>
      <c r="M3701" s="1048"/>
      <c r="N3701" s="1053"/>
      <c r="O3701" s="1053"/>
      <c r="P3701" s="1053"/>
    </row>
    <row r="3702" spans="12:16">
      <c r="L3702" s="1054"/>
      <c r="M3702" s="1048"/>
      <c r="N3702" s="1053"/>
      <c r="O3702" s="1053"/>
      <c r="P3702" s="1053"/>
    </row>
    <row r="3703" spans="12:16">
      <c r="L3703" s="1054"/>
      <c r="M3703" s="1048"/>
      <c r="N3703" s="1053"/>
      <c r="O3703" s="1053"/>
      <c r="P3703" s="1053"/>
    </row>
    <row r="3704" spans="12:16">
      <c r="L3704" s="1054"/>
      <c r="M3704" s="1048"/>
      <c r="N3704" s="1053"/>
      <c r="O3704" s="1053"/>
      <c r="P3704" s="1053"/>
    </row>
    <row r="3705" spans="12:16">
      <c r="L3705" s="1054"/>
      <c r="M3705" s="1048"/>
      <c r="N3705" s="1053"/>
      <c r="O3705" s="1053"/>
      <c r="P3705" s="1053"/>
    </row>
    <row r="3706" spans="12:16">
      <c r="L3706" s="1054"/>
      <c r="M3706" s="1048"/>
      <c r="N3706" s="1053"/>
      <c r="O3706" s="1053"/>
      <c r="P3706" s="1053"/>
    </row>
    <row r="3707" spans="12:16">
      <c r="L3707" s="1054"/>
      <c r="M3707" s="1048"/>
      <c r="N3707" s="1053"/>
      <c r="O3707" s="1053"/>
      <c r="P3707" s="1053"/>
    </row>
    <row r="3708" spans="12:16">
      <c r="L3708" s="1054"/>
      <c r="M3708" s="1048"/>
      <c r="N3708" s="1053"/>
      <c r="O3708" s="1053"/>
      <c r="P3708" s="1053"/>
    </row>
    <row r="3709" spans="12:16">
      <c r="L3709" s="1054"/>
      <c r="M3709" s="1048"/>
      <c r="N3709" s="1053"/>
      <c r="O3709" s="1053"/>
      <c r="P3709" s="1053"/>
    </row>
    <row r="3710" spans="12:16">
      <c r="L3710" s="1054"/>
      <c r="M3710" s="1048"/>
      <c r="N3710" s="1053"/>
      <c r="O3710" s="1053"/>
      <c r="P3710" s="1053"/>
    </row>
    <row r="3711" spans="12:16">
      <c r="L3711" s="1054"/>
      <c r="M3711" s="1048"/>
      <c r="N3711" s="1053"/>
      <c r="O3711" s="1053"/>
      <c r="P3711" s="1053"/>
    </row>
    <row r="3712" spans="12:16">
      <c r="L3712" s="1054"/>
      <c r="M3712" s="1048"/>
      <c r="N3712" s="1053"/>
      <c r="O3712" s="1053"/>
      <c r="P3712" s="1053"/>
    </row>
    <row r="3713" spans="12:16">
      <c r="L3713" s="1054"/>
      <c r="M3713" s="1048"/>
      <c r="N3713" s="1053"/>
      <c r="O3713" s="1053"/>
      <c r="P3713" s="1053"/>
    </row>
    <row r="3714" spans="12:16">
      <c r="L3714" s="1054"/>
      <c r="M3714" s="1048"/>
      <c r="N3714" s="1053"/>
      <c r="O3714" s="1053"/>
      <c r="P3714" s="1053"/>
    </row>
    <row r="3715" spans="12:16">
      <c r="L3715" s="1054"/>
      <c r="M3715" s="1048"/>
      <c r="N3715" s="1053"/>
      <c r="O3715" s="1053"/>
      <c r="P3715" s="1053"/>
    </row>
    <row r="3716" spans="12:16">
      <c r="L3716" s="1054"/>
      <c r="M3716" s="1048"/>
      <c r="N3716" s="1053"/>
      <c r="O3716" s="1053"/>
      <c r="P3716" s="1053"/>
    </row>
    <row r="3717" spans="12:16">
      <c r="L3717" s="1054"/>
      <c r="M3717" s="1048"/>
      <c r="N3717" s="1053"/>
      <c r="O3717" s="1053"/>
      <c r="P3717" s="1053"/>
    </row>
    <row r="3718" spans="12:16">
      <c r="L3718" s="1054"/>
      <c r="M3718" s="1048"/>
      <c r="N3718" s="1053"/>
      <c r="O3718" s="1053"/>
      <c r="P3718" s="1053"/>
    </row>
    <row r="3719" spans="12:16">
      <c r="L3719" s="1054"/>
      <c r="M3719" s="1048"/>
      <c r="N3719" s="1053"/>
      <c r="O3719" s="1053"/>
      <c r="P3719" s="1053"/>
    </row>
    <row r="3720" spans="12:16">
      <c r="L3720" s="1054"/>
      <c r="M3720" s="1048"/>
      <c r="N3720" s="1053"/>
      <c r="O3720" s="1053"/>
      <c r="P3720" s="1053"/>
    </row>
    <row r="3721" spans="12:16">
      <c r="L3721" s="1054"/>
      <c r="M3721" s="1048"/>
      <c r="N3721" s="1053"/>
      <c r="O3721" s="1053"/>
      <c r="P3721" s="1053"/>
    </row>
    <row r="3722" spans="12:16">
      <c r="L3722" s="1054"/>
      <c r="M3722" s="1048"/>
      <c r="N3722" s="1053"/>
      <c r="O3722" s="1053"/>
      <c r="P3722" s="1053"/>
    </row>
    <row r="3723" spans="12:16">
      <c r="L3723" s="1054"/>
      <c r="M3723" s="1048"/>
      <c r="N3723" s="1053"/>
      <c r="O3723" s="1053"/>
      <c r="P3723" s="1053"/>
    </row>
    <row r="3724" spans="12:16">
      <c r="L3724" s="1054"/>
      <c r="M3724" s="1048"/>
      <c r="N3724" s="1053"/>
      <c r="O3724" s="1053"/>
      <c r="P3724" s="1053"/>
    </row>
    <row r="3725" spans="12:16">
      <c r="L3725" s="1054"/>
      <c r="M3725" s="1048"/>
      <c r="N3725" s="1053"/>
      <c r="O3725" s="1053"/>
      <c r="P3725" s="1053"/>
    </row>
    <row r="3726" spans="12:16">
      <c r="L3726" s="1054"/>
      <c r="M3726" s="1048"/>
      <c r="N3726" s="1053"/>
      <c r="O3726" s="1053"/>
      <c r="P3726" s="1053"/>
    </row>
    <row r="3727" spans="12:16">
      <c r="L3727" s="1054"/>
      <c r="M3727" s="1048"/>
      <c r="N3727" s="1053"/>
      <c r="O3727" s="1053"/>
      <c r="P3727" s="1053"/>
    </row>
    <row r="3728" spans="12:16">
      <c r="L3728" s="1054"/>
      <c r="M3728" s="1048"/>
      <c r="N3728" s="1053"/>
      <c r="O3728" s="1053"/>
      <c r="P3728" s="1053"/>
    </row>
    <row r="3729" spans="12:16">
      <c r="L3729" s="1054"/>
      <c r="M3729" s="1048"/>
      <c r="N3729" s="1053"/>
      <c r="O3729" s="1053"/>
      <c r="P3729" s="1053"/>
    </row>
    <row r="3730" spans="12:16">
      <c r="L3730" s="1054"/>
      <c r="M3730" s="1048"/>
      <c r="N3730" s="1053"/>
      <c r="O3730" s="1053"/>
      <c r="P3730" s="1053"/>
    </row>
    <row r="3731" spans="12:16">
      <c r="L3731" s="1054"/>
      <c r="M3731" s="1048"/>
      <c r="N3731" s="1053"/>
      <c r="O3731" s="1053"/>
      <c r="P3731" s="1053"/>
    </row>
    <row r="3732" spans="12:16">
      <c r="L3732" s="1054"/>
      <c r="M3732" s="1048"/>
      <c r="N3732" s="1053"/>
      <c r="O3732" s="1053"/>
      <c r="P3732" s="1053"/>
    </row>
    <row r="3733" spans="12:16">
      <c r="L3733" s="1054"/>
      <c r="M3733" s="1048"/>
      <c r="N3733" s="1053"/>
      <c r="O3733" s="1053"/>
      <c r="P3733" s="1053"/>
    </row>
    <row r="3734" spans="12:16">
      <c r="L3734" s="1054"/>
      <c r="M3734" s="1048"/>
      <c r="N3734" s="1053"/>
      <c r="O3734" s="1053"/>
      <c r="P3734" s="1053"/>
    </row>
    <row r="3735" spans="12:16">
      <c r="L3735" s="1054"/>
      <c r="M3735" s="1048"/>
      <c r="N3735" s="1053"/>
      <c r="O3735" s="1053"/>
      <c r="P3735" s="1053"/>
    </row>
    <row r="3736" spans="12:16">
      <c r="L3736" s="1054"/>
      <c r="M3736" s="1048"/>
      <c r="N3736" s="1053"/>
      <c r="O3736" s="1053"/>
      <c r="P3736" s="1053"/>
    </row>
    <row r="3737" spans="12:16">
      <c r="L3737" s="1054"/>
      <c r="M3737" s="1048"/>
      <c r="N3737" s="1053"/>
      <c r="O3737" s="1053"/>
      <c r="P3737" s="1053"/>
    </row>
    <row r="3738" spans="12:16">
      <c r="L3738" s="1054"/>
      <c r="M3738" s="1048"/>
      <c r="N3738" s="1053"/>
      <c r="O3738" s="1053"/>
      <c r="P3738" s="1053"/>
    </row>
    <row r="3739" spans="12:16">
      <c r="L3739" s="1054"/>
      <c r="M3739" s="1048"/>
      <c r="N3739" s="1053"/>
      <c r="O3739" s="1053"/>
      <c r="P3739" s="1053"/>
    </row>
    <row r="3740" spans="12:16">
      <c r="L3740" s="1054"/>
      <c r="M3740" s="1048"/>
      <c r="N3740" s="1053"/>
      <c r="O3740" s="1053"/>
      <c r="P3740" s="1053"/>
    </row>
    <row r="3741" spans="12:16">
      <c r="L3741" s="1054"/>
      <c r="M3741" s="1048"/>
      <c r="N3741" s="1053"/>
      <c r="O3741" s="1053"/>
      <c r="P3741" s="1053"/>
    </row>
    <row r="3742" spans="12:16">
      <c r="L3742" s="1054"/>
      <c r="M3742" s="1048"/>
      <c r="N3742" s="1053"/>
      <c r="O3742" s="1053"/>
      <c r="P3742" s="1053"/>
    </row>
    <row r="3743" spans="12:16">
      <c r="L3743" s="1054"/>
      <c r="M3743" s="1048"/>
      <c r="N3743" s="1053"/>
      <c r="O3743" s="1053"/>
      <c r="P3743" s="1053"/>
    </row>
    <row r="3744" spans="12:16">
      <c r="L3744" s="1054"/>
      <c r="M3744" s="1048"/>
      <c r="N3744" s="1053"/>
      <c r="O3744" s="1053"/>
      <c r="P3744" s="1053"/>
    </row>
    <row r="3745" spans="12:16">
      <c r="L3745" s="1054"/>
      <c r="M3745" s="1048"/>
      <c r="N3745" s="1053"/>
      <c r="O3745" s="1053"/>
      <c r="P3745" s="1053"/>
    </row>
    <row r="3746" spans="12:16">
      <c r="L3746" s="1054"/>
      <c r="M3746" s="1048"/>
      <c r="N3746" s="1053"/>
      <c r="O3746" s="1053"/>
      <c r="P3746" s="1053"/>
    </row>
    <row r="3747" spans="12:16">
      <c r="L3747" s="1054"/>
      <c r="M3747" s="1048"/>
      <c r="N3747" s="1053"/>
      <c r="O3747" s="1053"/>
      <c r="P3747" s="1053"/>
    </row>
    <row r="3748" spans="12:16">
      <c r="L3748" s="1054"/>
      <c r="M3748" s="1048"/>
      <c r="N3748" s="1053"/>
      <c r="O3748" s="1053"/>
      <c r="P3748" s="1053"/>
    </row>
    <row r="3749" spans="12:16">
      <c r="L3749" s="1054"/>
      <c r="M3749" s="1048"/>
      <c r="N3749" s="1053"/>
      <c r="O3749" s="1053"/>
      <c r="P3749" s="1053"/>
    </row>
    <row r="3750" spans="12:16">
      <c r="L3750" s="1054"/>
      <c r="M3750" s="1048"/>
      <c r="N3750" s="1053"/>
      <c r="O3750" s="1053"/>
      <c r="P3750" s="1053"/>
    </row>
    <row r="3751" spans="12:16">
      <c r="L3751" s="1054"/>
      <c r="M3751" s="1048"/>
      <c r="N3751" s="1053"/>
      <c r="O3751" s="1053"/>
      <c r="P3751" s="1053"/>
    </row>
    <row r="3752" spans="12:16">
      <c r="L3752" s="1054"/>
      <c r="M3752" s="1048"/>
      <c r="N3752" s="1053"/>
      <c r="O3752" s="1053"/>
      <c r="P3752" s="1053"/>
    </row>
    <row r="3753" spans="12:16">
      <c r="L3753" s="1054"/>
      <c r="M3753" s="1048"/>
      <c r="N3753" s="1053"/>
      <c r="O3753" s="1053"/>
      <c r="P3753" s="1053"/>
    </row>
    <row r="3754" spans="12:16">
      <c r="L3754" s="1054"/>
      <c r="M3754" s="1048"/>
      <c r="N3754" s="1053"/>
      <c r="O3754" s="1053"/>
      <c r="P3754" s="1053"/>
    </row>
    <row r="3755" spans="12:16">
      <c r="L3755" s="1054"/>
      <c r="M3755" s="1048"/>
      <c r="N3755" s="1053"/>
      <c r="O3755" s="1053"/>
      <c r="P3755" s="1053"/>
    </row>
    <row r="3756" spans="12:16">
      <c r="L3756" s="1054"/>
      <c r="M3756" s="1048"/>
      <c r="N3756" s="1053"/>
      <c r="O3756" s="1053"/>
      <c r="P3756" s="1053"/>
    </row>
    <row r="3757" spans="12:16">
      <c r="L3757" s="1054"/>
      <c r="M3757" s="1048"/>
      <c r="N3757" s="1053"/>
      <c r="O3757" s="1053"/>
      <c r="P3757" s="1053"/>
    </row>
    <row r="3758" spans="12:16">
      <c r="L3758" s="1054"/>
      <c r="M3758" s="1048"/>
      <c r="N3758" s="1053"/>
      <c r="O3758" s="1053"/>
      <c r="P3758" s="1053"/>
    </row>
    <row r="3759" spans="12:16">
      <c r="L3759" s="1054"/>
      <c r="M3759" s="1048"/>
      <c r="N3759" s="1053"/>
      <c r="O3759" s="1053"/>
      <c r="P3759" s="1053"/>
    </row>
    <row r="3760" spans="12:16">
      <c r="L3760" s="1054"/>
      <c r="M3760" s="1048"/>
      <c r="N3760" s="1053"/>
      <c r="O3760" s="1053"/>
      <c r="P3760" s="1053"/>
    </row>
    <row r="3761" spans="12:16">
      <c r="L3761" s="1054"/>
      <c r="M3761" s="1048"/>
      <c r="N3761" s="1053"/>
      <c r="O3761" s="1053"/>
      <c r="P3761" s="1053"/>
    </row>
    <row r="3762" spans="12:16">
      <c r="L3762" s="1054"/>
      <c r="M3762" s="1048"/>
      <c r="N3762" s="1053"/>
      <c r="O3762" s="1053"/>
      <c r="P3762" s="1053"/>
    </row>
    <row r="3763" spans="12:16">
      <c r="L3763" s="1054"/>
      <c r="M3763" s="1048"/>
      <c r="N3763" s="1053"/>
      <c r="O3763" s="1053"/>
      <c r="P3763" s="1053"/>
    </row>
    <row r="3764" spans="12:16">
      <c r="L3764" s="1054"/>
      <c r="M3764" s="1048"/>
      <c r="N3764" s="1053"/>
      <c r="O3764" s="1053"/>
      <c r="P3764" s="1053"/>
    </row>
    <row r="3765" spans="12:16">
      <c r="L3765" s="1054"/>
      <c r="M3765" s="1048"/>
      <c r="N3765" s="1053"/>
      <c r="O3765" s="1053"/>
      <c r="P3765" s="1053"/>
    </row>
    <row r="3766" spans="12:16">
      <c r="L3766" s="1054"/>
      <c r="M3766" s="1048"/>
      <c r="N3766" s="1053"/>
      <c r="O3766" s="1053"/>
      <c r="P3766" s="1053"/>
    </row>
    <row r="3767" spans="12:16">
      <c r="L3767" s="1054"/>
      <c r="M3767" s="1048"/>
      <c r="N3767" s="1053"/>
      <c r="O3767" s="1053"/>
      <c r="P3767" s="1053"/>
    </row>
    <row r="3768" spans="12:16">
      <c r="L3768" s="1054"/>
      <c r="M3768" s="1048"/>
      <c r="N3768" s="1053"/>
      <c r="O3768" s="1053"/>
      <c r="P3768" s="1053"/>
    </row>
    <row r="3769" spans="12:16">
      <c r="L3769" s="1054"/>
      <c r="M3769" s="1048"/>
      <c r="N3769" s="1053"/>
      <c r="O3769" s="1053"/>
      <c r="P3769" s="1053"/>
    </row>
    <row r="3770" spans="12:16">
      <c r="L3770" s="1054"/>
      <c r="M3770" s="1048"/>
      <c r="N3770" s="1053"/>
      <c r="O3770" s="1053"/>
      <c r="P3770" s="1053"/>
    </row>
    <row r="3771" spans="12:16">
      <c r="L3771" s="1054"/>
      <c r="M3771" s="1048"/>
      <c r="N3771" s="1053"/>
      <c r="O3771" s="1053"/>
      <c r="P3771" s="1053"/>
    </row>
    <row r="3772" spans="12:16">
      <c r="L3772" s="1054"/>
      <c r="M3772" s="1048"/>
      <c r="N3772" s="1053"/>
      <c r="O3772" s="1053"/>
      <c r="P3772" s="1053"/>
    </row>
    <row r="3773" spans="12:16">
      <c r="L3773" s="1054"/>
      <c r="M3773" s="1048"/>
      <c r="N3773" s="1053"/>
      <c r="O3773" s="1053"/>
      <c r="P3773" s="1053"/>
    </row>
    <row r="3774" spans="12:16">
      <c r="L3774" s="1054"/>
      <c r="M3774" s="1048"/>
      <c r="N3774" s="1053"/>
      <c r="O3774" s="1053"/>
      <c r="P3774" s="1053"/>
    </row>
    <row r="3775" spans="12:16">
      <c r="L3775" s="1054"/>
      <c r="M3775" s="1048"/>
      <c r="N3775" s="1053"/>
      <c r="O3775" s="1053"/>
      <c r="P3775" s="1053"/>
    </row>
    <row r="3776" spans="12:16">
      <c r="L3776" s="1054"/>
      <c r="M3776" s="1048"/>
      <c r="N3776" s="1053"/>
      <c r="O3776" s="1053"/>
      <c r="P3776" s="1053"/>
    </row>
    <row r="3777" spans="12:16">
      <c r="L3777" s="1054"/>
      <c r="M3777" s="1048"/>
      <c r="N3777" s="1053"/>
      <c r="O3777" s="1053"/>
      <c r="P3777" s="1053"/>
    </row>
    <row r="3778" spans="12:16">
      <c r="L3778" s="1054"/>
      <c r="M3778" s="1048"/>
      <c r="N3778" s="1053"/>
      <c r="O3778" s="1053"/>
      <c r="P3778" s="1053"/>
    </row>
    <row r="3779" spans="12:16">
      <c r="L3779" s="1054"/>
      <c r="M3779" s="1048"/>
      <c r="N3779" s="1053"/>
      <c r="O3779" s="1053"/>
      <c r="P3779" s="1053"/>
    </row>
    <row r="3780" spans="12:16">
      <c r="L3780" s="1054"/>
      <c r="M3780" s="1048"/>
      <c r="N3780" s="1053"/>
      <c r="O3780" s="1053"/>
      <c r="P3780" s="1053"/>
    </row>
    <row r="3781" spans="12:16">
      <c r="L3781" s="1054"/>
      <c r="M3781" s="1048"/>
      <c r="N3781" s="1053"/>
      <c r="O3781" s="1053"/>
      <c r="P3781" s="1053"/>
    </row>
    <row r="3782" spans="12:16">
      <c r="L3782" s="1054"/>
      <c r="M3782" s="1048"/>
      <c r="N3782" s="1053"/>
      <c r="O3782" s="1053"/>
      <c r="P3782" s="1053"/>
    </row>
    <row r="3783" spans="12:16">
      <c r="L3783" s="1054"/>
      <c r="M3783" s="1048"/>
      <c r="N3783" s="1053"/>
      <c r="O3783" s="1053"/>
      <c r="P3783" s="1053"/>
    </row>
    <row r="3784" spans="12:16">
      <c r="L3784" s="1054"/>
      <c r="M3784" s="1048"/>
      <c r="N3784" s="1053"/>
      <c r="O3784" s="1053"/>
      <c r="P3784" s="1053"/>
    </row>
    <row r="3785" spans="12:16">
      <c r="L3785" s="1054"/>
      <c r="M3785" s="1048"/>
      <c r="N3785" s="1053"/>
      <c r="O3785" s="1053"/>
      <c r="P3785" s="1053"/>
    </row>
    <row r="3786" spans="12:16">
      <c r="L3786" s="1054"/>
      <c r="M3786" s="1048"/>
      <c r="N3786" s="1053"/>
      <c r="O3786" s="1053"/>
      <c r="P3786" s="1053"/>
    </row>
    <row r="3787" spans="12:16">
      <c r="L3787" s="1054"/>
      <c r="M3787" s="1048"/>
      <c r="N3787" s="1053"/>
      <c r="O3787" s="1053"/>
      <c r="P3787" s="1053"/>
    </row>
    <row r="3788" spans="12:16">
      <c r="L3788" s="1054"/>
      <c r="M3788" s="1048"/>
      <c r="N3788" s="1053"/>
      <c r="O3788" s="1053"/>
      <c r="P3788" s="1053"/>
    </row>
    <row r="3789" spans="12:16">
      <c r="L3789" s="1054"/>
      <c r="M3789" s="1048"/>
      <c r="N3789" s="1053"/>
      <c r="O3789" s="1053"/>
      <c r="P3789" s="1053"/>
    </row>
    <row r="3790" spans="12:16">
      <c r="L3790" s="1054"/>
      <c r="M3790" s="1048"/>
      <c r="N3790" s="1053"/>
      <c r="O3790" s="1053"/>
      <c r="P3790" s="1053"/>
    </row>
    <row r="3791" spans="12:16">
      <c r="L3791" s="1054"/>
      <c r="M3791" s="1048"/>
      <c r="N3791" s="1053"/>
      <c r="O3791" s="1053"/>
      <c r="P3791" s="1053"/>
    </row>
    <row r="3792" spans="12:16">
      <c r="L3792" s="1054"/>
      <c r="M3792" s="1048"/>
      <c r="N3792" s="1053"/>
      <c r="O3792" s="1053"/>
      <c r="P3792" s="1053"/>
    </row>
    <row r="3793" spans="12:16">
      <c r="L3793" s="1054"/>
      <c r="M3793" s="1048"/>
      <c r="N3793" s="1053"/>
      <c r="O3793" s="1053"/>
      <c r="P3793" s="1053"/>
    </row>
    <row r="3794" spans="12:16">
      <c r="L3794" s="1054"/>
      <c r="M3794" s="1048"/>
      <c r="N3794" s="1053"/>
      <c r="O3794" s="1053"/>
      <c r="P3794" s="1053"/>
    </row>
    <row r="3795" spans="12:16">
      <c r="L3795" s="1054"/>
      <c r="M3795" s="1048"/>
      <c r="N3795" s="1053"/>
      <c r="O3795" s="1053"/>
      <c r="P3795" s="1053"/>
    </row>
    <row r="3796" spans="12:16">
      <c r="L3796" s="1054"/>
      <c r="M3796" s="1048"/>
      <c r="N3796" s="1053"/>
      <c r="O3796" s="1053"/>
      <c r="P3796" s="1053"/>
    </row>
    <row r="3797" spans="12:16">
      <c r="L3797" s="1054"/>
      <c r="M3797" s="1048"/>
      <c r="N3797" s="1053"/>
      <c r="O3797" s="1053"/>
      <c r="P3797" s="1053"/>
    </row>
    <row r="3798" spans="12:16">
      <c r="L3798" s="1054"/>
      <c r="M3798" s="1048"/>
      <c r="N3798" s="1053"/>
      <c r="O3798" s="1053"/>
      <c r="P3798" s="1053"/>
    </row>
    <row r="3799" spans="12:16">
      <c r="L3799" s="1054"/>
      <c r="M3799" s="1048"/>
      <c r="N3799" s="1053"/>
      <c r="O3799" s="1053"/>
      <c r="P3799" s="1053"/>
    </row>
    <row r="3800" spans="12:16">
      <c r="L3800" s="1054"/>
      <c r="M3800" s="1048"/>
      <c r="N3800" s="1053"/>
      <c r="O3800" s="1053"/>
      <c r="P3800" s="1053"/>
    </row>
    <row r="3801" spans="12:16">
      <c r="L3801" s="1054"/>
      <c r="M3801" s="1048"/>
      <c r="N3801" s="1053"/>
      <c r="O3801" s="1053"/>
      <c r="P3801" s="1053"/>
    </row>
    <row r="3802" spans="12:16">
      <c r="L3802" s="1054"/>
      <c r="M3802" s="1048"/>
      <c r="N3802" s="1053"/>
      <c r="O3802" s="1053"/>
      <c r="P3802" s="1053"/>
    </row>
    <row r="3803" spans="12:16">
      <c r="L3803" s="1054"/>
      <c r="M3803" s="1048"/>
      <c r="N3803" s="1053"/>
      <c r="O3803" s="1053"/>
      <c r="P3803" s="1053"/>
    </row>
    <row r="3804" spans="12:16">
      <c r="L3804" s="1054"/>
      <c r="M3804" s="1048"/>
      <c r="N3804" s="1053"/>
      <c r="O3804" s="1053"/>
      <c r="P3804" s="1053"/>
    </row>
    <row r="3805" spans="12:16">
      <c r="L3805" s="1054"/>
      <c r="M3805" s="1048"/>
      <c r="N3805" s="1053"/>
      <c r="O3805" s="1053"/>
      <c r="P3805" s="1053"/>
    </row>
    <row r="3806" spans="12:16">
      <c r="L3806" s="1054"/>
      <c r="M3806" s="1048"/>
      <c r="N3806" s="1053"/>
      <c r="O3806" s="1053"/>
      <c r="P3806" s="1053"/>
    </row>
    <row r="3807" spans="12:16">
      <c r="L3807" s="1054"/>
      <c r="M3807" s="1048"/>
      <c r="N3807" s="1053"/>
      <c r="O3807" s="1053"/>
      <c r="P3807" s="1053"/>
    </row>
    <row r="3808" spans="12:16">
      <c r="L3808" s="1054"/>
      <c r="M3808" s="1048"/>
      <c r="N3808" s="1053"/>
      <c r="O3808" s="1053"/>
      <c r="P3808" s="1053"/>
    </row>
    <row r="3809" spans="12:16">
      <c r="L3809" s="1054"/>
      <c r="M3809" s="1048"/>
      <c r="N3809" s="1053"/>
      <c r="O3809" s="1053"/>
      <c r="P3809" s="1053"/>
    </row>
    <row r="3810" spans="12:16">
      <c r="L3810" s="1054"/>
      <c r="M3810" s="1048"/>
      <c r="N3810" s="1053"/>
      <c r="O3810" s="1053"/>
      <c r="P3810" s="1053"/>
    </row>
    <row r="3811" spans="12:16">
      <c r="L3811" s="1054"/>
      <c r="M3811" s="1048"/>
      <c r="N3811" s="1053"/>
      <c r="O3811" s="1053"/>
      <c r="P3811" s="1053"/>
    </row>
    <row r="3812" spans="12:16">
      <c r="L3812" s="1054"/>
      <c r="M3812" s="1048"/>
      <c r="N3812" s="1053"/>
      <c r="O3812" s="1053"/>
      <c r="P3812" s="1053"/>
    </row>
    <row r="3813" spans="12:16">
      <c r="L3813" s="1054"/>
      <c r="M3813" s="1048"/>
      <c r="N3813" s="1053"/>
      <c r="O3813" s="1053"/>
      <c r="P3813" s="1053"/>
    </row>
    <row r="3814" spans="12:16">
      <c r="L3814" s="1054"/>
      <c r="M3814" s="1048"/>
      <c r="N3814" s="1053"/>
      <c r="O3814" s="1053"/>
      <c r="P3814" s="1053"/>
    </row>
    <row r="3815" spans="12:16">
      <c r="L3815" s="1054"/>
      <c r="M3815" s="1048"/>
      <c r="N3815" s="1053"/>
      <c r="O3815" s="1053"/>
      <c r="P3815" s="1053"/>
    </row>
    <row r="3816" spans="12:16">
      <c r="L3816" s="1054"/>
      <c r="M3816" s="1048"/>
      <c r="N3816" s="1053"/>
      <c r="O3816" s="1053"/>
      <c r="P3816" s="1053"/>
    </row>
    <row r="3817" spans="12:16">
      <c r="L3817" s="1054"/>
      <c r="M3817" s="1048"/>
      <c r="N3817" s="1053"/>
      <c r="O3817" s="1053"/>
      <c r="P3817" s="1053"/>
    </row>
    <row r="3818" spans="12:16">
      <c r="L3818" s="1054"/>
      <c r="M3818" s="1048"/>
      <c r="N3818" s="1053"/>
      <c r="O3818" s="1053"/>
      <c r="P3818" s="1053"/>
    </row>
    <row r="3819" spans="12:16">
      <c r="L3819" s="1054"/>
      <c r="M3819" s="1048"/>
      <c r="N3819" s="1053"/>
      <c r="O3819" s="1053"/>
      <c r="P3819" s="1053"/>
    </row>
    <row r="3820" spans="12:16">
      <c r="L3820" s="1054"/>
      <c r="M3820" s="1048"/>
      <c r="N3820" s="1053"/>
      <c r="O3820" s="1053"/>
      <c r="P3820" s="1053"/>
    </row>
    <row r="3821" spans="12:16">
      <c r="L3821" s="1054"/>
      <c r="M3821" s="1048"/>
      <c r="N3821" s="1053"/>
      <c r="O3821" s="1053"/>
      <c r="P3821" s="1053"/>
    </row>
    <row r="3822" spans="12:16">
      <c r="L3822" s="1054"/>
      <c r="M3822" s="1048"/>
      <c r="N3822" s="1053"/>
      <c r="O3822" s="1053"/>
      <c r="P3822" s="1053"/>
    </row>
    <row r="3823" spans="12:16">
      <c r="L3823" s="1054"/>
      <c r="M3823" s="1048"/>
      <c r="N3823" s="1053"/>
      <c r="O3823" s="1053"/>
      <c r="P3823" s="1053"/>
    </row>
    <row r="3824" spans="12:16">
      <c r="L3824" s="1054"/>
      <c r="M3824" s="1048"/>
      <c r="N3824" s="1053"/>
      <c r="O3824" s="1053"/>
      <c r="P3824" s="1053"/>
    </row>
    <row r="3825" spans="12:16">
      <c r="L3825" s="1054"/>
      <c r="M3825" s="1048"/>
      <c r="N3825" s="1053"/>
      <c r="O3825" s="1053"/>
      <c r="P3825" s="1053"/>
    </row>
    <row r="3826" spans="12:16">
      <c r="L3826" s="1054"/>
      <c r="M3826" s="1048"/>
      <c r="N3826" s="1053"/>
      <c r="O3826" s="1053"/>
      <c r="P3826" s="1053"/>
    </row>
    <row r="3827" spans="12:16">
      <c r="L3827" s="1054"/>
      <c r="M3827" s="1048"/>
      <c r="N3827" s="1053"/>
      <c r="O3827" s="1053"/>
      <c r="P3827" s="1053"/>
    </row>
    <row r="3828" spans="12:16">
      <c r="L3828" s="1054"/>
      <c r="M3828" s="1048"/>
      <c r="N3828" s="1053"/>
      <c r="O3828" s="1053"/>
      <c r="P3828" s="1053"/>
    </row>
    <row r="3829" spans="12:16">
      <c r="L3829" s="1054"/>
      <c r="M3829" s="1048"/>
      <c r="N3829" s="1053"/>
      <c r="O3829" s="1053"/>
      <c r="P3829" s="1053"/>
    </row>
    <row r="3830" spans="12:16">
      <c r="L3830" s="1054"/>
      <c r="M3830" s="1048"/>
      <c r="N3830" s="1053"/>
      <c r="O3830" s="1053"/>
      <c r="P3830" s="1053"/>
    </row>
    <row r="3831" spans="12:16">
      <c r="L3831" s="1054"/>
      <c r="M3831" s="1048"/>
      <c r="N3831" s="1053"/>
      <c r="O3831" s="1053"/>
      <c r="P3831" s="1053"/>
    </row>
    <row r="3832" spans="12:16">
      <c r="L3832" s="1054"/>
      <c r="M3832" s="1048"/>
      <c r="N3832" s="1053"/>
      <c r="O3832" s="1053"/>
      <c r="P3832" s="1053"/>
    </row>
    <row r="3833" spans="12:16">
      <c r="L3833" s="1054"/>
      <c r="M3833" s="1048"/>
      <c r="N3833" s="1053"/>
      <c r="O3833" s="1053"/>
      <c r="P3833" s="1053"/>
    </row>
    <row r="3834" spans="12:16">
      <c r="L3834" s="1054"/>
      <c r="M3834" s="1048"/>
      <c r="N3834" s="1053"/>
      <c r="O3834" s="1053"/>
      <c r="P3834" s="1053"/>
    </row>
    <row r="3835" spans="12:16">
      <c r="L3835" s="1054"/>
      <c r="M3835" s="1048"/>
      <c r="N3835" s="1053"/>
      <c r="O3835" s="1053"/>
      <c r="P3835" s="1053"/>
    </row>
    <row r="3836" spans="12:16">
      <c r="L3836" s="1054"/>
      <c r="M3836" s="1048"/>
      <c r="N3836" s="1053"/>
      <c r="O3836" s="1053"/>
      <c r="P3836" s="1053"/>
    </row>
    <row r="3837" spans="12:16">
      <c r="L3837" s="1054"/>
      <c r="M3837" s="1048"/>
      <c r="N3837" s="1053"/>
      <c r="O3837" s="1053"/>
      <c r="P3837" s="1053"/>
    </row>
    <row r="3838" spans="12:16">
      <c r="L3838" s="1054"/>
      <c r="M3838" s="1048"/>
      <c r="N3838" s="1053"/>
      <c r="O3838" s="1053"/>
      <c r="P3838" s="1053"/>
    </row>
    <row r="3839" spans="12:16">
      <c r="L3839" s="1054"/>
      <c r="M3839" s="1048"/>
      <c r="N3839" s="1053"/>
      <c r="O3839" s="1053"/>
      <c r="P3839" s="1053"/>
    </row>
    <row r="3840" spans="12:16">
      <c r="L3840" s="1054"/>
      <c r="M3840" s="1048"/>
      <c r="N3840" s="1053"/>
      <c r="O3840" s="1053"/>
      <c r="P3840" s="1053"/>
    </row>
    <row r="3841" spans="12:16">
      <c r="L3841" s="1054"/>
      <c r="M3841" s="1048"/>
      <c r="N3841" s="1053"/>
      <c r="O3841" s="1053"/>
      <c r="P3841" s="1053"/>
    </row>
    <row r="3842" spans="12:16">
      <c r="L3842" s="1054"/>
      <c r="M3842" s="1048"/>
      <c r="N3842" s="1053"/>
      <c r="O3842" s="1053"/>
      <c r="P3842" s="1053"/>
    </row>
    <row r="3843" spans="12:16">
      <c r="L3843" s="1054"/>
      <c r="M3843" s="1048"/>
      <c r="N3843" s="1053"/>
      <c r="O3843" s="1053"/>
      <c r="P3843" s="1053"/>
    </row>
    <row r="3844" spans="12:16">
      <c r="L3844" s="1054"/>
      <c r="M3844" s="1048"/>
      <c r="N3844" s="1053"/>
      <c r="O3844" s="1053"/>
      <c r="P3844" s="1053"/>
    </row>
    <row r="3845" spans="12:16">
      <c r="L3845" s="1054"/>
      <c r="M3845" s="1048"/>
      <c r="N3845" s="1053"/>
      <c r="O3845" s="1053"/>
      <c r="P3845" s="1053"/>
    </row>
    <row r="3846" spans="12:16">
      <c r="L3846" s="1054"/>
      <c r="M3846" s="1048"/>
      <c r="N3846" s="1053"/>
      <c r="O3846" s="1053"/>
      <c r="P3846" s="1053"/>
    </row>
    <row r="3847" spans="12:16">
      <c r="L3847" s="1054"/>
      <c r="M3847" s="1048"/>
      <c r="N3847" s="1053"/>
      <c r="O3847" s="1053"/>
      <c r="P3847" s="1053"/>
    </row>
    <row r="3848" spans="12:16">
      <c r="L3848" s="1054"/>
      <c r="M3848" s="1048"/>
      <c r="N3848" s="1053"/>
      <c r="O3848" s="1053"/>
      <c r="P3848" s="1053"/>
    </row>
    <row r="3849" spans="12:16">
      <c r="L3849" s="1054"/>
      <c r="M3849" s="1048"/>
      <c r="N3849" s="1053"/>
      <c r="O3849" s="1053"/>
      <c r="P3849" s="1053"/>
    </row>
    <row r="3850" spans="12:16">
      <c r="L3850" s="1054"/>
      <c r="M3850" s="1048"/>
      <c r="N3850" s="1053"/>
      <c r="O3850" s="1053"/>
      <c r="P3850" s="1053"/>
    </row>
    <row r="3851" spans="12:16">
      <c r="L3851" s="1054"/>
      <c r="M3851" s="1048"/>
      <c r="N3851" s="1053"/>
      <c r="O3851" s="1053"/>
      <c r="P3851" s="1053"/>
    </row>
    <row r="3852" spans="12:16">
      <c r="L3852" s="1054"/>
      <c r="M3852" s="1048"/>
      <c r="N3852" s="1053"/>
      <c r="O3852" s="1053"/>
      <c r="P3852" s="1053"/>
    </row>
    <row r="3853" spans="12:16">
      <c r="L3853" s="1054"/>
      <c r="M3853" s="1048"/>
      <c r="N3853" s="1053"/>
      <c r="O3853" s="1053"/>
      <c r="P3853" s="1053"/>
    </row>
    <row r="3854" spans="12:16">
      <c r="L3854" s="1054"/>
      <c r="M3854" s="1048"/>
      <c r="N3854" s="1053"/>
      <c r="O3854" s="1053"/>
      <c r="P3854" s="1053"/>
    </row>
    <row r="3855" spans="12:16">
      <c r="L3855" s="1054"/>
      <c r="M3855" s="1048"/>
      <c r="N3855" s="1053"/>
      <c r="O3855" s="1053"/>
      <c r="P3855" s="1053"/>
    </row>
    <row r="3856" spans="12:16">
      <c r="L3856" s="1054"/>
      <c r="M3856" s="1048"/>
      <c r="N3856" s="1053"/>
      <c r="O3856" s="1053"/>
      <c r="P3856" s="1053"/>
    </row>
    <row r="3857" spans="12:16">
      <c r="L3857" s="1054"/>
      <c r="M3857" s="1048"/>
      <c r="N3857" s="1053"/>
      <c r="O3857" s="1053"/>
      <c r="P3857" s="1053"/>
    </row>
    <row r="3858" spans="12:16">
      <c r="L3858" s="1054"/>
      <c r="M3858" s="1048"/>
      <c r="N3858" s="1053"/>
      <c r="O3858" s="1053"/>
      <c r="P3858" s="1053"/>
    </row>
    <row r="3859" spans="12:16">
      <c r="L3859" s="1054"/>
      <c r="M3859" s="1048"/>
      <c r="N3859" s="1053"/>
      <c r="O3859" s="1053"/>
      <c r="P3859" s="1053"/>
    </row>
    <row r="3860" spans="12:16">
      <c r="L3860" s="1054"/>
      <c r="M3860" s="1048"/>
      <c r="N3860" s="1053"/>
      <c r="O3860" s="1053"/>
      <c r="P3860" s="1053"/>
    </row>
    <row r="3861" spans="12:16">
      <c r="L3861" s="1054"/>
      <c r="M3861" s="1048"/>
      <c r="N3861" s="1053"/>
      <c r="O3861" s="1053"/>
      <c r="P3861" s="1053"/>
    </row>
    <row r="3862" spans="12:16">
      <c r="L3862" s="1054"/>
      <c r="M3862" s="1048"/>
      <c r="N3862" s="1053"/>
      <c r="O3862" s="1053"/>
      <c r="P3862" s="1053"/>
    </row>
    <row r="3863" spans="12:16">
      <c r="L3863" s="1054"/>
      <c r="M3863" s="1048"/>
      <c r="N3863" s="1053"/>
      <c r="O3863" s="1053"/>
      <c r="P3863" s="1053"/>
    </row>
    <row r="3864" spans="12:16">
      <c r="L3864" s="1054"/>
      <c r="M3864" s="1048"/>
      <c r="N3864" s="1053"/>
      <c r="O3864" s="1053"/>
      <c r="P3864" s="1053"/>
    </row>
    <row r="3865" spans="12:16">
      <c r="L3865" s="1054"/>
      <c r="M3865" s="1048"/>
      <c r="N3865" s="1053"/>
      <c r="O3865" s="1053"/>
      <c r="P3865" s="1053"/>
    </row>
    <row r="3866" spans="12:16">
      <c r="L3866" s="1054"/>
      <c r="M3866" s="1048"/>
      <c r="N3866" s="1053"/>
      <c r="O3866" s="1053"/>
      <c r="P3866" s="1053"/>
    </row>
    <row r="3867" spans="12:16">
      <c r="L3867" s="1054"/>
      <c r="M3867" s="1048"/>
      <c r="N3867" s="1053"/>
      <c r="O3867" s="1053"/>
      <c r="P3867" s="1053"/>
    </row>
    <row r="3868" spans="12:16">
      <c r="L3868" s="1054"/>
      <c r="M3868" s="1048"/>
      <c r="N3868" s="1053"/>
      <c r="O3868" s="1053"/>
      <c r="P3868" s="1053"/>
    </row>
    <row r="3869" spans="12:16">
      <c r="L3869" s="1054"/>
      <c r="M3869" s="1048"/>
      <c r="N3869" s="1053"/>
      <c r="O3869" s="1053"/>
      <c r="P3869" s="1053"/>
    </row>
    <row r="3870" spans="12:16">
      <c r="L3870" s="1054"/>
      <c r="M3870" s="1048"/>
      <c r="N3870" s="1053"/>
      <c r="O3870" s="1053"/>
      <c r="P3870" s="1053"/>
    </row>
    <row r="3871" spans="12:16">
      <c r="L3871" s="1054"/>
      <c r="M3871" s="1048"/>
      <c r="N3871" s="1053"/>
      <c r="O3871" s="1053"/>
      <c r="P3871" s="1053"/>
    </row>
    <row r="3872" spans="12:16">
      <c r="L3872" s="1054"/>
      <c r="M3872" s="1048"/>
      <c r="N3872" s="1053"/>
      <c r="O3872" s="1053"/>
      <c r="P3872" s="1053"/>
    </row>
    <row r="3873" spans="12:16">
      <c r="L3873" s="1054"/>
      <c r="M3873" s="1048"/>
      <c r="N3873" s="1053"/>
      <c r="O3873" s="1053"/>
      <c r="P3873" s="1053"/>
    </row>
    <row r="3874" spans="12:16">
      <c r="L3874" s="1054"/>
      <c r="M3874" s="1048"/>
      <c r="N3874" s="1053"/>
      <c r="O3874" s="1053"/>
      <c r="P3874" s="1053"/>
    </row>
    <row r="3875" spans="12:16">
      <c r="L3875" s="1054"/>
      <c r="M3875" s="1048"/>
      <c r="N3875" s="1053"/>
      <c r="O3875" s="1053"/>
      <c r="P3875" s="1053"/>
    </row>
    <row r="3876" spans="12:16">
      <c r="L3876" s="1054"/>
      <c r="M3876" s="1048"/>
      <c r="N3876" s="1053"/>
      <c r="O3876" s="1053"/>
      <c r="P3876" s="1053"/>
    </row>
    <row r="3877" spans="12:16">
      <c r="L3877" s="1054"/>
      <c r="M3877" s="1048"/>
      <c r="N3877" s="1053"/>
      <c r="O3877" s="1053"/>
      <c r="P3877" s="1053"/>
    </row>
    <row r="3878" spans="12:16">
      <c r="L3878" s="1054"/>
      <c r="M3878" s="1048"/>
      <c r="N3878" s="1053"/>
      <c r="O3878" s="1053"/>
      <c r="P3878" s="1053"/>
    </row>
    <row r="3879" spans="12:16">
      <c r="L3879" s="1054"/>
      <c r="M3879" s="1048"/>
      <c r="N3879" s="1053"/>
      <c r="O3879" s="1053"/>
      <c r="P3879" s="1053"/>
    </row>
    <row r="3880" spans="12:16">
      <c r="L3880" s="1054"/>
      <c r="M3880" s="1048"/>
      <c r="N3880" s="1053"/>
      <c r="O3880" s="1053"/>
      <c r="P3880" s="1053"/>
    </row>
    <row r="3881" spans="12:16">
      <c r="L3881" s="1054"/>
      <c r="M3881" s="1048"/>
      <c r="N3881" s="1053"/>
      <c r="O3881" s="1053"/>
      <c r="P3881" s="1053"/>
    </row>
    <row r="3882" spans="12:16">
      <c r="L3882" s="1054"/>
      <c r="M3882" s="1048"/>
      <c r="N3882" s="1053"/>
      <c r="O3882" s="1053"/>
      <c r="P3882" s="1053"/>
    </row>
    <row r="3883" spans="12:16">
      <c r="L3883" s="1054"/>
      <c r="M3883" s="1048"/>
      <c r="N3883" s="1053"/>
      <c r="O3883" s="1053"/>
      <c r="P3883" s="1053"/>
    </row>
    <row r="3884" spans="12:16">
      <c r="L3884" s="1054"/>
      <c r="M3884" s="1048"/>
      <c r="N3884" s="1053"/>
      <c r="O3884" s="1053"/>
      <c r="P3884" s="1053"/>
    </row>
    <row r="3885" spans="12:16">
      <c r="L3885" s="1054"/>
      <c r="M3885" s="1048"/>
      <c r="N3885" s="1053"/>
      <c r="O3885" s="1053"/>
      <c r="P3885" s="1053"/>
    </row>
    <row r="3886" spans="12:16">
      <c r="L3886" s="1054"/>
      <c r="M3886" s="1048"/>
      <c r="N3886" s="1053"/>
      <c r="O3886" s="1053"/>
      <c r="P3886" s="1053"/>
    </row>
    <row r="3887" spans="12:16">
      <c r="L3887" s="1054"/>
      <c r="M3887" s="1048"/>
      <c r="N3887" s="1053"/>
      <c r="O3887" s="1053"/>
      <c r="P3887" s="1053"/>
    </row>
    <row r="3888" spans="12:16">
      <c r="L3888" s="1054"/>
      <c r="M3888" s="1048"/>
      <c r="N3888" s="1053"/>
      <c r="O3888" s="1053"/>
      <c r="P3888" s="1053"/>
    </row>
    <row r="3889" spans="12:16">
      <c r="L3889" s="1054"/>
      <c r="M3889" s="1048"/>
      <c r="N3889" s="1053"/>
      <c r="O3889" s="1053"/>
      <c r="P3889" s="1053"/>
    </row>
    <row r="3890" spans="12:16">
      <c r="L3890" s="1054"/>
      <c r="M3890" s="1048"/>
      <c r="N3890" s="1053"/>
      <c r="O3890" s="1053"/>
      <c r="P3890" s="1053"/>
    </row>
    <row r="3891" spans="12:16">
      <c r="L3891" s="1054"/>
      <c r="M3891" s="1048"/>
      <c r="N3891" s="1053"/>
      <c r="O3891" s="1053"/>
      <c r="P3891" s="1053"/>
    </row>
    <row r="3892" spans="12:16">
      <c r="L3892" s="1054"/>
      <c r="M3892" s="1048"/>
      <c r="N3892" s="1053"/>
      <c r="O3892" s="1053"/>
      <c r="P3892" s="1053"/>
    </row>
    <row r="3893" spans="12:16">
      <c r="L3893" s="1054"/>
      <c r="M3893" s="1048"/>
      <c r="N3893" s="1053"/>
      <c r="O3893" s="1053"/>
      <c r="P3893" s="1053"/>
    </row>
    <row r="3894" spans="12:16">
      <c r="L3894" s="1054"/>
      <c r="M3894" s="1048"/>
      <c r="N3894" s="1053"/>
      <c r="O3894" s="1053"/>
      <c r="P3894" s="1053"/>
    </row>
    <row r="3895" spans="12:16">
      <c r="L3895" s="1054"/>
      <c r="M3895" s="1048"/>
      <c r="N3895" s="1053"/>
      <c r="O3895" s="1053"/>
      <c r="P3895" s="1053"/>
    </row>
    <row r="3896" spans="12:16">
      <c r="L3896" s="1054"/>
      <c r="M3896" s="1048"/>
      <c r="N3896" s="1053"/>
      <c r="O3896" s="1053"/>
      <c r="P3896" s="1053"/>
    </row>
    <row r="3897" spans="12:16">
      <c r="L3897" s="1054"/>
      <c r="M3897" s="1048"/>
      <c r="N3897" s="1053"/>
      <c r="O3897" s="1053"/>
      <c r="P3897" s="1053"/>
    </row>
    <row r="3898" spans="12:16">
      <c r="L3898" s="1054"/>
      <c r="M3898" s="1048"/>
      <c r="N3898" s="1053"/>
      <c r="O3898" s="1053"/>
      <c r="P3898" s="1053"/>
    </row>
    <row r="3899" spans="12:16">
      <c r="L3899" s="1054"/>
      <c r="M3899" s="1048"/>
      <c r="N3899" s="1053"/>
      <c r="O3899" s="1053"/>
      <c r="P3899" s="1053"/>
    </row>
    <row r="3900" spans="12:16">
      <c r="L3900" s="1054"/>
      <c r="M3900" s="1048"/>
      <c r="N3900" s="1053"/>
      <c r="O3900" s="1053"/>
      <c r="P3900" s="1053"/>
    </row>
    <row r="3901" spans="12:16">
      <c r="L3901" s="1054"/>
      <c r="M3901" s="1048"/>
      <c r="N3901" s="1053"/>
      <c r="O3901" s="1053"/>
      <c r="P3901" s="1053"/>
    </row>
    <row r="3902" spans="12:16">
      <c r="L3902" s="1054"/>
      <c r="M3902" s="1048"/>
      <c r="N3902" s="1053"/>
      <c r="O3902" s="1053"/>
      <c r="P3902" s="1053"/>
    </row>
    <row r="3903" spans="12:16">
      <c r="L3903" s="1054"/>
      <c r="M3903" s="1048"/>
      <c r="N3903" s="1053"/>
      <c r="O3903" s="1053"/>
      <c r="P3903" s="1053"/>
    </row>
    <row r="3904" spans="12:16">
      <c r="L3904" s="1054"/>
      <c r="M3904" s="1048"/>
      <c r="N3904" s="1053"/>
      <c r="O3904" s="1053"/>
      <c r="P3904" s="1053"/>
    </row>
    <row r="3905" spans="12:16">
      <c r="L3905" s="1054"/>
      <c r="M3905" s="1048"/>
      <c r="N3905" s="1053"/>
      <c r="O3905" s="1053"/>
      <c r="P3905" s="1053"/>
    </row>
    <row r="3906" spans="12:16">
      <c r="L3906" s="1054"/>
      <c r="M3906" s="1048"/>
      <c r="N3906" s="1053"/>
      <c r="O3906" s="1053"/>
      <c r="P3906" s="1053"/>
    </row>
    <row r="3907" spans="12:16">
      <c r="L3907" s="1054"/>
      <c r="M3907" s="1048"/>
      <c r="N3907" s="1053"/>
      <c r="O3907" s="1053"/>
      <c r="P3907" s="1053"/>
    </row>
    <row r="3908" spans="12:16">
      <c r="L3908" s="1054"/>
      <c r="M3908" s="1048"/>
      <c r="N3908" s="1053"/>
      <c r="O3908" s="1053"/>
      <c r="P3908" s="1053"/>
    </row>
    <row r="3909" spans="12:16">
      <c r="L3909" s="1054"/>
      <c r="M3909" s="1048"/>
      <c r="N3909" s="1053"/>
      <c r="O3909" s="1053"/>
      <c r="P3909" s="1053"/>
    </row>
    <row r="3910" spans="12:16">
      <c r="L3910" s="1054"/>
      <c r="M3910" s="1048"/>
      <c r="N3910" s="1053"/>
      <c r="O3910" s="1053"/>
      <c r="P3910" s="1053"/>
    </row>
    <row r="3911" spans="12:16">
      <c r="L3911" s="1054"/>
      <c r="M3911" s="1048"/>
      <c r="N3911" s="1053"/>
      <c r="O3911" s="1053"/>
      <c r="P3911" s="1053"/>
    </row>
    <row r="3912" spans="12:16">
      <c r="L3912" s="1054"/>
      <c r="M3912" s="1048"/>
      <c r="N3912" s="1053"/>
      <c r="O3912" s="1053"/>
      <c r="P3912" s="1053"/>
    </row>
    <row r="3913" spans="12:16">
      <c r="L3913" s="1054"/>
      <c r="M3913" s="1048"/>
      <c r="N3913" s="1053"/>
      <c r="O3913" s="1053"/>
      <c r="P3913" s="1053"/>
    </row>
    <row r="3914" spans="12:16">
      <c r="L3914" s="1054"/>
      <c r="M3914" s="1048"/>
      <c r="N3914" s="1053"/>
      <c r="O3914" s="1053"/>
      <c r="P3914" s="1053"/>
    </row>
    <row r="3915" spans="12:16">
      <c r="L3915" s="1054"/>
      <c r="M3915" s="1048"/>
      <c r="N3915" s="1053"/>
      <c r="O3915" s="1053"/>
      <c r="P3915" s="1053"/>
    </row>
    <row r="3916" spans="12:16">
      <c r="L3916" s="1054"/>
      <c r="M3916" s="1048"/>
      <c r="N3916" s="1053"/>
      <c r="O3916" s="1053"/>
      <c r="P3916" s="1053"/>
    </row>
    <row r="3917" spans="12:16">
      <c r="L3917" s="1054"/>
      <c r="M3917" s="1048"/>
      <c r="N3917" s="1053"/>
      <c r="O3917" s="1053"/>
      <c r="P3917" s="1053"/>
    </row>
    <row r="3918" spans="12:16">
      <c r="L3918" s="1054"/>
      <c r="M3918" s="1048"/>
      <c r="N3918" s="1053"/>
      <c r="O3918" s="1053"/>
      <c r="P3918" s="1053"/>
    </row>
    <row r="3919" spans="12:16">
      <c r="L3919" s="1054"/>
      <c r="M3919" s="1048"/>
      <c r="N3919" s="1053"/>
      <c r="O3919" s="1053"/>
      <c r="P3919" s="1053"/>
    </row>
    <row r="3920" spans="12:16">
      <c r="L3920" s="1054"/>
      <c r="M3920" s="1048"/>
      <c r="N3920" s="1053"/>
      <c r="O3920" s="1053"/>
      <c r="P3920" s="1053"/>
    </row>
    <row r="3921" spans="12:16">
      <c r="L3921" s="1054"/>
      <c r="M3921" s="1048"/>
      <c r="N3921" s="1053"/>
      <c r="O3921" s="1053"/>
      <c r="P3921" s="1053"/>
    </row>
    <row r="3922" spans="12:16">
      <c r="L3922" s="1054"/>
      <c r="M3922" s="1048"/>
      <c r="N3922" s="1053"/>
      <c r="O3922" s="1053"/>
      <c r="P3922" s="1053"/>
    </row>
    <row r="3923" spans="12:16">
      <c r="L3923" s="1054"/>
      <c r="M3923" s="1048"/>
      <c r="N3923" s="1053"/>
      <c r="O3923" s="1053"/>
      <c r="P3923" s="1053"/>
    </row>
    <row r="3924" spans="12:16">
      <c r="L3924" s="1054"/>
      <c r="M3924" s="1048"/>
      <c r="N3924" s="1053"/>
      <c r="O3924" s="1053"/>
      <c r="P3924" s="1053"/>
    </row>
    <row r="3925" spans="12:16">
      <c r="L3925" s="1054"/>
      <c r="M3925" s="1048"/>
      <c r="N3925" s="1053"/>
      <c r="O3925" s="1053"/>
      <c r="P3925" s="1053"/>
    </row>
    <row r="3926" spans="12:16">
      <c r="L3926" s="1054"/>
      <c r="M3926" s="1048"/>
      <c r="N3926" s="1053"/>
      <c r="O3926" s="1053"/>
      <c r="P3926" s="1053"/>
    </row>
    <row r="3927" spans="12:16">
      <c r="L3927" s="1054"/>
      <c r="M3927" s="1048"/>
      <c r="N3927" s="1053"/>
      <c r="O3927" s="1053"/>
      <c r="P3927" s="1053"/>
    </row>
    <row r="3928" spans="12:16">
      <c r="L3928" s="1054"/>
      <c r="M3928" s="1048"/>
      <c r="N3928" s="1053"/>
      <c r="O3928" s="1053"/>
      <c r="P3928" s="1053"/>
    </row>
    <row r="3929" spans="12:16">
      <c r="L3929" s="1054"/>
      <c r="M3929" s="1048"/>
      <c r="N3929" s="1053"/>
      <c r="O3929" s="1053"/>
      <c r="P3929" s="1053"/>
    </row>
    <row r="3930" spans="12:16">
      <c r="L3930" s="1054"/>
      <c r="M3930" s="1048"/>
      <c r="N3930" s="1053"/>
      <c r="O3930" s="1053"/>
      <c r="P3930" s="1053"/>
    </row>
    <row r="3931" spans="12:16">
      <c r="L3931" s="1054"/>
      <c r="M3931" s="1048"/>
      <c r="N3931" s="1053"/>
      <c r="O3931" s="1053"/>
      <c r="P3931" s="1053"/>
    </row>
    <row r="3932" spans="12:16">
      <c r="L3932" s="1054"/>
      <c r="M3932" s="1048"/>
      <c r="N3932" s="1053"/>
      <c r="O3932" s="1053"/>
      <c r="P3932" s="1053"/>
    </row>
    <row r="3933" spans="12:16">
      <c r="L3933" s="1054"/>
      <c r="M3933" s="1048"/>
      <c r="N3933" s="1053"/>
      <c r="O3933" s="1053"/>
      <c r="P3933" s="1053"/>
    </row>
    <row r="3934" spans="12:16">
      <c r="L3934" s="1054"/>
      <c r="M3934" s="1048"/>
      <c r="N3934" s="1053"/>
      <c r="O3934" s="1053"/>
      <c r="P3934" s="1053"/>
    </row>
    <row r="3935" spans="12:16">
      <c r="L3935" s="1054"/>
      <c r="M3935" s="1048"/>
      <c r="N3935" s="1053"/>
      <c r="O3935" s="1053"/>
      <c r="P3935" s="1053"/>
    </row>
    <row r="3936" spans="12:16">
      <c r="L3936" s="1054"/>
      <c r="M3936" s="1048"/>
      <c r="N3936" s="1053"/>
      <c r="O3936" s="1053"/>
      <c r="P3936" s="1053"/>
    </row>
    <row r="3937" spans="12:16">
      <c r="L3937" s="1054"/>
      <c r="M3937" s="1048"/>
      <c r="N3937" s="1053"/>
      <c r="O3937" s="1053"/>
      <c r="P3937" s="1053"/>
    </row>
    <row r="3938" spans="12:16">
      <c r="L3938" s="1054"/>
      <c r="M3938" s="1048"/>
      <c r="N3938" s="1053"/>
      <c r="O3938" s="1053"/>
      <c r="P3938" s="1053"/>
    </row>
    <row r="3939" spans="12:16">
      <c r="L3939" s="1054"/>
      <c r="M3939" s="1048"/>
      <c r="N3939" s="1053"/>
      <c r="O3939" s="1053"/>
      <c r="P3939" s="1053"/>
    </row>
    <row r="3940" spans="12:16">
      <c r="L3940" s="1054"/>
      <c r="M3940" s="1048"/>
      <c r="N3940" s="1053"/>
      <c r="O3940" s="1053"/>
      <c r="P3940" s="1053"/>
    </row>
    <row r="3941" spans="12:16">
      <c r="L3941" s="1054"/>
      <c r="M3941" s="1048"/>
      <c r="N3941" s="1053"/>
      <c r="O3941" s="1053"/>
      <c r="P3941" s="1053"/>
    </row>
    <row r="3942" spans="12:16">
      <c r="L3942" s="1054"/>
      <c r="M3942" s="1048"/>
      <c r="N3942" s="1053"/>
      <c r="O3942" s="1053"/>
      <c r="P3942" s="1053"/>
    </row>
    <row r="3943" spans="12:16">
      <c r="L3943" s="1054"/>
      <c r="M3943" s="1048"/>
      <c r="N3943" s="1053"/>
      <c r="O3943" s="1053"/>
      <c r="P3943" s="1053"/>
    </row>
    <row r="3944" spans="12:16">
      <c r="L3944" s="1054"/>
      <c r="M3944" s="1048"/>
      <c r="N3944" s="1053"/>
      <c r="O3944" s="1053"/>
      <c r="P3944" s="1053"/>
    </row>
    <row r="3945" spans="12:16">
      <c r="L3945" s="1054"/>
      <c r="M3945" s="1048"/>
      <c r="N3945" s="1053"/>
      <c r="O3945" s="1053"/>
      <c r="P3945" s="1053"/>
    </row>
    <row r="3946" spans="12:16">
      <c r="L3946" s="1054"/>
      <c r="M3946" s="1048"/>
      <c r="N3946" s="1053"/>
      <c r="O3946" s="1053"/>
      <c r="P3946" s="1053"/>
    </row>
    <row r="3947" spans="12:16">
      <c r="L3947" s="1054"/>
      <c r="M3947" s="1048"/>
      <c r="N3947" s="1053"/>
      <c r="O3947" s="1053"/>
      <c r="P3947" s="1053"/>
    </row>
    <row r="3948" spans="12:16">
      <c r="L3948" s="1054"/>
      <c r="M3948" s="1048"/>
      <c r="N3948" s="1053"/>
      <c r="O3948" s="1053"/>
      <c r="P3948" s="1053"/>
    </row>
    <row r="3949" spans="12:16">
      <c r="L3949" s="1054"/>
      <c r="M3949" s="1048"/>
      <c r="N3949" s="1053"/>
      <c r="O3949" s="1053"/>
      <c r="P3949" s="1053"/>
    </row>
    <row r="3950" spans="12:16">
      <c r="L3950" s="1054"/>
      <c r="M3950" s="1048"/>
      <c r="N3950" s="1053"/>
      <c r="O3950" s="1053"/>
      <c r="P3950" s="1053"/>
    </row>
    <row r="3951" spans="12:16">
      <c r="L3951" s="1054"/>
      <c r="M3951" s="1048"/>
      <c r="N3951" s="1053"/>
      <c r="O3951" s="1053"/>
      <c r="P3951" s="1053"/>
    </row>
    <row r="3952" spans="12:16">
      <c r="L3952" s="1054"/>
      <c r="M3952" s="1048"/>
      <c r="N3952" s="1053"/>
      <c r="O3952" s="1053"/>
      <c r="P3952" s="1053"/>
    </row>
    <row r="3953" spans="12:16">
      <c r="L3953" s="1054"/>
      <c r="M3953" s="1048"/>
      <c r="N3953" s="1053"/>
      <c r="O3953" s="1053"/>
      <c r="P3953" s="1053"/>
    </row>
    <row r="3954" spans="12:16">
      <c r="L3954" s="1054"/>
      <c r="M3954" s="1048"/>
      <c r="N3954" s="1053"/>
      <c r="O3954" s="1053"/>
      <c r="P3954" s="1053"/>
    </row>
    <row r="3955" spans="12:16">
      <c r="L3955" s="1054"/>
      <c r="M3955" s="1048"/>
      <c r="N3955" s="1053"/>
      <c r="O3955" s="1053"/>
      <c r="P3955" s="1053"/>
    </row>
    <row r="3956" spans="12:16">
      <c r="L3956" s="1054"/>
      <c r="M3956" s="1048"/>
      <c r="N3956" s="1053"/>
      <c r="O3956" s="1053"/>
      <c r="P3956" s="1053"/>
    </row>
    <row r="3957" spans="12:16">
      <c r="L3957" s="1054"/>
      <c r="M3957" s="1048"/>
      <c r="N3957" s="1053"/>
      <c r="O3957" s="1053"/>
      <c r="P3957" s="1053"/>
    </row>
    <row r="3958" spans="12:16">
      <c r="L3958" s="1054"/>
      <c r="M3958" s="1048"/>
      <c r="N3958" s="1053"/>
      <c r="O3958" s="1053"/>
      <c r="P3958" s="1053"/>
    </row>
    <row r="3959" spans="12:16">
      <c r="L3959" s="1054"/>
      <c r="M3959" s="1048"/>
      <c r="N3959" s="1053"/>
      <c r="O3959" s="1053"/>
      <c r="P3959" s="1053"/>
    </row>
    <row r="3960" spans="12:16">
      <c r="L3960" s="1054"/>
      <c r="M3960" s="1048"/>
      <c r="N3960" s="1053"/>
      <c r="O3960" s="1053"/>
      <c r="P3960" s="1053"/>
    </row>
    <row r="3961" spans="12:16">
      <c r="L3961" s="1054"/>
      <c r="M3961" s="1048"/>
      <c r="N3961" s="1053"/>
      <c r="O3961" s="1053"/>
      <c r="P3961" s="1053"/>
    </row>
    <row r="3962" spans="12:16">
      <c r="L3962" s="1054"/>
      <c r="M3962" s="1048"/>
      <c r="N3962" s="1053"/>
      <c r="O3962" s="1053"/>
      <c r="P3962" s="1053"/>
    </row>
    <row r="3963" spans="12:16">
      <c r="L3963" s="1054"/>
      <c r="M3963" s="1048"/>
      <c r="N3963" s="1053"/>
      <c r="O3963" s="1053"/>
      <c r="P3963" s="1053"/>
    </row>
    <row r="3964" spans="12:16">
      <c r="L3964" s="1054"/>
      <c r="M3964" s="1048"/>
      <c r="N3964" s="1053"/>
      <c r="O3964" s="1053"/>
      <c r="P3964" s="1053"/>
    </row>
    <row r="3965" spans="12:16">
      <c r="L3965" s="1054"/>
      <c r="M3965" s="1048"/>
      <c r="N3965" s="1053"/>
      <c r="O3965" s="1053"/>
      <c r="P3965" s="1053"/>
    </row>
    <row r="3966" spans="12:16">
      <c r="L3966" s="1054"/>
      <c r="M3966" s="1048"/>
      <c r="N3966" s="1053"/>
      <c r="O3966" s="1053"/>
      <c r="P3966" s="1053"/>
    </row>
    <row r="3967" spans="12:16">
      <c r="L3967" s="1054"/>
      <c r="M3967" s="1048"/>
      <c r="N3967" s="1053"/>
      <c r="O3967" s="1053"/>
      <c r="P3967" s="1053"/>
    </row>
    <row r="3968" spans="12:16">
      <c r="L3968" s="1054"/>
      <c r="M3968" s="1048"/>
      <c r="N3968" s="1053"/>
      <c r="O3968" s="1053"/>
      <c r="P3968" s="1053"/>
    </row>
    <row r="3969" spans="12:16">
      <c r="L3969" s="1054"/>
      <c r="M3969" s="1048"/>
      <c r="N3969" s="1053"/>
      <c r="O3969" s="1053"/>
      <c r="P3969" s="1053"/>
    </row>
    <row r="3970" spans="12:16">
      <c r="L3970" s="1054"/>
      <c r="M3970" s="1048"/>
      <c r="N3970" s="1053"/>
      <c r="O3970" s="1053"/>
      <c r="P3970" s="1053"/>
    </row>
    <row r="3971" spans="12:16">
      <c r="L3971" s="1054"/>
      <c r="M3971" s="1048"/>
      <c r="N3971" s="1053"/>
      <c r="O3971" s="1053"/>
      <c r="P3971" s="1053"/>
    </row>
    <row r="3972" spans="12:16">
      <c r="L3972" s="1054"/>
      <c r="M3972" s="1048"/>
      <c r="N3972" s="1053"/>
      <c r="O3972" s="1053"/>
      <c r="P3972" s="1053"/>
    </row>
    <row r="3973" spans="12:16">
      <c r="L3973" s="1054"/>
      <c r="M3973" s="1048"/>
      <c r="N3973" s="1053"/>
      <c r="O3973" s="1053"/>
      <c r="P3973" s="1053"/>
    </row>
    <row r="3974" spans="12:16">
      <c r="L3974" s="1054"/>
      <c r="M3974" s="1048"/>
      <c r="N3974" s="1053"/>
      <c r="O3974" s="1053"/>
      <c r="P3974" s="1053"/>
    </row>
    <row r="3975" spans="12:16">
      <c r="L3975" s="1054"/>
      <c r="M3975" s="1048"/>
      <c r="N3975" s="1053"/>
      <c r="O3975" s="1053"/>
      <c r="P3975" s="1053"/>
    </row>
    <row r="3976" spans="12:16">
      <c r="L3976" s="1054"/>
      <c r="M3976" s="1048"/>
      <c r="N3976" s="1053"/>
      <c r="O3976" s="1053"/>
      <c r="P3976" s="1053"/>
    </row>
    <row r="3977" spans="12:16">
      <c r="L3977" s="1054"/>
      <c r="M3977" s="1048"/>
      <c r="N3977" s="1053"/>
      <c r="O3977" s="1053"/>
      <c r="P3977" s="1053"/>
    </row>
    <row r="3978" spans="12:16">
      <c r="L3978" s="1054"/>
      <c r="M3978" s="1048"/>
      <c r="N3978" s="1053"/>
      <c r="O3978" s="1053"/>
      <c r="P3978" s="1053"/>
    </row>
    <row r="3979" spans="12:16">
      <c r="L3979" s="1054"/>
      <c r="M3979" s="1048"/>
      <c r="N3979" s="1053"/>
      <c r="O3979" s="1053"/>
      <c r="P3979" s="1053"/>
    </row>
    <row r="3980" spans="12:16">
      <c r="L3980" s="1054"/>
      <c r="M3980" s="1048"/>
      <c r="N3980" s="1053"/>
      <c r="O3980" s="1053"/>
      <c r="P3980" s="1053"/>
    </row>
    <row r="3981" spans="12:16">
      <c r="L3981" s="1054"/>
      <c r="M3981" s="1048"/>
      <c r="N3981" s="1053"/>
      <c r="O3981" s="1053"/>
      <c r="P3981" s="1053"/>
    </row>
    <row r="3982" spans="12:16">
      <c r="L3982" s="1054"/>
      <c r="M3982" s="1048"/>
      <c r="N3982" s="1053"/>
      <c r="O3982" s="1053"/>
      <c r="P3982" s="1053"/>
    </row>
    <row r="3983" spans="12:16">
      <c r="L3983" s="1054"/>
      <c r="M3983" s="1048"/>
      <c r="N3983" s="1053"/>
      <c r="O3983" s="1053"/>
      <c r="P3983" s="1053"/>
    </row>
    <row r="3984" spans="12:16">
      <c r="L3984" s="1054"/>
      <c r="M3984" s="1048"/>
      <c r="N3984" s="1053"/>
      <c r="O3984" s="1053"/>
      <c r="P3984" s="1053"/>
    </row>
    <row r="3985" spans="12:16">
      <c r="L3985" s="1054"/>
      <c r="M3985" s="1048"/>
      <c r="N3985" s="1053"/>
      <c r="O3985" s="1053"/>
      <c r="P3985" s="1053"/>
    </row>
    <row r="3986" spans="12:16">
      <c r="L3986" s="1054"/>
      <c r="M3986" s="1048"/>
      <c r="N3986" s="1053"/>
      <c r="O3986" s="1053"/>
      <c r="P3986" s="1053"/>
    </row>
    <row r="3987" spans="12:16">
      <c r="L3987" s="1054"/>
      <c r="M3987" s="1048"/>
      <c r="N3987" s="1053"/>
      <c r="O3987" s="1053"/>
      <c r="P3987" s="1053"/>
    </row>
    <row r="3988" spans="12:16">
      <c r="L3988" s="1054"/>
      <c r="M3988" s="1048"/>
      <c r="N3988" s="1053"/>
      <c r="O3988" s="1053"/>
      <c r="P3988" s="1053"/>
    </row>
    <row r="3989" spans="12:16">
      <c r="L3989" s="1054"/>
      <c r="M3989" s="1048"/>
      <c r="N3989" s="1053"/>
      <c r="O3989" s="1053"/>
      <c r="P3989" s="1053"/>
    </row>
    <row r="3990" spans="12:16">
      <c r="L3990" s="1054"/>
      <c r="M3990" s="1048"/>
      <c r="N3990" s="1053"/>
      <c r="O3990" s="1053"/>
      <c r="P3990" s="1053"/>
    </row>
    <row r="3991" spans="12:16">
      <c r="L3991" s="1054"/>
      <c r="M3991" s="1048"/>
      <c r="N3991" s="1053"/>
      <c r="O3991" s="1053"/>
      <c r="P3991" s="1053"/>
    </row>
    <row r="3992" spans="12:16">
      <c r="L3992" s="1054"/>
      <c r="M3992" s="1048"/>
      <c r="N3992" s="1053"/>
      <c r="O3992" s="1053"/>
      <c r="P3992" s="1053"/>
    </row>
    <row r="3993" spans="12:16">
      <c r="L3993" s="1054"/>
      <c r="M3993" s="1048"/>
      <c r="N3993" s="1053"/>
      <c r="O3993" s="1053"/>
      <c r="P3993" s="1053"/>
    </row>
    <row r="3994" spans="12:16">
      <c r="L3994" s="1054"/>
      <c r="M3994" s="1048"/>
      <c r="N3994" s="1053"/>
      <c r="O3994" s="1053"/>
      <c r="P3994" s="1053"/>
    </row>
    <row r="3995" spans="12:16">
      <c r="L3995" s="1054"/>
      <c r="M3995" s="1048"/>
      <c r="N3995" s="1053"/>
      <c r="O3995" s="1053"/>
      <c r="P3995" s="1053"/>
    </row>
    <row r="3996" spans="12:16">
      <c r="L3996" s="1054"/>
      <c r="M3996" s="1048"/>
      <c r="N3996" s="1053"/>
      <c r="O3996" s="1053"/>
      <c r="P3996" s="1053"/>
    </row>
    <row r="3997" spans="12:16">
      <c r="L3997" s="1054"/>
      <c r="M3997" s="1048"/>
      <c r="N3997" s="1053"/>
      <c r="O3997" s="1053"/>
      <c r="P3997" s="1053"/>
    </row>
    <row r="3998" spans="12:16">
      <c r="L3998" s="1054"/>
      <c r="M3998" s="1048"/>
      <c r="N3998" s="1053"/>
      <c r="O3998" s="1053"/>
      <c r="P3998" s="1053"/>
    </row>
    <row r="3999" spans="12:16">
      <c r="L3999" s="1054"/>
      <c r="M3999" s="1048"/>
      <c r="N3999" s="1053"/>
      <c r="O3999" s="1053"/>
      <c r="P3999" s="1053"/>
    </row>
    <row r="4000" spans="12:16">
      <c r="L4000" s="1054"/>
      <c r="M4000" s="1048"/>
      <c r="N4000" s="1053"/>
      <c r="O4000" s="1053"/>
      <c r="P4000" s="1053"/>
    </row>
    <row r="4001" spans="12:16">
      <c r="L4001" s="1054"/>
      <c r="M4001" s="1048"/>
      <c r="N4001" s="1053"/>
      <c r="O4001" s="1053"/>
      <c r="P4001" s="1053"/>
    </row>
    <row r="4002" spans="12:16">
      <c r="L4002" s="1054"/>
      <c r="M4002" s="1048"/>
      <c r="N4002" s="1053"/>
      <c r="O4002" s="1053"/>
      <c r="P4002" s="1053"/>
    </row>
    <row r="4003" spans="12:16">
      <c r="L4003" s="1054"/>
      <c r="M4003" s="1048"/>
      <c r="N4003" s="1053"/>
      <c r="O4003" s="1053"/>
      <c r="P4003" s="1053"/>
    </row>
    <row r="4004" spans="12:16">
      <c r="L4004" s="1054"/>
      <c r="M4004" s="1048"/>
      <c r="N4004" s="1053"/>
      <c r="O4004" s="1053"/>
      <c r="P4004" s="1053"/>
    </row>
    <row r="4005" spans="12:16">
      <c r="L4005" s="1054"/>
      <c r="M4005" s="1048"/>
      <c r="N4005" s="1053"/>
      <c r="O4005" s="1053"/>
      <c r="P4005" s="1053"/>
    </row>
    <row r="4006" spans="12:16">
      <c r="L4006" s="1054"/>
      <c r="M4006" s="1048"/>
      <c r="N4006" s="1053"/>
      <c r="O4006" s="1053"/>
      <c r="P4006" s="1053"/>
    </row>
    <row r="4007" spans="12:16">
      <c r="L4007" s="1054"/>
      <c r="M4007" s="1048"/>
      <c r="N4007" s="1053"/>
      <c r="O4007" s="1053"/>
      <c r="P4007" s="1053"/>
    </row>
    <row r="4008" spans="12:16">
      <c r="L4008" s="1054"/>
      <c r="M4008" s="1048"/>
      <c r="N4008" s="1053"/>
      <c r="O4008" s="1053"/>
      <c r="P4008" s="1053"/>
    </row>
    <row r="4009" spans="12:16">
      <c r="L4009" s="1054"/>
      <c r="M4009" s="1048"/>
      <c r="N4009" s="1053"/>
      <c r="O4009" s="1053"/>
      <c r="P4009" s="1053"/>
    </row>
    <row r="4010" spans="12:16">
      <c r="L4010" s="1054"/>
      <c r="M4010" s="1048"/>
      <c r="N4010" s="1053"/>
      <c r="O4010" s="1053"/>
      <c r="P4010" s="1053"/>
    </row>
    <row r="4011" spans="12:16">
      <c r="L4011" s="1054"/>
      <c r="M4011" s="1048"/>
      <c r="N4011" s="1053"/>
      <c r="O4011" s="1053"/>
      <c r="P4011" s="1053"/>
    </row>
    <row r="4012" spans="12:16">
      <c r="L4012" s="1054"/>
      <c r="M4012" s="1048"/>
      <c r="N4012" s="1053"/>
      <c r="O4012" s="1053"/>
      <c r="P4012" s="1053"/>
    </row>
    <row r="4013" spans="12:16">
      <c r="L4013" s="1054"/>
      <c r="M4013" s="1048"/>
      <c r="N4013" s="1053"/>
      <c r="O4013" s="1053"/>
      <c r="P4013" s="1053"/>
    </row>
    <row r="4014" spans="12:16">
      <c r="L4014" s="1054"/>
      <c r="M4014" s="1048"/>
      <c r="N4014" s="1053"/>
      <c r="O4014" s="1053"/>
      <c r="P4014" s="1053"/>
    </row>
    <row r="4015" spans="12:16">
      <c r="L4015" s="1054"/>
      <c r="M4015" s="1048"/>
      <c r="N4015" s="1053"/>
      <c r="O4015" s="1053"/>
      <c r="P4015" s="1053"/>
    </row>
    <row r="4016" spans="12:16">
      <c r="L4016" s="1054"/>
      <c r="M4016" s="1048"/>
      <c r="N4016" s="1053"/>
      <c r="O4016" s="1053"/>
      <c r="P4016" s="1053"/>
    </row>
    <row r="4017" spans="12:16">
      <c r="L4017" s="1054"/>
      <c r="M4017" s="1048"/>
      <c r="N4017" s="1053"/>
      <c r="O4017" s="1053"/>
      <c r="P4017" s="1053"/>
    </row>
    <row r="4018" spans="12:16">
      <c r="L4018" s="1054"/>
      <c r="M4018" s="1048"/>
      <c r="N4018" s="1053"/>
      <c r="O4018" s="1053"/>
      <c r="P4018" s="1053"/>
    </row>
    <row r="4019" spans="12:16">
      <c r="L4019" s="1054"/>
      <c r="M4019" s="1048"/>
      <c r="N4019" s="1053"/>
      <c r="O4019" s="1053"/>
      <c r="P4019" s="1053"/>
    </row>
    <row r="4020" spans="12:16">
      <c r="L4020" s="1054"/>
      <c r="M4020" s="1048"/>
      <c r="N4020" s="1053"/>
      <c r="O4020" s="1053"/>
      <c r="P4020" s="1053"/>
    </row>
    <row r="4021" spans="12:16">
      <c r="L4021" s="1054"/>
      <c r="M4021" s="1048"/>
      <c r="N4021" s="1053"/>
      <c r="O4021" s="1053"/>
      <c r="P4021" s="1053"/>
    </row>
    <row r="4022" spans="12:16">
      <c r="L4022" s="1054"/>
      <c r="M4022" s="1048"/>
      <c r="N4022" s="1053"/>
      <c r="O4022" s="1053"/>
      <c r="P4022" s="1053"/>
    </row>
    <row r="4023" spans="12:16">
      <c r="L4023" s="1054"/>
      <c r="M4023" s="1048"/>
      <c r="N4023" s="1053"/>
      <c r="O4023" s="1053"/>
      <c r="P4023" s="1053"/>
    </row>
    <row r="4024" spans="12:16">
      <c r="L4024" s="1054"/>
      <c r="M4024" s="1048"/>
      <c r="N4024" s="1053"/>
      <c r="O4024" s="1053"/>
      <c r="P4024" s="1053"/>
    </row>
    <row r="4025" spans="12:16">
      <c r="L4025" s="1054"/>
      <c r="M4025" s="1048"/>
      <c r="N4025" s="1053"/>
      <c r="O4025" s="1053"/>
      <c r="P4025" s="1053"/>
    </row>
    <row r="4026" spans="12:16">
      <c r="L4026" s="1054"/>
      <c r="M4026" s="1048"/>
      <c r="N4026" s="1053"/>
      <c r="O4026" s="1053"/>
      <c r="P4026" s="1053"/>
    </row>
    <row r="4027" spans="12:16">
      <c r="L4027" s="1054"/>
      <c r="M4027" s="1048"/>
      <c r="N4027" s="1053"/>
      <c r="O4027" s="1053"/>
      <c r="P4027" s="1053"/>
    </row>
    <row r="4028" spans="12:16">
      <c r="L4028" s="1054"/>
      <c r="M4028" s="1048"/>
      <c r="N4028" s="1053"/>
      <c r="O4028" s="1053"/>
      <c r="P4028" s="1053"/>
    </row>
    <row r="4029" spans="12:16">
      <c r="L4029" s="1054"/>
      <c r="M4029" s="1048"/>
      <c r="N4029" s="1053"/>
      <c r="O4029" s="1053"/>
      <c r="P4029" s="1053"/>
    </row>
    <row r="4030" spans="12:16">
      <c r="L4030" s="1054"/>
      <c r="M4030" s="1048"/>
      <c r="N4030" s="1053"/>
      <c r="O4030" s="1053"/>
      <c r="P4030" s="1053"/>
    </row>
    <row r="4031" spans="12:16">
      <c r="L4031" s="1054"/>
      <c r="M4031" s="1048"/>
      <c r="N4031" s="1053"/>
      <c r="O4031" s="1053"/>
      <c r="P4031" s="1053"/>
    </row>
    <row r="4032" spans="12:16">
      <c r="L4032" s="1054"/>
      <c r="M4032" s="1048"/>
      <c r="N4032" s="1053"/>
      <c r="O4032" s="1053"/>
      <c r="P4032" s="1053"/>
    </row>
    <row r="4033" spans="12:16">
      <c r="L4033" s="1054"/>
      <c r="M4033" s="1048"/>
      <c r="N4033" s="1053"/>
      <c r="O4033" s="1053"/>
      <c r="P4033" s="1053"/>
    </row>
    <row r="4034" spans="12:16">
      <c r="L4034" s="1054"/>
      <c r="M4034" s="1048"/>
      <c r="N4034" s="1053"/>
      <c r="O4034" s="1053"/>
      <c r="P4034" s="1053"/>
    </row>
    <row r="4035" spans="12:16">
      <c r="L4035" s="1054"/>
      <c r="M4035" s="1048"/>
      <c r="N4035" s="1053"/>
      <c r="O4035" s="1053"/>
      <c r="P4035" s="1053"/>
    </row>
    <row r="4036" spans="12:16">
      <c r="L4036" s="1054"/>
      <c r="M4036" s="1048"/>
      <c r="N4036" s="1053"/>
      <c r="O4036" s="1053"/>
      <c r="P4036" s="1053"/>
    </row>
    <row r="4037" spans="12:16">
      <c r="L4037" s="1054"/>
      <c r="M4037" s="1048"/>
      <c r="N4037" s="1053"/>
      <c r="O4037" s="1053"/>
      <c r="P4037" s="1053"/>
    </row>
    <row r="4038" spans="12:16">
      <c r="L4038" s="1054"/>
      <c r="M4038" s="1048"/>
      <c r="N4038" s="1053"/>
      <c r="O4038" s="1053"/>
      <c r="P4038" s="1053"/>
    </row>
    <row r="4039" spans="12:16">
      <c r="L4039" s="1054"/>
      <c r="M4039" s="1048"/>
      <c r="N4039" s="1053"/>
      <c r="O4039" s="1053"/>
      <c r="P4039" s="1053"/>
    </row>
    <row r="4040" spans="12:16">
      <c r="L4040" s="1054"/>
      <c r="M4040" s="1048"/>
      <c r="N4040" s="1053"/>
      <c r="O4040" s="1053"/>
      <c r="P4040" s="1053"/>
    </row>
    <row r="4041" spans="12:16">
      <c r="L4041" s="1054"/>
      <c r="M4041" s="1048"/>
      <c r="N4041" s="1053"/>
      <c r="O4041" s="1053"/>
      <c r="P4041" s="1053"/>
    </row>
    <row r="4042" spans="12:16">
      <c r="L4042" s="1054"/>
      <c r="M4042" s="1048"/>
      <c r="N4042" s="1053"/>
      <c r="O4042" s="1053"/>
      <c r="P4042" s="1053"/>
    </row>
    <row r="4043" spans="12:16">
      <c r="L4043" s="1054"/>
      <c r="M4043" s="1048"/>
      <c r="N4043" s="1053"/>
      <c r="O4043" s="1053"/>
      <c r="P4043" s="1053"/>
    </row>
    <row r="4044" spans="12:16">
      <c r="L4044" s="1054"/>
      <c r="M4044" s="1048"/>
      <c r="N4044" s="1053"/>
      <c r="O4044" s="1053"/>
      <c r="P4044" s="1053"/>
    </row>
    <row r="4045" spans="12:16">
      <c r="L4045" s="1054"/>
      <c r="M4045" s="1048"/>
      <c r="N4045" s="1053"/>
      <c r="O4045" s="1053"/>
      <c r="P4045" s="1053"/>
    </row>
    <row r="4046" spans="12:16">
      <c r="L4046" s="1054"/>
      <c r="M4046" s="1048"/>
      <c r="N4046" s="1053"/>
      <c r="O4046" s="1053"/>
      <c r="P4046" s="1053"/>
    </row>
    <row r="4047" spans="12:16">
      <c r="L4047" s="1054"/>
      <c r="M4047" s="1048"/>
      <c r="N4047" s="1053"/>
      <c r="O4047" s="1053"/>
      <c r="P4047" s="1053"/>
    </row>
    <row r="4048" spans="12:16">
      <c r="L4048" s="1054"/>
      <c r="M4048" s="1048"/>
      <c r="N4048" s="1053"/>
      <c r="O4048" s="1053"/>
      <c r="P4048" s="1053"/>
    </row>
    <row r="4049" spans="12:16">
      <c r="L4049" s="1054"/>
      <c r="M4049" s="1048"/>
      <c r="N4049" s="1053"/>
      <c r="O4049" s="1053"/>
      <c r="P4049" s="1053"/>
    </row>
    <row r="4050" spans="12:16">
      <c r="L4050" s="1054"/>
      <c r="M4050" s="1048"/>
      <c r="N4050" s="1053"/>
      <c r="O4050" s="1053"/>
      <c r="P4050" s="1053"/>
    </row>
    <row r="4051" spans="12:16">
      <c r="L4051" s="1054"/>
      <c r="M4051" s="1048"/>
      <c r="N4051" s="1053"/>
      <c r="O4051" s="1053"/>
      <c r="P4051" s="1053"/>
    </row>
    <row r="4052" spans="12:16">
      <c r="L4052" s="1054"/>
      <c r="M4052" s="1048"/>
      <c r="N4052" s="1053"/>
      <c r="O4052" s="1053"/>
      <c r="P4052" s="1053"/>
    </row>
    <row r="4053" spans="12:16">
      <c r="L4053" s="1054"/>
      <c r="M4053" s="1048"/>
      <c r="N4053" s="1053"/>
      <c r="O4053" s="1053"/>
      <c r="P4053" s="1053"/>
    </row>
    <row r="4054" spans="12:16">
      <c r="L4054" s="1054"/>
      <c r="M4054" s="1048"/>
      <c r="N4054" s="1053"/>
      <c r="O4054" s="1053"/>
      <c r="P4054" s="1053"/>
    </row>
    <row r="4055" spans="12:16">
      <c r="L4055" s="1054"/>
      <c r="M4055" s="1048"/>
      <c r="N4055" s="1053"/>
      <c r="O4055" s="1053"/>
      <c r="P4055" s="1053"/>
    </row>
    <row r="4056" spans="12:16">
      <c r="L4056" s="1054"/>
      <c r="M4056" s="1048"/>
      <c r="N4056" s="1053"/>
      <c r="O4056" s="1053"/>
      <c r="P4056" s="1053"/>
    </row>
    <row r="4057" spans="12:16">
      <c r="L4057" s="1054"/>
      <c r="M4057" s="1048"/>
      <c r="N4057" s="1053"/>
      <c r="O4057" s="1053"/>
      <c r="P4057" s="1053"/>
    </row>
    <row r="4058" spans="12:16">
      <c r="L4058" s="1054"/>
      <c r="M4058" s="1048"/>
      <c r="N4058" s="1053"/>
      <c r="O4058" s="1053"/>
      <c r="P4058" s="1053"/>
    </row>
    <row r="4059" spans="12:16">
      <c r="L4059" s="1054"/>
      <c r="M4059" s="1048"/>
      <c r="N4059" s="1053"/>
      <c r="O4059" s="1053"/>
      <c r="P4059" s="1053"/>
    </row>
    <row r="4060" spans="12:16">
      <c r="L4060" s="1054"/>
      <c r="M4060" s="1048"/>
      <c r="N4060" s="1053"/>
      <c r="O4060" s="1053"/>
      <c r="P4060" s="1053"/>
    </row>
    <row r="4061" spans="12:16">
      <c r="L4061" s="1054"/>
      <c r="M4061" s="1048"/>
      <c r="N4061" s="1053"/>
      <c r="O4061" s="1053"/>
      <c r="P4061" s="1053"/>
    </row>
    <row r="4062" spans="12:16">
      <c r="L4062" s="1054"/>
      <c r="M4062" s="1048"/>
      <c r="N4062" s="1053"/>
      <c r="O4062" s="1053"/>
      <c r="P4062" s="1053"/>
    </row>
    <row r="4063" spans="12:16">
      <c r="L4063" s="1054"/>
      <c r="M4063" s="1048"/>
      <c r="N4063" s="1053"/>
      <c r="O4063" s="1053"/>
      <c r="P4063" s="1053"/>
    </row>
    <row r="4064" spans="12:16">
      <c r="L4064" s="1054"/>
      <c r="M4064" s="1048"/>
      <c r="N4064" s="1053"/>
      <c r="O4064" s="1053"/>
      <c r="P4064" s="1053"/>
    </row>
    <row r="4065" spans="12:16">
      <c r="L4065" s="1054"/>
      <c r="M4065" s="1048"/>
      <c r="N4065" s="1053"/>
      <c r="O4065" s="1053"/>
      <c r="P4065" s="1053"/>
    </row>
    <row r="4066" spans="12:16">
      <c r="L4066" s="1054"/>
      <c r="M4066" s="1048"/>
      <c r="N4066" s="1053"/>
      <c r="O4066" s="1053"/>
      <c r="P4066" s="1053"/>
    </row>
    <row r="4067" spans="12:16">
      <c r="L4067" s="1054"/>
      <c r="M4067" s="1048"/>
      <c r="N4067" s="1053"/>
      <c r="O4067" s="1053"/>
      <c r="P4067" s="1053"/>
    </row>
    <row r="4068" spans="12:16">
      <c r="L4068" s="1054"/>
      <c r="M4068" s="1048"/>
      <c r="N4068" s="1053"/>
      <c r="O4068" s="1053"/>
      <c r="P4068" s="1053"/>
    </row>
    <row r="4069" spans="12:16">
      <c r="L4069" s="1054"/>
      <c r="M4069" s="1048"/>
      <c r="N4069" s="1053"/>
      <c r="O4069" s="1053"/>
      <c r="P4069" s="1053"/>
    </row>
    <row r="4070" spans="12:16">
      <c r="L4070" s="1054"/>
      <c r="M4070" s="1048"/>
      <c r="N4070" s="1053"/>
      <c r="O4070" s="1053"/>
      <c r="P4070" s="1053"/>
    </row>
    <row r="4071" spans="12:16">
      <c r="L4071" s="1054"/>
      <c r="M4071" s="1048"/>
      <c r="N4071" s="1053"/>
      <c r="O4071" s="1053"/>
      <c r="P4071" s="1053"/>
    </row>
    <row r="4072" spans="12:16">
      <c r="L4072" s="1054"/>
      <c r="M4072" s="1048"/>
      <c r="N4072" s="1053"/>
      <c r="O4072" s="1053"/>
      <c r="P4072" s="1053"/>
    </row>
    <row r="4073" spans="12:16">
      <c r="L4073" s="1054"/>
      <c r="M4073" s="1048"/>
      <c r="N4073" s="1053"/>
      <c r="O4073" s="1053"/>
      <c r="P4073" s="1053"/>
    </row>
    <row r="4074" spans="12:16">
      <c r="L4074" s="1054"/>
      <c r="M4074" s="1048"/>
      <c r="N4074" s="1053"/>
      <c r="O4074" s="1053"/>
      <c r="P4074" s="1053"/>
    </row>
    <row r="4075" spans="12:16">
      <c r="L4075" s="1054"/>
      <c r="M4075" s="1048"/>
      <c r="N4075" s="1053"/>
      <c r="O4075" s="1053"/>
      <c r="P4075" s="1053"/>
    </row>
    <row r="4076" spans="12:16">
      <c r="L4076" s="1054"/>
      <c r="M4076" s="1048"/>
      <c r="N4076" s="1053"/>
      <c r="O4076" s="1053"/>
      <c r="P4076" s="1053"/>
    </row>
    <row r="4077" spans="12:16">
      <c r="L4077" s="1054"/>
      <c r="M4077" s="1048"/>
      <c r="N4077" s="1053"/>
      <c r="O4077" s="1053"/>
      <c r="P4077" s="1053"/>
    </row>
    <row r="4078" spans="12:16">
      <c r="L4078" s="1054"/>
      <c r="M4078" s="1048"/>
      <c r="N4078" s="1053"/>
      <c r="O4078" s="1053"/>
      <c r="P4078" s="1053"/>
    </row>
    <row r="4079" spans="12:16">
      <c r="L4079" s="1054"/>
      <c r="M4079" s="1048"/>
      <c r="N4079" s="1053"/>
      <c r="O4079" s="1053"/>
      <c r="P4079" s="1053"/>
    </row>
    <row r="4080" spans="12:16">
      <c r="L4080" s="1054"/>
      <c r="M4080" s="1048"/>
      <c r="N4080" s="1053"/>
      <c r="O4080" s="1053"/>
      <c r="P4080" s="1053"/>
    </row>
    <row r="4081" spans="12:16">
      <c r="L4081" s="1054"/>
      <c r="M4081" s="1048"/>
      <c r="N4081" s="1053"/>
      <c r="O4081" s="1053"/>
      <c r="P4081" s="1053"/>
    </row>
    <row r="4082" spans="12:16">
      <c r="L4082" s="1054"/>
      <c r="M4082" s="1048"/>
      <c r="N4082" s="1053"/>
      <c r="O4082" s="1053"/>
      <c r="P4082" s="1053"/>
    </row>
    <row r="4083" spans="12:16">
      <c r="L4083" s="1054"/>
      <c r="M4083" s="1048"/>
      <c r="N4083" s="1053"/>
      <c r="O4083" s="1053"/>
      <c r="P4083" s="1053"/>
    </row>
    <row r="4084" spans="12:16">
      <c r="L4084" s="1054"/>
      <c r="M4084" s="1048"/>
      <c r="N4084" s="1053"/>
      <c r="O4084" s="1053"/>
      <c r="P4084" s="1053"/>
    </row>
    <row r="4085" spans="12:16">
      <c r="L4085" s="1054"/>
      <c r="M4085" s="1048"/>
      <c r="N4085" s="1053"/>
      <c r="O4085" s="1053"/>
      <c r="P4085" s="1053"/>
    </row>
    <row r="4086" spans="12:16">
      <c r="L4086" s="1054"/>
      <c r="M4086" s="1048"/>
      <c r="N4086" s="1053"/>
      <c r="O4086" s="1053"/>
      <c r="P4086" s="1053"/>
    </row>
    <row r="4087" spans="12:16">
      <c r="L4087" s="1054"/>
      <c r="M4087" s="1048"/>
      <c r="N4087" s="1053"/>
      <c r="O4087" s="1053"/>
      <c r="P4087" s="1053"/>
    </row>
    <row r="4088" spans="12:16">
      <c r="L4088" s="1054"/>
      <c r="M4088" s="1048"/>
      <c r="N4088" s="1053"/>
      <c r="O4088" s="1053"/>
      <c r="P4088" s="1053"/>
    </row>
    <row r="4089" spans="12:16">
      <c r="L4089" s="1054"/>
      <c r="M4089" s="1048"/>
      <c r="N4089" s="1053"/>
      <c r="O4089" s="1053"/>
      <c r="P4089" s="1053"/>
    </row>
    <row r="4090" spans="12:16">
      <c r="L4090" s="1054"/>
      <c r="M4090" s="1048"/>
      <c r="N4090" s="1053"/>
      <c r="O4090" s="1053"/>
      <c r="P4090" s="1053"/>
    </row>
    <row r="4091" spans="12:16">
      <c r="L4091" s="1054"/>
      <c r="M4091" s="1048"/>
      <c r="N4091" s="1053"/>
      <c r="O4091" s="1053"/>
      <c r="P4091" s="1053"/>
    </row>
    <row r="4092" spans="12:16">
      <c r="L4092" s="1054"/>
      <c r="M4092" s="1048"/>
      <c r="N4092" s="1053"/>
      <c r="O4092" s="1053"/>
      <c r="P4092" s="1053"/>
    </row>
    <row r="4093" spans="12:16">
      <c r="L4093" s="1054"/>
      <c r="M4093" s="1048"/>
      <c r="N4093" s="1053"/>
      <c r="O4093" s="1053"/>
      <c r="P4093" s="1053"/>
    </row>
    <row r="4094" spans="12:16">
      <c r="L4094" s="1054"/>
      <c r="M4094" s="1048"/>
      <c r="N4094" s="1053"/>
      <c r="O4094" s="1053"/>
      <c r="P4094" s="1053"/>
    </row>
    <row r="4095" spans="12:16">
      <c r="L4095" s="1054"/>
      <c r="M4095" s="1048"/>
      <c r="N4095" s="1053"/>
      <c r="O4095" s="1053"/>
      <c r="P4095" s="1053"/>
    </row>
    <row r="4096" spans="12:16">
      <c r="L4096" s="1054"/>
      <c r="M4096" s="1048"/>
      <c r="N4096" s="1053"/>
      <c r="O4096" s="1053"/>
      <c r="P4096" s="1053"/>
    </row>
    <row r="4097" spans="12:16">
      <c r="L4097" s="1054"/>
      <c r="M4097" s="1048"/>
      <c r="N4097" s="1053"/>
      <c r="O4097" s="1053"/>
      <c r="P4097" s="1053"/>
    </row>
    <row r="4098" spans="12:16">
      <c r="L4098" s="1054"/>
      <c r="M4098" s="1048"/>
      <c r="N4098" s="1053"/>
      <c r="O4098" s="1053"/>
      <c r="P4098" s="1053"/>
    </row>
    <row r="4099" spans="12:16">
      <c r="L4099" s="1054"/>
      <c r="M4099" s="1048"/>
      <c r="N4099" s="1053"/>
      <c r="O4099" s="1053"/>
      <c r="P4099" s="1053"/>
    </row>
    <row r="4100" spans="12:16">
      <c r="L4100" s="1054"/>
      <c r="M4100" s="1048"/>
      <c r="N4100" s="1053"/>
      <c r="O4100" s="1053"/>
      <c r="P4100" s="1053"/>
    </row>
    <row r="4101" spans="12:16">
      <c r="L4101" s="1054"/>
      <c r="M4101" s="1048"/>
      <c r="N4101" s="1053"/>
      <c r="O4101" s="1053"/>
      <c r="P4101" s="1053"/>
    </row>
    <row r="4102" spans="12:16">
      <c r="L4102" s="1054"/>
      <c r="M4102" s="1048"/>
      <c r="N4102" s="1053"/>
      <c r="O4102" s="1053"/>
      <c r="P4102" s="1053"/>
    </row>
    <row r="4103" spans="12:16">
      <c r="L4103" s="1054"/>
      <c r="M4103" s="1048"/>
      <c r="N4103" s="1053"/>
      <c r="O4103" s="1053"/>
      <c r="P4103" s="1053"/>
    </row>
    <row r="4104" spans="12:16">
      <c r="L4104" s="1054"/>
      <c r="M4104" s="1048"/>
      <c r="N4104" s="1053"/>
      <c r="O4104" s="1053"/>
      <c r="P4104" s="1053"/>
    </row>
    <row r="4105" spans="12:16">
      <c r="L4105" s="1054"/>
      <c r="M4105" s="1048"/>
      <c r="N4105" s="1053"/>
      <c r="O4105" s="1053"/>
      <c r="P4105" s="1053"/>
    </row>
    <row r="4106" spans="12:16">
      <c r="L4106" s="1054"/>
      <c r="M4106" s="1048"/>
      <c r="N4106" s="1053"/>
      <c r="O4106" s="1053"/>
      <c r="P4106" s="1053"/>
    </row>
    <row r="4107" spans="12:16">
      <c r="L4107" s="1054"/>
      <c r="M4107" s="1048"/>
      <c r="N4107" s="1053"/>
      <c r="O4107" s="1053"/>
      <c r="P4107" s="1053"/>
    </row>
    <row r="4108" spans="12:16">
      <c r="L4108" s="1054"/>
      <c r="M4108" s="1048"/>
      <c r="N4108" s="1053"/>
      <c r="O4108" s="1053"/>
      <c r="P4108" s="1053"/>
    </row>
    <row r="4109" spans="12:16">
      <c r="L4109" s="1054"/>
      <c r="M4109" s="1048"/>
      <c r="N4109" s="1053"/>
      <c r="O4109" s="1053"/>
      <c r="P4109" s="1053"/>
    </row>
    <row r="4110" spans="12:16">
      <c r="L4110" s="1054"/>
      <c r="M4110" s="1048"/>
      <c r="N4110" s="1053"/>
      <c r="O4110" s="1053"/>
      <c r="P4110" s="1053"/>
    </row>
    <row r="4111" spans="12:16">
      <c r="L4111" s="1054"/>
      <c r="M4111" s="1048"/>
      <c r="N4111" s="1053"/>
      <c r="O4111" s="1053"/>
      <c r="P4111" s="1053"/>
    </row>
    <row r="4112" spans="12:16">
      <c r="L4112" s="1054"/>
      <c r="M4112" s="1048"/>
      <c r="N4112" s="1053"/>
      <c r="O4112" s="1053"/>
      <c r="P4112" s="1053"/>
    </row>
    <row r="4113" spans="12:16">
      <c r="L4113" s="1054"/>
      <c r="M4113" s="1048"/>
      <c r="N4113" s="1053"/>
      <c r="O4113" s="1053"/>
      <c r="P4113" s="1053"/>
    </row>
    <row r="4114" spans="12:16">
      <c r="L4114" s="1054"/>
      <c r="M4114" s="1048"/>
      <c r="N4114" s="1053"/>
      <c r="O4114" s="1053"/>
      <c r="P4114" s="1053"/>
    </row>
    <row r="4115" spans="12:16">
      <c r="L4115" s="1054"/>
      <c r="M4115" s="1048"/>
      <c r="N4115" s="1053"/>
      <c r="O4115" s="1053"/>
      <c r="P4115" s="1053"/>
    </row>
    <row r="4116" spans="12:16">
      <c r="L4116" s="1054"/>
      <c r="M4116" s="1048"/>
      <c r="N4116" s="1053"/>
      <c r="O4116" s="1053"/>
      <c r="P4116" s="1053"/>
    </row>
    <row r="4117" spans="12:16">
      <c r="L4117" s="1054"/>
      <c r="M4117" s="1048"/>
      <c r="N4117" s="1053"/>
      <c r="O4117" s="1053"/>
      <c r="P4117" s="1053"/>
    </row>
    <row r="4118" spans="12:16">
      <c r="L4118" s="1054"/>
      <c r="M4118" s="1048"/>
      <c r="N4118" s="1053"/>
      <c r="O4118" s="1053"/>
      <c r="P4118" s="1053"/>
    </row>
    <row r="4119" spans="12:16">
      <c r="L4119" s="1054"/>
      <c r="M4119" s="1048"/>
      <c r="N4119" s="1053"/>
      <c r="O4119" s="1053"/>
      <c r="P4119" s="1053"/>
    </row>
    <row r="4120" spans="12:16">
      <c r="L4120" s="1054"/>
      <c r="M4120" s="1048"/>
      <c r="N4120" s="1053"/>
      <c r="O4120" s="1053"/>
      <c r="P4120" s="1053"/>
    </row>
    <row r="4121" spans="12:16">
      <c r="L4121" s="1054"/>
      <c r="M4121" s="1048"/>
      <c r="N4121" s="1053"/>
      <c r="O4121" s="1053"/>
      <c r="P4121" s="1053"/>
    </row>
    <row r="4122" spans="12:16">
      <c r="L4122" s="1054"/>
      <c r="M4122" s="1048"/>
      <c r="N4122" s="1053"/>
      <c r="O4122" s="1053"/>
      <c r="P4122" s="1053"/>
    </row>
    <row r="4123" spans="12:16">
      <c r="L4123" s="1054"/>
      <c r="M4123" s="1048"/>
      <c r="N4123" s="1053"/>
      <c r="O4123" s="1053"/>
      <c r="P4123" s="1053"/>
    </row>
    <row r="4124" spans="12:16">
      <c r="L4124" s="1054"/>
      <c r="M4124" s="1048"/>
      <c r="N4124" s="1053"/>
      <c r="O4124" s="1053"/>
      <c r="P4124" s="1053"/>
    </row>
    <row r="4125" spans="12:16">
      <c r="L4125" s="1054"/>
      <c r="M4125" s="1048"/>
      <c r="N4125" s="1053"/>
      <c r="O4125" s="1053"/>
      <c r="P4125" s="1053"/>
    </row>
    <row r="4126" spans="12:16">
      <c r="L4126" s="1054"/>
      <c r="M4126" s="1048"/>
      <c r="N4126" s="1053"/>
      <c r="O4126" s="1053"/>
      <c r="P4126" s="1053"/>
    </row>
    <row r="4127" spans="12:16">
      <c r="L4127" s="1054"/>
      <c r="M4127" s="1048"/>
      <c r="N4127" s="1053"/>
      <c r="O4127" s="1053"/>
      <c r="P4127" s="1053"/>
    </row>
    <row r="4128" spans="12:16">
      <c r="L4128" s="1054"/>
      <c r="M4128" s="1048"/>
      <c r="N4128" s="1053"/>
      <c r="O4128" s="1053"/>
      <c r="P4128" s="1053"/>
    </row>
    <row r="4129" spans="12:16">
      <c r="L4129" s="1054"/>
      <c r="M4129" s="1048"/>
      <c r="N4129" s="1053"/>
      <c r="O4129" s="1053"/>
      <c r="P4129" s="1053"/>
    </row>
    <row r="4130" spans="12:16">
      <c r="L4130" s="1054"/>
      <c r="M4130" s="1048"/>
      <c r="N4130" s="1053"/>
      <c r="O4130" s="1053"/>
      <c r="P4130" s="1053"/>
    </row>
    <row r="4131" spans="12:16">
      <c r="L4131" s="1054"/>
      <c r="M4131" s="1048"/>
      <c r="N4131" s="1053"/>
      <c r="O4131" s="1053"/>
      <c r="P4131" s="1053"/>
    </row>
    <row r="4132" spans="12:16">
      <c r="L4132" s="1054"/>
      <c r="M4132" s="1048"/>
      <c r="N4132" s="1053"/>
      <c r="O4132" s="1053"/>
      <c r="P4132" s="1053"/>
    </row>
    <row r="4133" spans="12:16">
      <c r="L4133" s="1054"/>
      <c r="M4133" s="1048"/>
      <c r="N4133" s="1053"/>
      <c r="O4133" s="1053"/>
      <c r="P4133" s="1053"/>
    </row>
    <row r="4134" spans="12:16">
      <c r="L4134" s="1054"/>
      <c r="M4134" s="1048"/>
      <c r="N4134" s="1053"/>
      <c r="O4134" s="1053"/>
      <c r="P4134" s="1053"/>
    </row>
    <row r="4135" spans="12:16">
      <c r="L4135" s="1054"/>
      <c r="M4135" s="1048"/>
      <c r="N4135" s="1053"/>
      <c r="O4135" s="1053"/>
      <c r="P4135" s="1053"/>
    </row>
    <row r="4136" spans="12:16">
      <c r="L4136" s="1054"/>
      <c r="M4136" s="1048"/>
      <c r="N4136" s="1053"/>
      <c r="O4136" s="1053"/>
      <c r="P4136" s="1053"/>
    </row>
    <row r="4137" spans="12:16">
      <c r="L4137" s="1054"/>
      <c r="M4137" s="1048"/>
      <c r="N4137" s="1053"/>
      <c r="O4137" s="1053"/>
      <c r="P4137" s="1053"/>
    </row>
    <row r="4138" spans="12:16">
      <c r="L4138" s="1054"/>
      <c r="M4138" s="1048"/>
      <c r="N4138" s="1053"/>
      <c r="O4138" s="1053"/>
      <c r="P4138" s="1053"/>
    </row>
    <row r="4139" spans="12:16">
      <c r="L4139" s="1054"/>
      <c r="M4139" s="1048"/>
      <c r="N4139" s="1053"/>
      <c r="O4139" s="1053"/>
      <c r="P4139" s="1053"/>
    </row>
    <row r="4140" spans="12:16">
      <c r="L4140" s="1054"/>
      <c r="M4140" s="1048"/>
      <c r="N4140" s="1053"/>
      <c r="O4140" s="1053"/>
      <c r="P4140" s="1053"/>
    </row>
    <row r="4141" spans="12:16">
      <c r="L4141" s="1054"/>
      <c r="M4141" s="1048"/>
      <c r="N4141" s="1053"/>
      <c r="O4141" s="1053"/>
      <c r="P4141" s="1053"/>
    </row>
    <row r="4142" spans="12:16">
      <c r="L4142" s="1054"/>
      <c r="M4142" s="1048"/>
      <c r="N4142" s="1053"/>
      <c r="O4142" s="1053"/>
      <c r="P4142" s="1053"/>
    </row>
    <row r="4143" spans="12:16">
      <c r="L4143" s="1054"/>
      <c r="M4143" s="1048"/>
      <c r="N4143" s="1053"/>
      <c r="O4143" s="1053"/>
      <c r="P4143" s="1053"/>
    </row>
    <row r="4144" spans="12:16">
      <c r="L4144" s="1054"/>
      <c r="M4144" s="1048"/>
      <c r="N4144" s="1053"/>
      <c r="O4144" s="1053"/>
      <c r="P4144" s="1053"/>
    </row>
    <row r="4145" spans="12:16">
      <c r="L4145" s="1054"/>
      <c r="M4145" s="1048"/>
      <c r="N4145" s="1053"/>
      <c r="O4145" s="1053"/>
      <c r="P4145" s="1053"/>
    </row>
    <row r="4146" spans="12:16">
      <c r="L4146" s="1054"/>
      <c r="M4146" s="1048"/>
      <c r="N4146" s="1053"/>
      <c r="O4146" s="1053"/>
      <c r="P4146" s="1053"/>
    </row>
    <row r="4147" spans="12:16">
      <c r="L4147" s="1054"/>
      <c r="M4147" s="1048"/>
      <c r="N4147" s="1053"/>
      <c r="O4147" s="1053"/>
      <c r="P4147" s="1053"/>
    </row>
    <row r="4148" spans="12:16">
      <c r="L4148" s="1054"/>
      <c r="M4148" s="1048"/>
      <c r="N4148" s="1053"/>
      <c r="O4148" s="1053"/>
      <c r="P4148" s="1053"/>
    </row>
    <row r="4149" spans="12:16">
      <c r="L4149" s="1054"/>
      <c r="M4149" s="1048"/>
      <c r="N4149" s="1053"/>
      <c r="O4149" s="1053"/>
      <c r="P4149" s="1053"/>
    </row>
    <row r="4150" spans="12:16">
      <c r="L4150" s="1054"/>
      <c r="M4150" s="1048"/>
      <c r="N4150" s="1053"/>
      <c r="O4150" s="1053"/>
      <c r="P4150" s="1053"/>
    </row>
    <row r="4151" spans="12:16">
      <c r="L4151" s="1054"/>
      <c r="M4151" s="1048"/>
      <c r="N4151" s="1053"/>
      <c r="O4151" s="1053"/>
      <c r="P4151" s="1053"/>
    </row>
    <row r="4152" spans="12:16">
      <c r="L4152" s="1054"/>
      <c r="M4152" s="1048"/>
      <c r="N4152" s="1053"/>
      <c r="O4152" s="1053"/>
      <c r="P4152" s="1053"/>
    </row>
    <row r="4153" spans="12:16">
      <c r="L4153" s="1054"/>
      <c r="M4153" s="1048"/>
      <c r="N4153" s="1053"/>
      <c r="O4153" s="1053"/>
      <c r="P4153" s="1053"/>
    </row>
    <row r="4154" spans="12:16">
      <c r="L4154" s="1054"/>
      <c r="M4154" s="1048"/>
      <c r="N4154" s="1053"/>
      <c r="O4154" s="1053"/>
      <c r="P4154" s="1053"/>
    </row>
    <row r="4155" spans="12:16">
      <c r="L4155" s="1054"/>
      <c r="M4155" s="1048"/>
      <c r="N4155" s="1053"/>
      <c r="O4155" s="1053"/>
      <c r="P4155" s="1053"/>
    </row>
    <row r="4156" spans="12:16">
      <c r="L4156" s="1054"/>
      <c r="M4156" s="1048"/>
      <c r="N4156" s="1053"/>
      <c r="O4156" s="1053"/>
      <c r="P4156" s="1053"/>
    </row>
    <row r="4157" spans="12:16">
      <c r="L4157" s="1054"/>
      <c r="M4157" s="1048"/>
      <c r="N4157" s="1053"/>
      <c r="O4157" s="1053"/>
      <c r="P4157" s="1053"/>
    </row>
    <row r="4158" spans="12:16">
      <c r="L4158" s="1054"/>
      <c r="M4158" s="1048"/>
      <c r="N4158" s="1053"/>
      <c r="O4158" s="1053"/>
      <c r="P4158" s="1053"/>
    </row>
    <row r="4159" spans="12:16">
      <c r="L4159" s="1054"/>
      <c r="M4159" s="1048"/>
      <c r="N4159" s="1053"/>
      <c r="O4159" s="1053"/>
      <c r="P4159" s="1053"/>
    </row>
    <row r="4160" spans="12:16">
      <c r="L4160" s="1054"/>
      <c r="M4160" s="1048"/>
      <c r="N4160" s="1053"/>
      <c r="O4160" s="1053"/>
      <c r="P4160" s="1053"/>
    </row>
    <row r="4161" spans="12:16">
      <c r="L4161" s="1054"/>
      <c r="M4161" s="1048"/>
      <c r="N4161" s="1053"/>
      <c r="O4161" s="1053"/>
      <c r="P4161" s="1053"/>
    </row>
    <row r="4162" spans="12:16">
      <c r="L4162" s="1054"/>
      <c r="M4162" s="1048"/>
      <c r="N4162" s="1053"/>
      <c r="O4162" s="1053"/>
      <c r="P4162" s="1053"/>
    </row>
    <row r="4163" spans="12:16">
      <c r="L4163" s="1054"/>
      <c r="M4163" s="1048"/>
      <c r="N4163" s="1053"/>
      <c r="O4163" s="1053"/>
      <c r="P4163" s="1053"/>
    </row>
    <row r="4164" spans="12:16">
      <c r="L4164" s="1054"/>
      <c r="M4164" s="1048"/>
      <c r="N4164" s="1053"/>
      <c r="O4164" s="1053"/>
      <c r="P4164" s="1053"/>
    </row>
    <row r="4165" spans="12:16">
      <c r="L4165" s="1054"/>
      <c r="M4165" s="1048"/>
      <c r="N4165" s="1053"/>
      <c r="O4165" s="1053"/>
      <c r="P4165" s="1053"/>
    </row>
    <row r="4166" spans="12:16">
      <c r="L4166" s="1054"/>
      <c r="M4166" s="1048"/>
      <c r="N4166" s="1053"/>
      <c r="O4166" s="1053"/>
      <c r="P4166" s="1053"/>
    </row>
    <row r="4167" spans="12:16">
      <c r="L4167" s="1054"/>
      <c r="M4167" s="1048"/>
      <c r="N4167" s="1053"/>
      <c r="O4167" s="1053"/>
      <c r="P4167" s="1053"/>
    </row>
    <row r="4168" spans="12:16">
      <c r="L4168" s="1054"/>
      <c r="M4168" s="1048"/>
      <c r="N4168" s="1053"/>
      <c r="O4168" s="1053"/>
      <c r="P4168" s="1053"/>
    </row>
    <row r="4169" spans="12:16">
      <c r="L4169" s="1054"/>
      <c r="M4169" s="1048"/>
      <c r="N4169" s="1053"/>
      <c r="O4169" s="1053"/>
      <c r="P4169" s="1053"/>
    </row>
    <row r="4170" spans="12:16">
      <c r="L4170" s="1054"/>
      <c r="M4170" s="1048"/>
      <c r="N4170" s="1053"/>
      <c r="O4170" s="1053"/>
      <c r="P4170" s="1053"/>
    </row>
    <row r="4171" spans="12:16">
      <c r="L4171" s="1054"/>
      <c r="M4171" s="1048"/>
      <c r="N4171" s="1053"/>
      <c r="O4171" s="1053"/>
      <c r="P4171" s="1053"/>
    </row>
    <row r="4172" spans="12:16">
      <c r="L4172" s="1054"/>
      <c r="M4172" s="1048"/>
      <c r="N4172" s="1053"/>
      <c r="O4172" s="1053"/>
      <c r="P4172" s="1053"/>
    </row>
    <row r="4173" spans="12:16">
      <c r="L4173" s="1054"/>
      <c r="M4173" s="1048"/>
      <c r="N4173" s="1053"/>
      <c r="O4173" s="1053"/>
      <c r="P4173" s="1053"/>
    </row>
    <row r="4174" spans="12:16">
      <c r="L4174" s="1054"/>
      <c r="M4174" s="1048"/>
      <c r="N4174" s="1053"/>
      <c r="O4174" s="1053"/>
      <c r="P4174" s="1053"/>
    </row>
    <row r="4175" spans="12:16">
      <c r="L4175" s="1054"/>
      <c r="M4175" s="1048"/>
      <c r="N4175" s="1053"/>
      <c r="O4175" s="1053"/>
      <c r="P4175" s="1053"/>
    </row>
    <row r="4176" spans="12:16">
      <c r="L4176" s="1054"/>
      <c r="M4176" s="1048"/>
      <c r="N4176" s="1053"/>
      <c r="O4176" s="1053"/>
      <c r="P4176" s="1053"/>
    </row>
    <row r="4177" spans="12:16">
      <c r="L4177" s="1054"/>
      <c r="M4177" s="1048"/>
      <c r="N4177" s="1053"/>
      <c r="O4177" s="1053"/>
      <c r="P4177" s="1053"/>
    </row>
    <row r="4178" spans="12:16">
      <c r="L4178" s="1054"/>
      <c r="M4178" s="1048"/>
      <c r="N4178" s="1053"/>
      <c r="O4178" s="1053"/>
      <c r="P4178" s="1053"/>
    </row>
    <row r="4179" spans="12:16">
      <c r="L4179" s="1054"/>
      <c r="M4179" s="1048"/>
      <c r="N4179" s="1053"/>
      <c r="O4179" s="1053"/>
      <c r="P4179" s="1053"/>
    </row>
    <row r="4180" spans="12:16">
      <c r="L4180" s="1054"/>
      <c r="M4180" s="1048"/>
      <c r="N4180" s="1053"/>
      <c r="O4180" s="1053"/>
      <c r="P4180" s="1053"/>
    </row>
    <row r="4181" spans="12:16">
      <c r="L4181" s="1054"/>
      <c r="M4181" s="1048"/>
      <c r="N4181" s="1053"/>
      <c r="O4181" s="1053"/>
      <c r="P4181" s="1053"/>
    </row>
    <row r="4182" spans="12:16">
      <c r="L4182" s="1054"/>
      <c r="M4182" s="1048"/>
      <c r="N4182" s="1053"/>
      <c r="O4182" s="1053"/>
      <c r="P4182" s="1053"/>
    </row>
    <row r="4183" spans="12:16">
      <c r="L4183" s="1054"/>
      <c r="M4183" s="1048"/>
      <c r="N4183" s="1053"/>
      <c r="O4183" s="1053"/>
      <c r="P4183" s="1053"/>
    </row>
    <row r="4184" spans="12:16">
      <c r="L4184" s="1054"/>
      <c r="M4184" s="1048"/>
      <c r="N4184" s="1053"/>
      <c r="O4184" s="1053"/>
      <c r="P4184" s="1053"/>
    </row>
    <row r="4185" spans="12:16">
      <c r="L4185" s="1054"/>
      <c r="M4185" s="1048"/>
      <c r="N4185" s="1053"/>
      <c r="O4185" s="1053"/>
      <c r="P4185" s="1053"/>
    </row>
    <row r="4186" spans="12:16">
      <c r="L4186" s="1054"/>
      <c r="M4186" s="1048"/>
      <c r="N4186" s="1053"/>
      <c r="O4186" s="1053"/>
      <c r="P4186" s="1053"/>
    </row>
    <row r="4187" spans="12:16">
      <c r="L4187" s="1054"/>
      <c r="M4187" s="1048"/>
      <c r="N4187" s="1053"/>
      <c r="O4187" s="1053"/>
      <c r="P4187" s="1053"/>
    </row>
    <row r="4188" spans="12:16">
      <c r="L4188" s="1054"/>
      <c r="M4188" s="1048"/>
      <c r="N4188" s="1053"/>
      <c r="O4188" s="1053"/>
      <c r="P4188" s="1053"/>
    </row>
    <row r="4189" spans="12:16">
      <c r="L4189" s="1054"/>
      <c r="M4189" s="1048"/>
      <c r="N4189" s="1053"/>
      <c r="O4189" s="1053"/>
      <c r="P4189" s="1053"/>
    </row>
    <row r="4190" spans="12:16">
      <c r="L4190" s="1054"/>
      <c r="M4190" s="1048"/>
      <c r="N4190" s="1053"/>
      <c r="O4190" s="1053"/>
      <c r="P4190" s="1053"/>
    </row>
    <row r="4191" spans="12:16">
      <c r="L4191" s="1054"/>
      <c r="M4191" s="1048"/>
      <c r="N4191" s="1053"/>
      <c r="O4191" s="1053"/>
      <c r="P4191" s="1053"/>
    </row>
    <row r="4192" spans="12:16">
      <c r="L4192" s="1054"/>
      <c r="M4192" s="1048"/>
      <c r="N4192" s="1053"/>
      <c r="O4192" s="1053"/>
      <c r="P4192" s="1053"/>
    </row>
    <row r="4193" spans="12:16">
      <c r="L4193" s="1054"/>
      <c r="M4193" s="1048"/>
      <c r="N4193" s="1053"/>
      <c r="O4193" s="1053"/>
      <c r="P4193" s="1053"/>
    </row>
    <row r="4194" spans="12:16">
      <c r="L4194" s="1054"/>
      <c r="M4194" s="1048"/>
      <c r="N4194" s="1053"/>
      <c r="O4194" s="1053"/>
      <c r="P4194" s="1053"/>
    </row>
    <row r="4195" spans="12:16">
      <c r="L4195" s="1054"/>
      <c r="M4195" s="1048"/>
      <c r="N4195" s="1053"/>
      <c r="O4195" s="1053"/>
      <c r="P4195" s="1053"/>
    </row>
    <row r="4196" spans="12:16">
      <c r="L4196" s="1054"/>
      <c r="M4196" s="1048"/>
      <c r="N4196" s="1053"/>
      <c r="O4196" s="1053"/>
      <c r="P4196" s="1053"/>
    </row>
    <row r="4197" spans="12:16">
      <c r="L4197" s="1054"/>
      <c r="M4197" s="1048"/>
      <c r="N4197" s="1053"/>
      <c r="O4197" s="1053"/>
      <c r="P4197" s="1053"/>
    </row>
    <row r="4198" spans="12:16">
      <c r="L4198" s="1054"/>
      <c r="M4198" s="1048"/>
      <c r="N4198" s="1053"/>
      <c r="O4198" s="1053"/>
      <c r="P4198" s="1053"/>
    </row>
    <row r="4199" spans="12:16">
      <c r="L4199" s="1054"/>
      <c r="M4199" s="1048"/>
      <c r="N4199" s="1053"/>
      <c r="O4199" s="1053"/>
      <c r="P4199" s="1053"/>
    </row>
    <row r="4200" spans="12:16">
      <c r="L4200" s="1054"/>
      <c r="M4200" s="1048"/>
      <c r="N4200" s="1053"/>
      <c r="O4200" s="1053"/>
      <c r="P4200" s="1053"/>
    </row>
    <row r="4201" spans="12:16">
      <c r="L4201" s="1054"/>
      <c r="M4201" s="1048"/>
      <c r="N4201" s="1053"/>
      <c r="O4201" s="1053"/>
      <c r="P4201" s="1053"/>
    </row>
    <row r="4202" spans="12:16">
      <c r="L4202" s="1054"/>
      <c r="M4202" s="1048"/>
      <c r="N4202" s="1053"/>
      <c r="O4202" s="1053"/>
      <c r="P4202" s="1053"/>
    </row>
    <row r="4203" spans="12:16">
      <c r="L4203" s="1054"/>
      <c r="M4203" s="1048"/>
      <c r="N4203" s="1053"/>
      <c r="O4203" s="1053"/>
      <c r="P4203" s="1053"/>
    </row>
    <row r="4204" spans="12:16">
      <c r="L4204" s="1054"/>
      <c r="M4204" s="1048"/>
      <c r="N4204" s="1053"/>
      <c r="O4204" s="1053"/>
      <c r="P4204" s="1053"/>
    </row>
    <row r="4205" spans="12:16">
      <c r="L4205" s="1054"/>
      <c r="M4205" s="1048"/>
      <c r="N4205" s="1053"/>
      <c r="O4205" s="1053"/>
      <c r="P4205" s="1053"/>
    </row>
    <row r="4206" spans="12:16">
      <c r="L4206" s="1054"/>
      <c r="M4206" s="1048"/>
      <c r="N4206" s="1053"/>
      <c r="O4206" s="1053"/>
      <c r="P4206" s="1053"/>
    </row>
    <row r="4207" spans="12:16">
      <c r="L4207" s="1054"/>
      <c r="M4207" s="1048"/>
      <c r="N4207" s="1053"/>
      <c r="O4207" s="1053"/>
      <c r="P4207" s="1053"/>
    </row>
    <row r="4208" spans="12:16">
      <c r="L4208" s="1054"/>
      <c r="M4208" s="1048"/>
      <c r="N4208" s="1053"/>
      <c r="O4208" s="1053"/>
      <c r="P4208" s="1053"/>
    </row>
    <row r="4209" spans="12:16">
      <c r="L4209" s="1054"/>
      <c r="M4209" s="1048"/>
      <c r="N4209" s="1053"/>
      <c r="O4209" s="1053"/>
      <c r="P4209" s="1053"/>
    </row>
    <row r="4210" spans="12:16">
      <c r="L4210" s="1054"/>
      <c r="M4210" s="1048"/>
      <c r="N4210" s="1053"/>
      <c r="O4210" s="1053"/>
      <c r="P4210" s="1053"/>
    </row>
    <row r="4211" spans="12:16">
      <c r="L4211" s="1054"/>
      <c r="M4211" s="1048"/>
      <c r="N4211" s="1053"/>
      <c r="O4211" s="1053"/>
      <c r="P4211" s="1053"/>
    </row>
    <row r="4212" spans="12:16">
      <c r="L4212" s="1054"/>
      <c r="M4212" s="1048"/>
      <c r="N4212" s="1053"/>
      <c r="O4212" s="1053"/>
      <c r="P4212" s="1053"/>
    </row>
    <row r="4213" spans="12:16">
      <c r="L4213" s="1054"/>
      <c r="M4213" s="1048"/>
      <c r="N4213" s="1053"/>
      <c r="O4213" s="1053"/>
      <c r="P4213" s="1053"/>
    </row>
    <row r="4214" spans="12:16">
      <c r="L4214" s="1054"/>
      <c r="M4214" s="1048"/>
      <c r="N4214" s="1053"/>
      <c r="O4214" s="1053"/>
      <c r="P4214" s="1053"/>
    </row>
    <row r="4215" spans="12:16">
      <c r="L4215" s="1054"/>
      <c r="M4215" s="1048"/>
      <c r="N4215" s="1053"/>
      <c r="O4215" s="1053"/>
      <c r="P4215" s="1053"/>
    </row>
    <row r="4216" spans="12:16">
      <c r="L4216" s="1054"/>
      <c r="M4216" s="1048"/>
      <c r="N4216" s="1053"/>
      <c r="O4216" s="1053"/>
      <c r="P4216" s="1053"/>
    </row>
    <row r="4217" spans="12:16">
      <c r="L4217" s="1054"/>
      <c r="M4217" s="1048"/>
      <c r="N4217" s="1053"/>
      <c r="O4217" s="1053"/>
      <c r="P4217" s="1053"/>
    </row>
    <row r="4218" spans="12:16">
      <c r="L4218" s="1054"/>
      <c r="M4218" s="1048"/>
      <c r="N4218" s="1053"/>
      <c r="O4218" s="1053"/>
      <c r="P4218" s="1053"/>
    </row>
    <row r="4219" spans="12:16">
      <c r="L4219" s="1054"/>
      <c r="M4219" s="1048"/>
      <c r="N4219" s="1053"/>
      <c r="O4219" s="1053"/>
      <c r="P4219" s="1053"/>
    </row>
    <row r="4220" spans="12:16">
      <c r="L4220" s="1054"/>
      <c r="M4220" s="1048"/>
      <c r="N4220" s="1053"/>
      <c r="O4220" s="1053"/>
      <c r="P4220" s="1053"/>
    </row>
    <row r="4221" spans="12:16">
      <c r="L4221" s="1054"/>
      <c r="M4221" s="1048"/>
      <c r="N4221" s="1053"/>
      <c r="O4221" s="1053"/>
      <c r="P4221" s="1053"/>
    </row>
    <row r="4222" spans="12:16">
      <c r="L4222" s="1054"/>
      <c r="M4222" s="1048"/>
      <c r="N4222" s="1053"/>
      <c r="O4222" s="1053"/>
      <c r="P4222" s="1053"/>
    </row>
    <row r="4223" spans="12:16">
      <c r="L4223" s="1054"/>
      <c r="M4223" s="1048"/>
      <c r="N4223" s="1053"/>
      <c r="O4223" s="1053"/>
      <c r="P4223" s="1053"/>
    </row>
    <row r="4224" spans="12:16">
      <c r="L4224" s="1054"/>
      <c r="M4224" s="1048"/>
      <c r="N4224" s="1053"/>
      <c r="O4224" s="1053"/>
      <c r="P4224" s="1053"/>
    </row>
    <row r="4225" spans="12:16">
      <c r="L4225" s="1054"/>
      <c r="M4225" s="1048"/>
      <c r="N4225" s="1053"/>
      <c r="O4225" s="1053"/>
      <c r="P4225" s="1053"/>
    </row>
    <row r="4226" spans="12:16">
      <c r="L4226" s="1054"/>
      <c r="M4226" s="1048"/>
      <c r="N4226" s="1053"/>
      <c r="O4226" s="1053"/>
      <c r="P4226" s="1053"/>
    </row>
    <row r="4227" spans="12:16">
      <c r="L4227" s="1054"/>
      <c r="M4227" s="1048"/>
      <c r="N4227" s="1053"/>
      <c r="O4227" s="1053"/>
      <c r="P4227" s="1053"/>
    </row>
    <row r="4228" spans="12:16">
      <c r="L4228" s="1054"/>
      <c r="M4228" s="1048"/>
      <c r="N4228" s="1053"/>
      <c r="O4228" s="1053"/>
      <c r="P4228" s="1053"/>
    </row>
    <row r="4229" spans="12:16">
      <c r="L4229" s="1054"/>
      <c r="M4229" s="1048"/>
      <c r="N4229" s="1053"/>
      <c r="O4229" s="1053"/>
      <c r="P4229" s="1053"/>
    </row>
    <row r="4230" spans="12:16">
      <c r="L4230" s="1054"/>
      <c r="M4230" s="1048"/>
      <c r="N4230" s="1053"/>
      <c r="O4230" s="1053"/>
      <c r="P4230" s="1053"/>
    </row>
    <row r="4231" spans="12:16">
      <c r="L4231" s="1054"/>
      <c r="M4231" s="1048"/>
      <c r="N4231" s="1053"/>
      <c r="O4231" s="1053"/>
      <c r="P4231" s="1053"/>
    </row>
    <row r="4232" spans="12:16">
      <c r="L4232" s="1054"/>
      <c r="M4232" s="1048"/>
      <c r="N4232" s="1053"/>
      <c r="O4232" s="1053"/>
      <c r="P4232" s="1053"/>
    </row>
    <row r="4233" spans="12:16">
      <c r="L4233" s="1054"/>
      <c r="M4233" s="1048"/>
      <c r="N4233" s="1053"/>
      <c r="O4233" s="1053"/>
      <c r="P4233" s="1053"/>
    </row>
    <row r="4234" spans="12:16">
      <c r="L4234" s="1054"/>
      <c r="M4234" s="1048"/>
      <c r="N4234" s="1053"/>
      <c r="O4234" s="1053"/>
      <c r="P4234" s="1053"/>
    </row>
    <row r="4235" spans="12:16">
      <c r="L4235" s="1054"/>
      <c r="M4235" s="1048"/>
      <c r="N4235" s="1053"/>
      <c r="O4235" s="1053"/>
      <c r="P4235" s="1053"/>
    </row>
    <row r="4236" spans="12:16">
      <c r="L4236" s="1054"/>
      <c r="M4236" s="1048"/>
      <c r="N4236" s="1053"/>
      <c r="O4236" s="1053"/>
      <c r="P4236" s="1053"/>
    </row>
    <row r="4237" spans="12:16">
      <c r="L4237" s="1054"/>
      <c r="M4237" s="1048"/>
      <c r="N4237" s="1053"/>
      <c r="O4237" s="1053"/>
      <c r="P4237" s="1053"/>
    </row>
    <row r="4238" spans="12:16">
      <c r="L4238" s="1054"/>
      <c r="M4238" s="1048"/>
      <c r="N4238" s="1053"/>
      <c r="O4238" s="1053"/>
      <c r="P4238" s="1053"/>
    </row>
    <row r="4239" spans="12:16">
      <c r="L4239" s="1054"/>
      <c r="M4239" s="1048"/>
      <c r="N4239" s="1053"/>
      <c r="O4239" s="1053"/>
      <c r="P4239" s="1053"/>
    </row>
    <row r="4240" spans="12:16">
      <c r="L4240" s="1054"/>
      <c r="M4240" s="1048"/>
      <c r="N4240" s="1053"/>
      <c r="O4240" s="1053"/>
      <c r="P4240" s="1053"/>
    </row>
    <row r="4241" spans="12:16">
      <c r="L4241" s="1054"/>
      <c r="M4241" s="1048"/>
      <c r="N4241" s="1053"/>
      <c r="O4241" s="1053"/>
      <c r="P4241" s="1053"/>
    </row>
    <row r="4242" spans="12:16">
      <c r="L4242" s="1054"/>
      <c r="M4242" s="1048"/>
      <c r="N4242" s="1053"/>
      <c r="O4242" s="1053"/>
      <c r="P4242" s="1053"/>
    </row>
    <row r="4243" spans="12:16">
      <c r="L4243" s="1054"/>
      <c r="M4243" s="1048"/>
      <c r="N4243" s="1053"/>
      <c r="O4243" s="1053"/>
      <c r="P4243" s="1053"/>
    </row>
    <row r="4244" spans="12:16">
      <c r="L4244" s="1054"/>
      <c r="M4244" s="1048"/>
      <c r="N4244" s="1053"/>
      <c r="O4244" s="1053"/>
      <c r="P4244" s="1053"/>
    </row>
    <row r="4245" spans="12:16">
      <c r="L4245" s="1054"/>
      <c r="M4245" s="1048"/>
      <c r="N4245" s="1053"/>
      <c r="O4245" s="1053"/>
      <c r="P4245" s="1053"/>
    </row>
    <row r="4246" spans="12:16">
      <c r="L4246" s="1054"/>
      <c r="M4246" s="1048"/>
      <c r="N4246" s="1053"/>
      <c r="O4246" s="1053"/>
      <c r="P4246" s="1053"/>
    </row>
    <row r="4247" spans="12:16">
      <c r="L4247" s="1054"/>
      <c r="M4247" s="1048"/>
      <c r="N4247" s="1053"/>
      <c r="O4247" s="1053"/>
      <c r="P4247" s="1053"/>
    </row>
    <row r="4248" spans="12:16">
      <c r="L4248" s="1054"/>
      <c r="M4248" s="1048"/>
      <c r="N4248" s="1053"/>
      <c r="O4248" s="1053"/>
      <c r="P4248" s="1053"/>
    </row>
    <row r="4249" spans="12:16">
      <c r="L4249" s="1054"/>
      <c r="M4249" s="1048"/>
      <c r="N4249" s="1053"/>
      <c r="O4249" s="1053"/>
      <c r="P4249" s="1053"/>
    </row>
    <row r="4250" spans="12:16">
      <c r="L4250" s="1054"/>
      <c r="M4250" s="1048"/>
      <c r="N4250" s="1053"/>
      <c r="O4250" s="1053"/>
      <c r="P4250" s="1053"/>
    </row>
    <row r="4251" spans="12:16">
      <c r="L4251" s="1054"/>
      <c r="M4251" s="1048"/>
      <c r="N4251" s="1053"/>
      <c r="O4251" s="1053"/>
      <c r="P4251" s="1053"/>
    </row>
    <row r="4252" spans="12:16">
      <c r="L4252" s="1054"/>
      <c r="M4252" s="1048"/>
      <c r="N4252" s="1053"/>
      <c r="O4252" s="1053"/>
      <c r="P4252" s="1053"/>
    </row>
    <row r="4253" spans="12:16">
      <c r="L4253" s="1054"/>
      <c r="M4253" s="1048"/>
      <c r="N4253" s="1053"/>
      <c r="O4253" s="1053"/>
      <c r="P4253" s="1053"/>
    </row>
    <row r="4254" spans="12:16">
      <c r="L4254" s="1054"/>
      <c r="M4254" s="1048"/>
      <c r="N4254" s="1053"/>
      <c r="O4254" s="1053"/>
      <c r="P4254" s="1053"/>
    </row>
    <row r="4255" spans="12:16">
      <c r="L4255" s="1054"/>
      <c r="M4255" s="1048"/>
      <c r="N4255" s="1053"/>
      <c r="O4255" s="1053"/>
      <c r="P4255" s="1053"/>
    </row>
    <row r="4256" spans="12:16">
      <c r="L4256" s="1054"/>
      <c r="M4256" s="1048"/>
      <c r="N4256" s="1053"/>
      <c r="O4256" s="1053"/>
      <c r="P4256" s="1053"/>
    </row>
    <row r="4257" spans="12:16">
      <c r="L4257" s="1054"/>
      <c r="M4257" s="1048"/>
      <c r="N4257" s="1053"/>
      <c r="O4257" s="1053"/>
      <c r="P4257" s="1053"/>
    </row>
    <row r="4258" spans="12:16">
      <c r="L4258" s="1054"/>
      <c r="M4258" s="1048"/>
      <c r="N4258" s="1053"/>
      <c r="O4258" s="1053"/>
      <c r="P4258" s="1053"/>
    </row>
    <row r="4259" spans="12:16">
      <c r="L4259" s="1054"/>
      <c r="M4259" s="1048"/>
      <c r="N4259" s="1053"/>
      <c r="O4259" s="1053"/>
      <c r="P4259" s="1053"/>
    </row>
    <row r="4260" spans="12:16">
      <c r="L4260" s="1054"/>
      <c r="M4260" s="1048"/>
      <c r="N4260" s="1053"/>
      <c r="O4260" s="1053"/>
      <c r="P4260" s="1053"/>
    </row>
    <row r="4261" spans="12:16">
      <c r="L4261" s="1054"/>
      <c r="M4261" s="1048"/>
      <c r="N4261" s="1053"/>
      <c r="O4261" s="1053"/>
      <c r="P4261" s="1053"/>
    </row>
    <row r="4262" spans="12:16">
      <c r="L4262" s="1054"/>
      <c r="M4262" s="1048"/>
      <c r="N4262" s="1053"/>
      <c r="O4262" s="1053"/>
      <c r="P4262" s="1053"/>
    </row>
    <row r="4263" spans="12:16">
      <c r="L4263" s="1054"/>
      <c r="M4263" s="1048"/>
      <c r="N4263" s="1053"/>
      <c r="O4263" s="1053"/>
      <c r="P4263" s="1053"/>
    </row>
    <row r="4264" spans="12:16">
      <c r="L4264" s="1054"/>
      <c r="M4264" s="1048"/>
      <c r="N4264" s="1053"/>
      <c r="O4264" s="1053"/>
      <c r="P4264" s="1053"/>
    </row>
    <row r="4265" spans="12:16">
      <c r="L4265" s="1054"/>
      <c r="M4265" s="1048"/>
      <c r="N4265" s="1053"/>
      <c r="O4265" s="1053"/>
      <c r="P4265" s="1053"/>
    </row>
    <row r="4266" spans="12:16">
      <c r="L4266" s="1054"/>
      <c r="M4266" s="1048"/>
      <c r="N4266" s="1053"/>
      <c r="O4266" s="1053"/>
      <c r="P4266" s="1053"/>
    </row>
    <row r="4267" spans="12:16">
      <c r="L4267" s="1054"/>
      <c r="M4267" s="1048"/>
      <c r="N4267" s="1053"/>
      <c r="O4267" s="1053"/>
      <c r="P4267" s="1053"/>
    </row>
    <row r="4268" spans="12:16">
      <c r="L4268" s="1054"/>
      <c r="M4268" s="1048"/>
      <c r="N4268" s="1053"/>
      <c r="O4268" s="1053"/>
      <c r="P4268" s="1053"/>
    </row>
    <row r="4269" spans="12:16">
      <c r="L4269" s="1054"/>
      <c r="M4269" s="1048"/>
      <c r="N4269" s="1053"/>
      <c r="O4269" s="1053"/>
      <c r="P4269" s="1053"/>
    </row>
    <row r="4270" spans="12:16">
      <c r="L4270" s="1054"/>
      <c r="M4270" s="1048"/>
      <c r="N4270" s="1053"/>
      <c r="O4270" s="1053"/>
      <c r="P4270" s="1053"/>
    </row>
    <row r="4271" spans="12:16">
      <c r="L4271" s="1054"/>
      <c r="M4271" s="1048"/>
      <c r="N4271" s="1053"/>
      <c r="O4271" s="1053"/>
      <c r="P4271" s="1053"/>
    </row>
    <row r="4272" spans="12:16">
      <c r="L4272" s="1054"/>
      <c r="M4272" s="1048"/>
      <c r="N4272" s="1053"/>
      <c r="O4272" s="1053"/>
      <c r="P4272" s="1053"/>
    </row>
    <row r="4273" spans="12:16">
      <c r="L4273" s="1054"/>
      <c r="M4273" s="1048"/>
      <c r="N4273" s="1053"/>
      <c r="O4273" s="1053"/>
      <c r="P4273" s="1053"/>
    </row>
    <row r="4274" spans="12:16">
      <c r="L4274" s="1054"/>
      <c r="M4274" s="1048"/>
      <c r="N4274" s="1053"/>
      <c r="O4274" s="1053"/>
      <c r="P4274" s="1053"/>
    </row>
    <row r="4275" spans="12:16">
      <c r="L4275" s="1054"/>
      <c r="M4275" s="1048"/>
      <c r="N4275" s="1053"/>
      <c r="O4275" s="1053"/>
      <c r="P4275" s="1053"/>
    </row>
    <row r="4276" spans="12:16">
      <c r="L4276" s="1054"/>
      <c r="M4276" s="1048"/>
      <c r="N4276" s="1053"/>
      <c r="O4276" s="1053"/>
      <c r="P4276" s="1053"/>
    </row>
    <row r="4277" spans="12:16">
      <c r="L4277" s="1054"/>
      <c r="M4277" s="1048"/>
      <c r="N4277" s="1053"/>
      <c r="O4277" s="1053"/>
      <c r="P4277" s="1053"/>
    </row>
    <row r="4278" spans="12:16">
      <c r="L4278" s="1054"/>
      <c r="M4278" s="1048"/>
      <c r="N4278" s="1053"/>
      <c r="O4278" s="1053"/>
      <c r="P4278" s="1053"/>
    </row>
    <row r="4279" spans="12:16">
      <c r="L4279" s="1054"/>
      <c r="M4279" s="1048"/>
      <c r="N4279" s="1053"/>
      <c r="O4279" s="1053"/>
      <c r="P4279" s="1053"/>
    </row>
    <row r="4280" spans="12:16">
      <c r="L4280" s="1054"/>
      <c r="M4280" s="1048"/>
      <c r="N4280" s="1053"/>
      <c r="O4280" s="1053"/>
      <c r="P4280" s="1053"/>
    </row>
    <row r="4281" spans="12:16">
      <c r="L4281" s="1054"/>
      <c r="M4281" s="1048"/>
      <c r="N4281" s="1053"/>
      <c r="O4281" s="1053"/>
      <c r="P4281" s="1053"/>
    </row>
    <row r="4282" spans="12:16">
      <c r="L4282" s="1054"/>
      <c r="M4282" s="1048"/>
      <c r="N4282" s="1053"/>
      <c r="O4282" s="1053"/>
      <c r="P4282" s="1053"/>
    </row>
    <row r="4283" spans="12:16">
      <c r="L4283" s="1054"/>
      <c r="M4283" s="1048"/>
      <c r="N4283" s="1053"/>
      <c r="O4283" s="1053"/>
      <c r="P4283" s="1053"/>
    </row>
    <row r="4284" spans="12:16">
      <c r="L4284" s="1054"/>
      <c r="M4284" s="1048"/>
      <c r="N4284" s="1053"/>
      <c r="O4284" s="1053"/>
      <c r="P4284" s="1053"/>
    </row>
    <row r="4285" spans="12:16">
      <c r="L4285" s="1054"/>
      <c r="M4285" s="1048"/>
      <c r="N4285" s="1053"/>
      <c r="O4285" s="1053"/>
      <c r="P4285" s="1053"/>
    </row>
    <row r="4286" spans="12:16">
      <c r="L4286" s="1054"/>
      <c r="M4286" s="1048"/>
      <c r="N4286" s="1053"/>
      <c r="O4286" s="1053"/>
      <c r="P4286" s="1053"/>
    </row>
    <row r="4287" spans="12:16">
      <c r="L4287" s="1054"/>
      <c r="M4287" s="1048"/>
      <c r="N4287" s="1053"/>
      <c r="O4287" s="1053"/>
      <c r="P4287" s="1053"/>
    </row>
    <row r="4288" spans="12:16">
      <c r="L4288" s="1054"/>
      <c r="M4288" s="1048"/>
      <c r="N4288" s="1053"/>
      <c r="O4288" s="1053"/>
      <c r="P4288" s="1053"/>
    </row>
    <row r="4289" spans="12:16">
      <c r="L4289" s="1054"/>
      <c r="M4289" s="1048"/>
      <c r="N4289" s="1053"/>
      <c r="O4289" s="1053"/>
      <c r="P4289" s="1053"/>
    </row>
    <row r="4290" spans="12:16">
      <c r="L4290" s="1054"/>
      <c r="M4290" s="1048"/>
      <c r="N4290" s="1053"/>
      <c r="O4290" s="1053"/>
      <c r="P4290" s="1053"/>
    </row>
    <row r="4291" spans="12:16">
      <c r="L4291" s="1054"/>
      <c r="M4291" s="1048"/>
      <c r="N4291" s="1053"/>
      <c r="O4291" s="1053"/>
      <c r="P4291" s="1053"/>
    </row>
    <row r="4292" spans="12:16">
      <c r="L4292" s="1054"/>
      <c r="M4292" s="1048"/>
      <c r="N4292" s="1053"/>
      <c r="O4292" s="1053"/>
      <c r="P4292" s="1053"/>
    </row>
    <row r="4293" spans="12:16">
      <c r="L4293" s="1054"/>
      <c r="M4293" s="1048"/>
      <c r="N4293" s="1053"/>
      <c r="O4293" s="1053"/>
      <c r="P4293" s="1053"/>
    </row>
    <row r="4294" spans="12:16">
      <c r="L4294" s="1054"/>
      <c r="M4294" s="1048"/>
      <c r="N4294" s="1053"/>
      <c r="O4294" s="1053"/>
      <c r="P4294" s="1053"/>
    </row>
    <row r="4295" spans="12:16">
      <c r="L4295" s="1054"/>
      <c r="M4295" s="1048"/>
      <c r="N4295" s="1053"/>
      <c r="O4295" s="1053"/>
      <c r="P4295" s="1053"/>
    </row>
    <row r="4296" spans="12:16">
      <c r="L4296" s="1054"/>
      <c r="M4296" s="1048"/>
      <c r="N4296" s="1053"/>
      <c r="O4296" s="1053"/>
      <c r="P4296" s="1053"/>
    </row>
    <row r="4297" spans="12:16">
      <c r="L4297" s="1054"/>
      <c r="M4297" s="1048"/>
      <c r="N4297" s="1053"/>
      <c r="O4297" s="1053"/>
      <c r="P4297" s="1053"/>
    </row>
    <row r="4298" spans="12:16">
      <c r="L4298" s="1054"/>
      <c r="M4298" s="1048"/>
      <c r="N4298" s="1053"/>
      <c r="O4298" s="1053"/>
      <c r="P4298" s="1053"/>
    </row>
    <row r="4299" spans="12:16">
      <c r="L4299" s="1054"/>
      <c r="M4299" s="1048"/>
      <c r="N4299" s="1053"/>
      <c r="O4299" s="1053"/>
      <c r="P4299" s="1053"/>
    </row>
    <row r="4300" spans="12:16">
      <c r="L4300" s="1054"/>
      <c r="M4300" s="1048"/>
      <c r="N4300" s="1053"/>
      <c r="O4300" s="1053"/>
      <c r="P4300" s="1053"/>
    </row>
    <row r="4301" spans="12:16">
      <c r="L4301" s="1054"/>
      <c r="M4301" s="1048"/>
      <c r="N4301" s="1053"/>
      <c r="O4301" s="1053"/>
      <c r="P4301" s="1053"/>
    </row>
    <row r="4302" spans="12:16">
      <c r="L4302" s="1054"/>
      <c r="M4302" s="1048"/>
      <c r="N4302" s="1053"/>
      <c r="O4302" s="1053"/>
      <c r="P4302" s="1053"/>
    </row>
    <row r="4303" spans="12:16">
      <c r="L4303" s="1054"/>
      <c r="M4303" s="1048"/>
      <c r="N4303" s="1053"/>
      <c r="O4303" s="1053"/>
      <c r="P4303" s="1053"/>
    </row>
    <row r="4304" spans="12:16">
      <c r="L4304" s="1054"/>
      <c r="M4304" s="1048"/>
      <c r="N4304" s="1053"/>
      <c r="O4304" s="1053"/>
      <c r="P4304" s="1053"/>
    </row>
    <row r="4305" spans="12:16">
      <c r="L4305" s="1054"/>
      <c r="M4305" s="1048"/>
      <c r="N4305" s="1053"/>
      <c r="O4305" s="1053"/>
      <c r="P4305" s="1053"/>
    </row>
    <row r="4306" spans="12:16">
      <c r="L4306" s="1054"/>
      <c r="M4306" s="1048"/>
      <c r="N4306" s="1053"/>
      <c r="O4306" s="1053"/>
      <c r="P4306" s="1053"/>
    </row>
    <row r="4307" spans="12:16">
      <c r="L4307" s="1054"/>
      <c r="M4307" s="1048"/>
      <c r="N4307" s="1053"/>
      <c r="O4307" s="1053"/>
      <c r="P4307" s="1053"/>
    </row>
    <row r="4308" spans="12:16">
      <c r="L4308" s="1054"/>
      <c r="M4308" s="1048"/>
      <c r="N4308" s="1053"/>
      <c r="O4308" s="1053"/>
      <c r="P4308" s="1053"/>
    </row>
    <row r="4309" spans="12:16">
      <c r="L4309" s="1054"/>
      <c r="M4309" s="1048"/>
      <c r="N4309" s="1053"/>
      <c r="O4309" s="1053"/>
      <c r="P4309" s="1053"/>
    </row>
    <row r="4310" spans="12:16">
      <c r="L4310" s="1054"/>
      <c r="M4310" s="1048"/>
      <c r="N4310" s="1053"/>
      <c r="O4310" s="1053"/>
      <c r="P4310" s="1053"/>
    </row>
    <row r="4311" spans="12:16">
      <c r="L4311" s="1054"/>
      <c r="M4311" s="1048"/>
      <c r="N4311" s="1053"/>
      <c r="O4311" s="1053"/>
      <c r="P4311" s="1053"/>
    </row>
    <row r="4312" spans="12:16">
      <c r="L4312" s="1054"/>
      <c r="M4312" s="1048"/>
      <c r="N4312" s="1053"/>
      <c r="O4312" s="1053"/>
      <c r="P4312" s="1053"/>
    </row>
    <row r="4313" spans="12:16">
      <c r="L4313" s="1054"/>
      <c r="M4313" s="1048"/>
      <c r="N4313" s="1053"/>
      <c r="O4313" s="1053"/>
      <c r="P4313" s="1053"/>
    </row>
    <row r="4314" spans="12:16">
      <c r="L4314" s="1054"/>
      <c r="M4314" s="1048"/>
      <c r="N4314" s="1053"/>
      <c r="O4314" s="1053"/>
      <c r="P4314" s="1053"/>
    </row>
    <row r="4315" spans="12:16">
      <c r="L4315" s="1054"/>
      <c r="M4315" s="1048"/>
      <c r="N4315" s="1053"/>
      <c r="O4315" s="1053"/>
      <c r="P4315" s="1053"/>
    </row>
    <row r="4316" spans="12:16">
      <c r="L4316" s="1054"/>
      <c r="M4316" s="1048"/>
      <c r="N4316" s="1053"/>
      <c r="O4316" s="1053"/>
      <c r="P4316" s="1053"/>
    </row>
    <row r="4317" spans="12:16">
      <c r="L4317" s="1054"/>
      <c r="M4317" s="1048"/>
      <c r="N4317" s="1053"/>
      <c r="O4317" s="1053"/>
      <c r="P4317" s="1053"/>
    </row>
    <row r="4318" spans="12:16">
      <c r="L4318" s="1054"/>
      <c r="M4318" s="1048"/>
      <c r="N4318" s="1053"/>
      <c r="O4318" s="1053"/>
      <c r="P4318" s="1053"/>
    </row>
    <row r="4319" spans="12:16">
      <c r="L4319" s="1054"/>
      <c r="M4319" s="1048"/>
      <c r="N4319" s="1053"/>
      <c r="O4319" s="1053"/>
      <c r="P4319" s="1053"/>
    </row>
    <row r="4320" spans="12:16">
      <c r="L4320" s="1054"/>
      <c r="M4320" s="1048"/>
      <c r="N4320" s="1053"/>
      <c r="O4320" s="1053"/>
      <c r="P4320" s="1053"/>
    </row>
    <row r="4321" spans="12:16">
      <c r="L4321" s="1054"/>
      <c r="M4321" s="1048"/>
      <c r="N4321" s="1053"/>
      <c r="O4321" s="1053"/>
      <c r="P4321" s="1053"/>
    </row>
    <row r="4322" spans="12:16">
      <c r="L4322" s="1054"/>
      <c r="M4322" s="1048"/>
      <c r="N4322" s="1053"/>
      <c r="O4322" s="1053"/>
      <c r="P4322" s="1053"/>
    </row>
    <row r="4323" spans="12:16">
      <c r="L4323" s="1054"/>
      <c r="M4323" s="1048"/>
      <c r="N4323" s="1053"/>
      <c r="O4323" s="1053"/>
      <c r="P4323" s="1053"/>
    </row>
    <row r="4324" spans="12:16">
      <c r="L4324" s="1054"/>
      <c r="M4324" s="1048"/>
      <c r="N4324" s="1053"/>
      <c r="O4324" s="1053"/>
      <c r="P4324" s="1053"/>
    </row>
    <row r="4325" spans="12:16">
      <c r="L4325" s="1054"/>
      <c r="M4325" s="1048"/>
      <c r="N4325" s="1053"/>
      <c r="O4325" s="1053"/>
      <c r="P4325" s="1053"/>
    </row>
    <row r="4326" spans="12:16">
      <c r="L4326" s="1054"/>
      <c r="M4326" s="1048"/>
      <c r="N4326" s="1053"/>
      <c r="O4326" s="1053"/>
      <c r="P4326" s="1053"/>
    </row>
    <row r="4327" spans="12:16">
      <c r="L4327" s="1054"/>
      <c r="M4327" s="1048"/>
      <c r="N4327" s="1053"/>
      <c r="O4327" s="1053"/>
      <c r="P4327" s="1053"/>
    </row>
    <row r="4328" spans="12:16">
      <c r="L4328" s="1054"/>
      <c r="M4328" s="1048"/>
      <c r="N4328" s="1053"/>
      <c r="O4328" s="1053"/>
      <c r="P4328" s="1053"/>
    </row>
    <row r="4329" spans="12:16">
      <c r="L4329" s="1054"/>
      <c r="M4329" s="1048"/>
      <c r="N4329" s="1053"/>
      <c r="O4329" s="1053"/>
      <c r="P4329" s="1053"/>
    </row>
    <row r="4330" spans="12:16">
      <c r="L4330" s="1054"/>
      <c r="M4330" s="1048"/>
      <c r="N4330" s="1053"/>
      <c r="O4330" s="1053"/>
      <c r="P4330" s="1053"/>
    </row>
    <row r="4331" spans="12:16">
      <c r="L4331" s="1054"/>
      <c r="M4331" s="1048"/>
      <c r="N4331" s="1053"/>
      <c r="O4331" s="1053"/>
      <c r="P4331" s="1053"/>
    </row>
    <row r="4332" spans="12:16">
      <c r="L4332" s="1054"/>
      <c r="M4332" s="1048"/>
      <c r="N4332" s="1053"/>
      <c r="O4332" s="1053"/>
      <c r="P4332" s="1053"/>
    </row>
    <row r="4333" spans="12:16">
      <c r="L4333" s="1054"/>
      <c r="M4333" s="1048"/>
      <c r="N4333" s="1053"/>
      <c r="O4333" s="1053"/>
      <c r="P4333" s="1053"/>
    </row>
    <row r="4334" spans="12:16">
      <c r="L4334" s="1054"/>
      <c r="M4334" s="1048"/>
      <c r="N4334" s="1053"/>
      <c r="O4334" s="1053"/>
      <c r="P4334" s="1053"/>
    </row>
    <row r="4335" spans="12:16">
      <c r="L4335" s="1054"/>
      <c r="M4335" s="1048"/>
      <c r="N4335" s="1053"/>
      <c r="O4335" s="1053"/>
      <c r="P4335" s="1053"/>
    </row>
    <row r="4336" spans="12:16">
      <c r="L4336" s="1054"/>
      <c r="M4336" s="1048"/>
      <c r="N4336" s="1053"/>
      <c r="O4336" s="1053"/>
      <c r="P4336" s="1053"/>
    </row>
    <row r="4337" spans="12:16">
      <c r="L4337" s="1054"/>
      <c r="M4337" s="1048"/>
      <c r="N4337" s="1053"/>
      <c r="O4337" s="1053"/>
      <c r="P4337" s="1053"/>
    </row>
    <row r="4338" spans="12:16">
      <c r="L4338" s="1054"/>
      <c r="M4338" s="1048"/>
      <c r="N4338" s="1053"/>
      <c r="O4338" s="1053"/>
      <c r="P4338" s="1053"/>
    </row>
    <row r="4339" spans="12:16">
      <c r="L4339" s="1054"/>
      <c r="M4339" s="1048"/>
      <c r="N4339" s="1053"/>
      <c r="O4339" s="1053"/>
      <c r="P4339" s="1053"/>
    </row>
    <row r="4340" spans="12:16">
      <c r="L4340" s="1054"/>
      <c r="M4340" s="1048"/>
      <c r="N4340" s="1053"/>
      <c r="O4340" s="1053"/>
      <c r="P4340" s="1053"/>
    </row>
    <row r="4341" spans="12:16">
      <c r="L4341" s="1054"/>
      <c r="M4341" s="1048"/>
      <c r="N4341" s="1053"/>
      <c r="O4341" s="1053"/>
      <c r="P4341" s="1053"/>
    </row>
    <row r="4342" spans="12:16">
      <c r="L4342" s="1054"/>
      <c r="M4342" s="1048"/>
      <c r="N4342" s="1053"/>
      <c r="O4342" s="1053"/>
      <c r="P4342" s="1053"/>
    </row>
    <row r="4343" spans="12:16">
      <c r="L4343" s="1054"/>
      <c r="M4343" s="1048"/>
      <c r="N4343" s="1053"/>
      <c r="O4343" s="1053"/>
      <c r="P4343" s="1053"/>
    </row>
    <row r="4344" spans="12:16">
      <c r="L4344" s="1054"/>
      <c r="M4344" s="1048"/>
      <c r="N4344" s="1053"/>
      <c r="O4344" s="1053"/>
      <c r="P4344" s="1053"/>
    </row>
    <row r="4345" spans="12:16">
      <c r="L4345" s="1054"/>
      <c r="M4345" s="1048"/>
      <c r="N4345" s="1053"/>
      <c r="O4345" s="1053"/>
      <c r="P4345" s="1053"/>
    </row>
    <row r="4346" spans="12:16">
      <c r="L4346" s="1054"/>
      <c r="M4346" s="1048"/>
      <c r="N4346" s="1053"/>
      <c r="O4346" s="1053"/>
      <c r="P4346" s="1053"/>
    </row>
    <row r="4347" spans="12:16">
      <c r="L4347" s="1054"/>
      <c r="M4347" s="1048"/>
      <c r="N4347" s="1053"/>
      <c r="O4347" s="1053"/>
      <c r="P4347" s="1053"/>
    </row>
    <row r="4348" spans="12:16">
      <c r="L4348" s="1054"/>
      <c r="M4348" s="1048"/>
      <c r="N4348" s="1053"/>
      <c r="O4348" s="1053"/>
      <c r="P4348" s="1053"/>
    </row>
    <row r="4349" spans="12:16">
      <c r="L4349" s="1054"/>
      <c r="M4349" s="1048"/>
      <c r="N4349" s="1053"/>
      <c r="O4349" s="1053"/>
      <c r="P4349" s="1053"/>
    </row>
    <row r="4350" spans="12:16">
      <c r="L4350" s="1054"/>
      <c r="M4350" s="1048"/>
      <c r="N4350" s="1053"/>
      <c r="O4350" s="1053"/>
      <c r="P4350" s="1053"/>
    </row>
    <row r="4351" spans="12:16">
      <c r="L4351" s="1054"/>
      <c r="M4351" s="1048"/>
      <c r="N4351" s="1053"/>
      <c r="O4351" s="1053"/>
      <c r="P4351" s="1053"/>
    </row>
    <row r="4352" spans="12:16">
      <c r="L4352" s="1054"/>
      <c r="M4352" s="1048"/>
      <c r="N4352" s="1053"/>
      <c r="O4352" s="1053"/>
      <c r="P4352" s="1053"/>
    </row>
    <row r="4353" spans="12:16">
      <c r="L4353" s="1054"/>
      <c r="M4353" s="1048"/>
      <c r="N4353" s="1053"/>
      <c r="O4353" s="1053"/>
      <c r="P4353" s="1053"/>
    </row>
    <row r="4354" spans="12:16">
      <c r="L4354" s="1054"/>
      <c r="M4354" s="1048"/>
      <c r="N4354" s="1053"/>
      <c r="O4354" s="1053"/>
      <c r="P4354" s="1053"/>
    </row>
    <row r="4355" spans="12:16">
      <c r="L4355" s="1054"/>
      <c r="M4355" s="1048"/>
      <c r="N4355" s="1053"/>
      <c r="O4355" s="1053"/>
      <c r="P4355" s="1053"/>
    </row>
    <row r="4356" spans="12:16">
      <c r="L4356" s="1054"/>
      <c r="M4356" s="1048"/>
      <c r="N4356" s="1053"/>
      <c r="O4356" s="1053"/>
      <c r="P4356" s="1053"/>
    </row>
    <row r="4357" spans="12:16">
      <c r="L4357" s="1054"/>
      <c r="M4357" s="1048"/>
      <c r="N4357" s="1053"/>
      <c r="O4357" s="1053"/>
      <c r="P4357" s="1053"/>
    </row>
    <row r="4358" spans="12:16">
      <c r="L4358" s="1054"/>
      <c r="M4358" s="1048"/>
      <c r="N4358" s="1053"/>
      <c r="O4358" s="1053"/>
      <c r="P4358" s="1053"/>
    </row>
    <row r="4359" spans="12:16">
      <c r="L4359" s="1054"/>
      <c r="M4359" s="1048"/>
      <c r="N4359" s="1053"/>
      <c r="O4359" s="1053"/>
      <c r="P4359" s="1053"/>
    </row>
    <row r="4360" spans="12:16">
      <c r="L4360" s="1054"/>
      <c r="M4360" s="1048"/>
      <c r="N4360" s="1053"/>
      <c r="O4360" s="1053"/>
      <c r="P4360" s="1053"/>
    </row>
    <row r="4361" spans="12:16">
      <c r="L4361" s="1054"/>
      <c r="M4361" s="1048"/>
      <c r="N4361" s="1053"/>
      <c r="O4361" s="1053"/>
      <c r="P4361" s="1053"/>
    </row>
    <row r="4362" spans="12:16">
      <c r="L4362" s="1054"/>
      <c r="M4362" s="1048"/>
      <c r="N4362" s="1053"/>
      <c r="O4362" s="1053"/>
      <c r="P4362" s="1053"/>
    </row>
    <row r="4363" spans="12:16">
      <c r="L4363" s="1054"/>
      <c r="M4363" s="1048"/>
      <c r="N4363" s="1053"/>
      <c r="O4363" s="1053"/>
      <c r="P4363" s="1053"/>
    </row>
    <row r="4364" spans="12:16">
      <c r="L4364" s="1054"/>
      <c r="M4364" s="1048"/>
      <c r="N4364" s="1053"/>
      <c r="O4364" s="1053"/>
      <c r="P4364" s="1053"/>
    </row>
    <row r="4365" spans="12:16">
      <c r="L4365" s="1054"/>
      <c r="M4365" s="1048"/>
      <c r="N4365" s="1053"/>
      <c r="O4365" s="1053"/>
      <c r="P4365" s="1053"/>
    </row>
    <row r="4366" spans="12:16">
      <c r="L4366" s="1054"/>
      <c r="M4366" s="1048"/>
      <c r="N4366" s="1053"/>
      <c r="O4366" s="1053"/>
      <c r="P4366" s="1053"/>
    </row>
    <row r="4367" spans="12:16">
      <c r="L4367" s="1054"/>
      <c r="M4367" s="1048"/>
      <c r="N4367" s="1053"/>
      <c r="O4367" s="1053"/>
      <c r="P4367" s="1053"/>
    </row>
    <row r="4368" spans="12:16">
      <c r="L4368" s="1054"/>
      <c r="M4368" s="1048"/>
      <c r="N4368" s="1053"/>
      <c r="O4368" s="1053"/>
      <c r="P4368" s="1053"/>
    </row>
    <row r="4369" spans="12:16">
      <c r="L4369" s="1054"/>
      <c r="M4369" s="1048"/>
      <c r="N4369" s="1053"/>
      <c r="O4369" s="1053"/>
      <c r="P4369" s="1053"/>
    </row>
    <row r="4370" spans="12:16">
      <c r="L4370" s="1054"/>
      <c r="M4370" s="1048"/>
      <c r="N4370" s="1053"/>
      <c r="O4370" s="1053"/>
      <c r="P4370" s="1053"/>
    </row>
    <row r="4371" spans="12:16">
      <c r="L4371" s="1054"/>
      <c r="M4371" s="1048"/>
      <c r="N4371" s="1053"/>
      <c r="O4371" s="1053"/>
      <c r="P4371" s="1053"/>
    </row>
    <row r="4372" spans="12:16">
      <c r="L4372" s="1054"/>
      <c r="M4372" s="1048"/>
      <c r="N4372" s="1053"/>
      <c r="O4372" s="1053"/>
      <c r="P4372" s="1053"/>
    </row>
    <row r="4373" spans="12:16">
      <c r="L4373" s="1054"/>
      <c r="M4373" s="1048"/>
      <c r="N4373" s="1053"/>
      <c r="O4373" s="1053"/>
      <c r="P4373" s="1053"/>
    </row>
    <row r="4374" spans="12:16">
      <c r="L4374" s="1054"/>
      <c r="M4374" s="1048"/>
      <c r="N4374" s="1053"/>
      <c r="O4374" s="1053"/>
      <c r="P4374" s="1053"/>
    </row>
    <row r="4375" spans="12:16">
      <c r="L4375" s="1054"/>
      <c r="M4375" s="1048"/>
      <c r="N4375" s="1053"/>
      <c r="O4375" s="1053"/>
      <c r="P4375" s="1053"/>
    </row>
    <row r="4376" spans="12:16">
      <c r="L4376" s="1054"/>
      <c r="M4376" s="1048"/>
      <c r="N4376" s="1053"/>
      <c r="O4376" s="1053"/>
      <c r="P4376" s="1053"/>
    </row>
    <row r="4377" spans="12:16">
      <c r="L4377" s="1054"/>
      <c r="M4377" s="1048"/>
      <c r="N4377" s="1053"/>
      <c r="O4377" s="1053"/>
      <c r="P4377" s="1053"/>
    </row>
    <row r="4378" spans="12:16">
      <c r="L4378" s="1054"/>
      <c r="M4378" s="1048"/>
      <c r="N4378" s="1053"/>
      <c r="O4378" s="1053"/>
      <c r="P4378" s="1053"/>
    </row>
    <row r="4379" spans="12:16">
      <c r="L4379" s="1054"/>
      <c r="M4379" s="1048"/>
      <c r="N4379" s="1053"/>
      <c r="O4379" s="1053"/>
      <c r="P4379" s="1053"/>
    </row>
    <row r="4380" spans="12:16">
      <c r="L4380" s="1054"/>
      <c r="M4380" s="1048"/>
      <c r="N4380" s="1053"/>
      <c r="O4380" s="1053"/>
      <c r="P4380" s="1053"/>
    </row>
    <row r="4381" spans="12:16">
      <c r="L4381" s="1054"/>
      <c r="M4381" s="1048"/>
      <c r="N4381" s="1053"/>
      <c r="O4381" s="1053"/>
      <c r="P4381" s="1053"/>
    </row>
    <row r="4382" spans="12:16">
      <c r="L4382" s="1054"/>
      <c r="M4382" s="1048"/>
      <c r="N4382" s="1053"/>
      <c r="O4382" s="1053"/>
      <c r="P4382" s="1053"/>
    </row>
    <row r="4383" spans="12:16">
      <c r="L4383" s="1054"/>
      <c r="M4383" s="1048"/>
      <c r="N4383" s="1053"/>
      <c r="O4383" s="1053"/>
      <c r="P4383" s="1053"/>
    </row>
    <row r="4384" spans="12:16">
      <c r="L4384" s="1054"/>
      <c r="M4384" s="1048"/>
      <c r="N4384" s="1053"/>
      <c r="O4384" s="1053"/>
      <c r="P4384" s="1053"/>
    </row>
    <row r="4385" spans="12:16">
      <c r="L4385" s="1054"/>
      <c r="M4385" s="1048"/>
      <c r="N4385" s="1053"/>
      <c r="O4385" s="1053"/>
      <c r="P4385" s="1053"/>
    </row>
    <row r="4386" spans="12:16">
      <c r="L4386" s="1054"/>
      <c r="M4386" s="1048"/>
      <c r="N4386" s="1053"/>
      <c r="O4386" s="1053"/>
      <c r="P4386" s="1053"/>
    </row>
    <row r="4387" spans="12:16">
      <c r="L4387" s="1054"/>
      <c r="M4387" s="1048"/>
      <c r="N4387" s="1053"/>
      <c r="O4387" s="1053"/>
      <c r="P4387" s="1053"/>
    </row>
    <row r="4388" spans="12:16">
      <c r="L4388" s="1054"/>
      <c r="M4388" s="1048"/>
      <c r="N4388" s="1053"/>
      <c r="O4388" s="1053"/>
      <c r="P4388" s="1053"/>
    </row>
    <row r="4389" spans="12:16">
      <c r="L4389" s="1054"/>
      <c r="M4389" s="1048"/>
      <c r="N4389" s="1053"/>
      <c r="O4389" s="1053"/>
      <c r="P4389" s="1053"/>
    </row>
    <row r="4390" spans="12:16">
      <c r="L4390" s="1054"/>
      <c r="M4390" s="1048"/>
      <c r="N4390" s="1053"/>
      <c r="O4390" s="1053"/>
      <c r="P4390" s="1053"/>
    </row>
    <row r="4391" spans="12:16">
      <c r="L4391" s="1054"/>
      <c r="M4391" s="1048"/>
      <c r="N4391" s="1053"/>
      <c r="O4391" s="1053"/>
      <c r="P4391" s="1053"/>
    </row>
    <row r="4392" spans="12:16">
      <c r="L4392" s="1054"/>
      <c r="M4392" s="1048"/>
      <c r="N4392" s="1053"/>
      <c r="O4392" s="1053"/>
      <c r="P4392" s="1053"/>
    </row>
    <row r="4393" spans="12:16">
      <c r="L4393" s="1054"/>
      <c r="M4393" s="1048"/>
      <c r="N4393" s="1053"/>
      <c r="O4393" s="1053"/>
      <c r="P4393" s="1053"/>
    </row>
    <row r="4394" spans="12:16">
      <c r="L4394" s="1054"/>
      <c r="M4394" s="1048"/>
      <c r="N4394" s="1053"/>
      <c r="O4394" s="1053"/>
      <c r="P4394" s="1053"/>
    </row>
    <row r="4395" spans="12:16">
      <c r="L4395" s="1054"/>
      <c r="M4395" s="1048"/>
      <c r="N4395" s="1053"/>
      <c r="O4395" s="1053"/>
      <c r="P4395" s="1053"/>
    </row>
    <row r="4396" spans="12:16">
      <c r="L4396" s="1054"/>
      <c r="M4396" s="1048"/>
      <c r="N4396" s="1053"/>
      <c r="O4396" s="1053"/>
      <c r="P4396" s="1053"/>
    </row>
    <row r="4397" spans="12:16">
      <c r="L4397" s="1054"/>
      <c r="M4397" s="1048"/>
      <c r="N4397" s="1053"/>
      <c r="O4397" s="1053"/>
      <c r="P4397" s="1053"/>
    </row>
    <row r="4398" spans="12:16">
      <c r="L4398" s="1054"/>
      <c r="M4398" s="1048"/>
      <c r="N4398" s="1053"/>
      <c r="O4398" s="1053"/>
      <c r="P4398" s="1053"/>
    </row>
    <row r="4399" spans="12:16">
      <c r="L4399" s="1054"/>
      <c r="M4399" s="1048"/>
      <c r="N4399" s="1053"/>
      <c r="O4399" s="1053"/>
      <c r="P4399" s="1053"/>
    </row>
    <row r="4400" spans="12:16">
      <c r="L4400" s="1054"/>
      <c r="M4400" s="1048"/>
      <c r="N4400" s="1053"/>
      <c r="O4400" s="1053"/>
      <c r="P4400" s="1053"/>
    </row>
    <row r="4401" spans="12:16">
      <c r="L4401" s="1054"/>
      <c r="M4401" s="1048"/>
      <c r="N4401" s="1053"/>
      <c r="O4401" s="1053"/>
      <c r="P4401" s="1053"/>
    </row>
    <row r="4402" spans="12:16">
      <c r="L4402" s="1054"/>
      <c r="M4402" s="1048"/>
      <c r="N4402" s="1053"/>
      <c r="O4402" s="1053"/>
      <c r="P4402" s="1053"/>
    </row>
    <row r="4403" spans="12:16">
      <c r="L4403" s="1054"/>
      <c r="M4403" s="1048"/>
      <c r="N4403" s="1053"/>
      <c r="O4403" s="1053"/>
      <c r="P4403" s="1053"/>
    </row>
    <row r="4404" spans="12:16">
      <c r="L4404" s="1054"/>
      <c r="M4404" s="1048"/>
      <c r="N4404" s="1053"/>
      <c r="O4404" s="1053"/>
      <c r="P4404" s="1053"/>
    </row>
    <row r="4405" spans="12:16">
      <c r="L4405" s="1054"/>
      <c r="M4405" s="1048"/>
      <c r="N4405" s="1053"/>
      <c r="O4405" s="1053"/>
      <c r="P4405" s="1053"/>
    </row>
    <row r="4406" spans="12:16">
      <c r="L4406" s="1054"/>
      <c r="M4406" s="1048"/>
      <c r="N4406" s="1053"/>
      <c r="O4406" s="1053"/>
      <c r="P4406" s="1053"/>
    </row>
    <row r="4407" spans="12:16">
      <c r="L4407" s="1054"/>
      <c r="M4407" s="1048"/>
      <c r="N4407" s="1053"/>
      <c r="O4407" s="1053"/>
      <c r="P4407" s="1053"/>
    </row>
    <row r="4408" spans="12:16">
      <c r="L4408" s="1054"/>
      <c r="M4408" s="1048"/>
      <c r="N4408" s="1053"/>
      <c r="O4408" s="1053"/>
      <c r="P4408" s="1053"/>
    </row>
    <row r="4409" spans="12:16">
      <c r="L4409" s="1054"/>
      <c r="M4409" s="1048"/>
      <c r="N4409" s="1053"/>
      <c r="O4409" s="1053"/>
      <c r="P4409" s="1053"/>
    </row>
    <row r="4410" spans="12:16">
      <c r="L4410" s="1054"/>
      <c r="M4410" s="1048"/>
      <c r="N4410" s="1053"/>
      <c r="O4410" s="1053"/>
      <c r="P4410" s="1053"/>
    </row>
    <row r="4411" spans="12:16">
      <c r="L4411" s="1054"/>
      <c r="M4411" s="1048"/>
      <c r="N4411" s="1053"/>
      <c r="O4411" s="1053"/>
      <c r="P4411" s="1053"/>
    </row>
    <row r="4412" spans="12:16">
      <c r="L4412" s="1054"/>
      <c r="M4412" s="1048"/>
      <c r="N4412" s="1053"/>
      <c r="O4412" s="1053"/>
      <c r="P4412" s="1053"/>
    </row>
    <row r="4413" spans="12:16">
      <c r="L4413" s="1054"/>
      <c r="M4413" s="1048"/>
      <c r="N4413" s="1053"/>
      <c r="O4413" s="1053"/>
      <c r="P4413" s="1053"/>
    </row>
    <row r="4414" spans="12:16">
      <c r="L4414" s="1054"/>
      <c r="M4414" s="1048"/>
      <c r="N4414" s="1053"/>
      <c r="O4414" s="1053"/>
      <c r="P4414" s="1053"/>
    </row>
    <row r="4415" spans="12:16">
      <c r="L4415" s="1054"/>
      <c r="M4415" s="1048"/>
      <c r="N4415" s="1053"/>
      <c r="O4415" s="1053"/>
      <c r="P4415" s="1053"/>
    </row>
    <row r="4416" spans="12:16">
      <c r="L4416" s="1054"/>
      <c r="M4416" s="1048"/>
      <c r="N4416" s="1053"/>
      <c r="O4416" s="1053"/>
      <c r="P4416" s="1053"/>
    </row>
    <row r="4417" spans="12:16">
      <c r="L4417" s="1054"/>
      <c r="M4417" s="1048"/>
      <c r="N4417" s="1053"/>
      <c r="O4417" s="1053"/>
      <c r="P4417" s="1053"/>
    </row>
    <row r="4418" spans="12:16">
      <c r="L4418" s="1054"/>
      <c r="M4418" s="1048"/>
      <c r="N4418" s="1053"/>
      <c r="O4418" s="1053"/>
      <c r="P4418" s="1053"/>
    </row>
    <row r="4419" spans="12:16">
      <c r="L4419" s="1054"/>
      <c r="M4419" s="1048"/>
      <c r="N4419" s="1053"/>
      <c r="O4419" s="1053"/>
      <c r="P4419" s="1053"/>
    </row>
    <row r="4420" spans="12:16">
      <c r="L4420" s="1054"/>
      <c r="M4420" s="1048"/>
      <c r="N4420" s="1053"/>
      <c r="O4420" s="1053"/>
      <c r="P4420" s="1053"/>
    </row>
    <row r="4421" spans="12:16">
      <c r="L4421" s="1054"/>
      <c r="M4421" s="1048"/>
      <c r="N4421" s="1053"/>
      <c r="O4421" s="1053"/>
      <c r="P4421" s="1053"/>
    </row>
    <row r="4422" spans="12:16">
      <c r="L4422" s="1054"/>
      <c r="M4422" s="1048"/>
      <c r="N4422" s="1053"/>
      <c r="O4422" s="1053"/>
      <c r="P4422" s="1053"/>
    </row>
    <row r="4423" spans="12:16">
      <c r="L4423" s="1054"/>
      <c r="M4423" s="1048"/>
      <c r="N4423" s="1053"/>
      <c r="O4423" s="1053"/>
      <c r="P4423" s="1053"/>
    </row>
    <row r="4424" spans="12:16">
      <c r="L4424" s="1054"/>
      <c r="M4424" s="1048"/>
      <c r="N4424" s="1053"/>
      <c r="O4424" s="1053"/>
      <c r="P4424" s="1053"/>
    </row>
    <row r="4425" spans="12:16">
      <c r="L4425" s="1054"/>
      <c r="M4425" s="1048"/>
      <c r="N4425" s="1053"/>
      <c r="O4425" s="1053"/>
      <c r="P4425" s="1053"/>
    </row>
    <row r="4426" spans="12:16">
      <c r="L4426" s="1054"/>
      <c r="M4426" s="1048"/>
      <c r="N4426" s="1053"/>
      <c r="O4426" s="1053"/>
      <c r="P4426" s="1053"/>
    </row>
    <row r="4427" spans="12:16">
      <c r="L4427" s="1054"/>
      <c r="M4427" s="1048"/>
      <c r="N4427" s="1053"/>
      <c r="O4427" s="1053"/>
      <c r="P4427" s="1053"/>
    </row>
    <row r="4428" spans="12:16">
      <c r="L4428" s="1054"/>
      <c r="M4428" s="1048"/>
      <c r="N4428" s="1053"/>
      <c r="O4428" s="1053"/>
      <c r="P4428" s="1053"/>
    </row>
    <row r="4429" spans="12:16">
      <c r="L4429" s="1054"/>
      <c r="M4429" s="1048"/>
      <c r="N4429" s="1053"/>
      <c r="O4429" s="1053"/>
      <c r="P4429" s="1053"/>
    </row>
    <row r="4430" spans="12:16">
      <c r="L4430" s="1054"/>
      <c r="M4430" s="1048"/>
      <c r="N4430" s="1053"/>
      <c r="O4430" s="1053"/>
      <c r="P4430" s="1053"/>
    </row>
    <row r="4431" spans="12:16">
      <c r="L4431" s="1054"/>
      <c r="M4431" s="1048"/>
      <c r="N4431" s="1053"/>
      <c r="O4431" s="1053"/>
      <c r="P4431" s="1053"/>
    </row>
    <row r="4432" spans="12:16">
      <c r="L4432" s="1054"/>
      <c r="M4432" s="1048"/>
      <c r="N4432" s="1053"/>
      <c r="O4432" s="1053"/>
      <c r="P4432" s="1053"/>
    </row>
    <row r="4433" spans="12:16">
      <c r="L4433" s="1054"/>
      <c r="M4433" s="1048"/>
      <c r="N4433" s="1053"/>
      <c r="O4433" s="1053"/>
      <c r="P4433" s="1053"/>
    </row>
    <row r="4434" spans="12:16">
      <c r="L4434" s="1054"/>
      <c r="M4434" s="1048"/>
      <c r="N4434" s="1053"/>
      <c r="O4434" s="1053"/>
      <c r="P4434" s="1053"/>
    </row>
    <row r="4435" spans="12:16">
      <c r="L4435" s="1054"/>
      <c r="M4435" s="1048"/>
      <c r="N4435" s="1053"/>
      <c r="O4435" s="1053"/>
      <c r="P4435" s="1053"/>
    </row>
    <row r="4436" spans="12:16">
      <c r="L4436" s="1054"/>
      <c r="M4436" s="1048"/>
      <c r="N4436" s="1053"/>
      <c r="O4436" s="1053"/>
      <c r="P4436" s="1053"/>
    </row>
    <row r="4437" spans="12:16">
      <c r="L4437" s="1054"/>
      <c r="M4437" s="1048"/>
      <c r="N4437" s="1053"/>
      <c r="O4437" s="1053"/>
      <c r="P4437" s="1053"/>
    </row>
    <row r="4438" spans="12:16">
      <c r="L4438" s="1054"/>
      <c r="M4438" s="1048"/>
      <c r="N4438" s="1053"/>
      <c r="O4438" s="1053"/>
      <c r="P4438" s="1053"/>
    </row>
    <row r="4439" spans="12:16">
      <c r="L4439" s="1054"/>
      <c r="M4439" s="1048"/>
      <c r="N4439" s="1053"/>
      <c r="O4439" s="1053"/>
      <c r="P4439" s="1053"/>
    </row>
    <row r="4440" spans="12:16">
      <c r="L4440" s="1054"/>
      <c r="M4440" s="1048"/>
      <c r="N4440" s="1053"/>
      <c r="O4440" s="1053"/>
      <c r="P4440" s="1053"/>
    </row>
    <row r="4441" spans="12:16">
      <c r="L4441" s="1054"/>
      <c r="M4441" s="1048"/>
      <c r="N4441" s="1053"/>
      <c r="O4441" s="1053"/>
      <c r="P4441" s="1053"/>
    </row>
    <row r="4442" spans="12:16">
      <c r="L4442" s="1054"/>
      <c r="M4442" s="1048"/>
      <c r="N4442" s="1053"/>
      <c r="O4442" s="1053"/>
      <c r="P4442" s="1053"/>
    </row>
    <row r="4443" spans="12:16">
      <c r="L4443" s="1054"/>
      <c r="M4443" s="1048"/>
      <c r="N4443" s="1053"/>
      <c r="O4443" s="1053"/>
      <c r="P4443" s="1053"/>
    </row>
    <row r="4444" spans="12:16">
      <c r="L4444" s="1054"/>
      <c r="M4444" s="1048"/>
      <c r="N4444" s="1053"/>
      <c r="O4444" s="1053"/>
      <c r="P4444" s="1053"/>
    </row>
    <row r="4445" spans="12:16">
      <c r="L4445" s="1054"/>
      <c r="M4445" s="1048"/>
      <c r="N4445" s="1053"/>
      <c r="O4445" s="1053"/>
      <c r="P4445" s="1053"/>
    </row>
    <row r="4446" spans="12:16">
      <c r="L4446" s="1054"/>
      <c r="M4446" s="1048"/>
      <c r="N4446" s="1053"/>
      <c r="O4446" s="1053"/>
      <c r="P4446" s="1053"/>
    </row>
    <row r="4447" spans="12:16">
      <c r="L4447" s="1054"/>
      <c r="M4447" s="1048"/>
      <c r="N4447" s="1053"/>
      <c r="O4447" s="1053"/>
      <c r="P4447" s="1053"/>
    </row>
    <row r="4448" spans="12:16">
      <c r="L4448" s="1054"/>
      <c r="M4448" s="1048"/>
      <c r="N4448" s="1053"/>
      <c r="O4448" s="1053"/>
      <c r="P4448" s="1053"/>
    </row>
    <row r="4449" spans="12:16">
      <c r="L4449" s="1054"/>
      <c r="M4449" s="1048"/>
      <c r="N4449" s="1053"/>
      <c r="O4449" s="1053"/>
      <c r="P4449" s="1053"/>
    </row>
    <row r="4450" spans="12:16">
      <c r="L4450" s="1054"/>
      <c r="M4450" s="1048"/>
      <c r="N4450" s="1053"/>
      <c r="O4450" s="1053"/>
      <c r="P4450" s="1053"/>
    </row>
    <row r="4451" spans="12:16">
      <c r="L4451" s="1054"/>
      <c r="M4451" s="1048"/>
      <c r="N4451" s="1053"/>
      <c r="O4451" s="1053"/>
      <c r="P4451" s="1053"/>
    </row>
    <row r="4452" spans="12:16">
      <c r="L4452" s="1054"/>
      <c r="M4452" s="1048"/>
      <c r="N4452" s="1053"/>
      <c r="O4452" s="1053"/>
      <c r="P4452" s="1053"/>
    </row>
    <row r="4453" spans="12:16">
      <c r="L4453" s="1054"/>
      <c r="M4453" s="1048"/>
      <c r="N4453" s="1053"/>
      <c r="O4453" s="1053"/>
      <c r="P4453" s="1053"/>
    </row>
    <row r="4454" spans="12:16">
      <c r="L4454" s="1054"/>
      <c r="M4454" s="1048"/>
      <c r="N4454" s="1053"/>
      <c r="O4454" s="1053"/>
      <c r="P4454" s="1053"/>
    </row>
    <row r="4455" spans="12:16">
      <c r="L4455" s="1054"/>
      <c r="M4455" s="1048"/>
      <c r="N4455" s="1053"/>
      <c r="O4455" s="1053"/>
      <c r="P4455" s="1053"/>
    </row>
    <row r="4456" spans="12:16">
      <c r="L4456" s="1054"/>
      <c r="M4456" s="1048"/>
      <c r="N4456" s="1053"/>
      <c r="O4456" s="1053"/>
      <c r="P4456" s="1053"/>
    </row>
    <row r="4457" spans="12:16">
      <c r="L4457" s="1054"/>
      <c r="M4457" s="1048"/>
      <c r="N4457" s="1053"/>
      <c r="O4457" s="1053"/>
      <c r="P4457" s="1053"/>
    </row>
    <row r="4458" spans="12:16">
      <c r="L4458" s="1054"/>
      <c r="M4458" s="1048"/>
      <c r="N4458" s="1053"/>
      <c r="O4458" s="1053"/>
      <c r="P4458" s="1053"/>
    </row>
    <row r="4459" spans="12:16">
      <c r="L4459" s="1054"/>
      <c r="M4459" s="1048"/>
      <c r="N4459" s="1053"/>
      <c r="O4459" s="1053"/>
      <c r="P4459" s="1053"/>
    </row>
    <row r="4460" spans="12:16">
      <c r="L4460" s="1054"/>
      <c r="M4460" s="1048"/>
      <c r="N4460" s="1053"/>
      <c r="O4460" s="1053"/>
      <c r="P4460" s="1053"/>
    </row>
    <row r="4461" spans="12:16">
      <c r="L4461" s="1054"/>
      <c r="M4461" s="1048"/>
      <c r="N4461" s="1053"/>
      <c r="O4461" s="1053"/>
      <c r="P4461" s="1053"/>
    </row>
    <row r="4462" spans="12:16">
      <c r="L4462" s="1054"/>
      <c r="M4462" s="1048"/>
      <c r="N4462" s="1053"/>
      <c r="O4462" s="1053"/>
      <c r="P4462" s="1053"/>
    </row>
    <row r="4463" spans="12:16">
      <c r="L4463" s="1054"/>
      <c r="M4463" s="1048"/>
      <c r="N4463" s="1053"/>
      <c r="O4463" s="1053"/>
      <c r="P4463" s="1053"/>
    </row>
    <row r="4464" spans="12:16">
      <c r="L4464" s="1054"/>
      <c r="M4464" s="1048"/>
      <c r="N4464" s="1053"/>
      <c r="O4464" s="1053"/>
      <c r="P4464" s="1053"/>
    </row>
    <row r="4465" spans="12:16">
      <c r="L4465" s="1054"/>
      <c r="M4465" s="1048"/>
      <c r="N4465" s="1053"/>
      <c r="O4465" s="1053"/>
      <c r="P4465" s="1053"/>
    </row>
    <row r="4466" spans="12:16">
      <c r="L4466" s="1054"/>
      <c r="M4466" s="1048"/>
      <c r="N4466" s="1053"/>
      <c r="O4466" s="1053"/>
      <c r="P4466" s="1053"/>
    </row>
    <row r="4467" spans="12:16">
      <c r="L4467" s="1054"/>
      <c r="M4467" s="1048"/>
      <c r="N4467" s="1053"/>
      <c r="O4467" s="1053"/>
      <c r="P4467" s="1053"/>
    </row>
    <row r="4468" spans="12:16">
      <c r="L4468" s="1054"/>
      <c r="M4468" s="1048"/>
      <c r="N4468" s="1053"/>
      <c r="O4468" s="1053"/>
      <c r="P4468" s="1053"/>
    </row>
    <row r="4469" spans="12:16">
      <c r="L4469" s="1054"/>
      <c r="M4469" s="1048"/>
      <c r="N4469" s="1053"/>
      <c r="O4469" s="1053"/>
      <c r="P4469" s="1053"/>
    </row>
    <row r="4470" spans="12:16">
      <c r="L4470" s="1054"/>
      <c r="M4470" s="1048"/>
      <c r="N4470" s="1053"/>
      <c r="O4470" s="1053"/>
      <c r="P4470" s="1053"/>
    </row>
    <row r="4471" spans="12:16">
      <c r="L4471" s="1054"/>
      <c r="M4471" s="1048"/>
      <c r="N4471" s="1053"/>
      <c r="O4471" s="1053"/>
      <c r="P4471" s="1053"/>
    </row>
    <row r="4472" spans="12:16">
      <c r="L4472" s="1054"/>
      <c r="M4472" s="1048"/>
      <c r="N4472" s="1053"/>
      <c r="O4472" s="1053"/>
      <c r="P4472" s="1053"/>
    </row>
    <row r="4473" spans="12:16">
      <c r="L4473" s="1054"/>
      <c r="M4473" s="1048"/>
      <c r="N4473" s="1053"/>
      <c r="O4473" s="1053"/>
      <c r="P4473" s="1053"/>
    </row>
    <row r="4474" spans="12:16">
      <c r="L4474" s="1054"/>
      <c r="M4474" s="1048"/>
      <c r="N4474" s="1053"/>
      <c r="O4474" s="1053"/>
      <c r="P4474" s="1053"/>
    </row>
    <row r="4475" spans="12:16">
      <c r="L4475" s="1054"/>
      <c r="M4475" s="1048"/>
      <c r="N4475" s="1053"/>
      <c r="O4475" s="1053"/>
      <c r="P4475" s="1053"/>
    </row>
    <row r="4476" spans="12:16">
      <c r="L4476" s="1054"/>
      <c r="M4476" s="1048"/>
      <c r="N4476" s="1053"/>
      <c r="O4476" s="1053"/>
      <c r="P4476" s="1053"/>
    </row>
    <row r="4477" spans="12:16">
      <c r="L4477" s="1054"/>
      <c r="M4477" s="1048"/>
      <c r="N4477" s="1053"/>
      <c r="O4477" s="1053"/>
      <c r="P4477" s="1053"/>
    </row>
    <row r="4478" spans="12:16">
      <c r="L4478" s="1054"/>
      <c r="M4478" s="1048"/>
      <c r="N4478" s="1053"/>
      <c r="O4478" s="1053"/>
      <c r="P4478" s="1053"/>
    </row>
    <row r="4479" spans="12:16">
      <c r="L4479" s="1054"/>
      <c r="M4479" s="1048"/>
      <c r="N4479" s="1053"/>
      <c r="O4479" s="1053"/>
      <c r="P4479" s="1053"/>
    </row>
    <row r="4480" spans="12:16">
      <c r="L4480" s="1054"/>
      <c r="M4480" s="1048"/>
      <c r="N4480" s="1053"/>
      <c r="O4480" s="1053"/>
      <c r="P4480" s="1053"/>
    </row>
    <row r="4481" spans="12:16">
      <c r="L4481" s="1054"/>
      <c r="M4481" s="1048"/>
      <c r="N4481" s="1053"/>
      <c r="O4481" s="1053"/>
      <c r="P4481" s="1053"/>
    </row>
    <row r="4482" spans="12:16">
      <c r="L4482" s="1054"/>
      <c r="M4482" s="1048"/>
      <c r="N4482" s="1053"/>
      <c r="O4482" s="1053"/>
      <c r="P4482" s="1053"/>
    </row>
    <row r="4483" spans="12:16">
      <c r="L4483" s="1054"/>
      <c r="M4483" s="1048"/>
      <c r="N4483" s="1053"/>
      <c r="O4483" s="1053"/>
      <c r="P4483" s="1053"/>
    </row>
    <row r="4484" spans="12:16">
      <c r="L4484" s="1054"/>
      <c r="M4484" s="1048"/>
      <c r="N4484" s="1053"/>
      <c r="O4484" s="1053"/>
      <c r="P4484" s="1053"/>
    </row>
    <row r="4485" spans="12:16">
      <c r="L4485" s="1054"/>
      <c r="M4485" s="1048"/>
      <c r="N4485" s="1053"/>
      <c r="O4485" s="1053"/>
      <c r="P4485" s="1053"/>
    </row>
    <row r="4486" spans="12:16">
      <c r="L4486" s="1054"/>
      <c r="M4486" s="1048"/>
      <c r="N4486" s="1053"/>
      <c r="O4486" s="1053"/>
      <c r="P4486" s="1053"/>
    </row>
    <row r="4487" spans="12:16">
      <c r="L4487" s="1054"/>
      <c r="M4487" s="1048"/>
      <c r="N4487" s="1053"/>
      <c r="O4487" s="1053"/>
      <c r="P4487" s="1053"/>
    </row>
    <row r="4488" spans="12:16">
      <c r="L4488" s="1054"/>
      <c r="M4488" s="1048"/>
      <c r="N4488" s="1053"/>
      <c r="O4488" s="1053"/>
      <c r="P4488" s="1053"/>
    </row>
    <row r="4489" spans="12:16">
      <c r="L4489" s="1054"/>
      <c r="M4489" s="1048"/>
      <c r="N4489" s="1053"/>
      <c r="O4489" s="1053"/>
      <c r="P4489" s="1053"/>
    </row>
    <row r="4490" spans="12:16">
      <c r="L4490" s="1054"/>
      <c r="M4490" s="1048"/>
      <c r="N4490" s="1053"/>
      <c r="O4490" s="1053"/>
      <c r="P4490" s="1053"/>
    </row>
    <row r="4491" spans="12:16">
      <c r="L4491" s="1054"/>
      <c r="M4491" s="1048"/>
      <c r="N4491" s="1053"/>
      <c r="O4491" s="1053"/>
      <c r="P4491" s="1053"/>
    </row>
    <row r="4492" spans="12:16">
      <c r="L4492" s="1054"/>
      <c r="M4492" s="1048"/>
      <c r="N4492" s="1053"/>
      <c r="O4492" s="1053"/>
      <c r="P4492" s="1053"/>
    </row>
    <row r="4493" spans="12:16">
      <c r="L4493" s="1054"/>
      <c r="M4493" s="1048"/>
      <c r="N4493" s="1053"/>
      <c r="O4493" s="1053"/>
      <c r="P4493" s="1053"/>
    </row>
    <row r="4494" spans="12:16">
      <c r="L4494" s="1054"/>
      <c r="M4494" s="1048"/>
      <c r="N4494" s="1053"/>
      <c r="O4494" s="1053"/>
      <c r="P4494" s="1053"/>
    </row>
    <row r="4495" spans="12:16">
      <c r="L4495" s="1054"/>
      <c r="M4495" s="1048"/>
      <c r="N4495" s="1053"/>
      <c r="O4495" s="1053"/>
      <c r="P4495" s="1053"/>
    </row>
    <row r="4496" spans="12:16">
      <c r="L4496" s="1054"/>
      <c r="M4496" s="1048"/>
      <c r="N4496" s="1053"/>
      <c r="O4496" s="1053"/>
      <c r="P4496" s="1053"/>
    </row>
    <row r="4497" spans="12:16">
      <c r="L4497" s="1054"/>
      <c r="M4497" s="1048"/>
      <c r="N4497" s="1053"/>
      <c r="O4497" s="1053"/>
      <c r="P4497" s="1053"/>
    </row>
    <row r="4498" spans="12:16">
      <c r="L4498" s="1054"/>
      <c r="M4498" s="1048"/>
      <c r="N4498" s="1053"/>
      <c r="O4498" s="1053"/>
      <c r="P4498" s="1053"/>
    </row>
    <row r="4499" spans="12:16">
      <c r="L4499" s="1054"/>
      <c r="M4499" s="1048"/>
      <c r="N4499" s="1053"/>
      <c r="O4499" s="1053"/>
      <c r="P4499" s="1053"/>
    </row>
    <row r="4500" spans="12:16">
      <c r="L4500" s="1054"/>
      <c r="M4500" s="1048"/>
      <c r="N4500" s="1053"/>
      <c r="O4500" s="1053"/>
      <c r="P4500" s="1053"/>
    </row>
    <row r="4501" spans="12:16">
      <c r="L4501" s="1054"/>
      <c r="M4501" s="1048"/>
      <c r="N4501" s="1053"/>
      <c r="O4501" s="1053"/>
      <c r="P4501" s="1053"/>
    </row>
    <row r="4502" spans="12:16">
      <c r="L4502" s="1054"/>
      <c r="M4502" s="1048"/>
      <c r="N4502" s="1053"/>
      <c r="O4502" s="1053"/>
      <c r="P4502" s="1053"/>
    </row>
    <row r="4503" spans="12:16">
      <c r="L4503" s="1054"/>
      <c r="M4503" s="1048"/>
      <c r="N4503" s="1053"/>
      <c r="O4503" s="1053"/>
      <c r="P4503" s="1053"/>
    </row>
    <row r="4504" spans="12:16">
      <c r="L4504" s="1054"/>
      <c r="M4504" s="1048"/>
      <c r="N4504" s="1053"/>
      <c r="O4504" s="1053"/>
      <c r="P4504" s="1053"/>
    </row>
    <row r="4505" spans="12:16">
      <c r="L4505" s="1054"/>
      <c r="M4505" s="1048"/>
      <c r="N4505" s="1053"/>
      <c r="O4505" s="1053"/>
      <c r="P4505" s="1053"/>
    </row>
    <row r="4506" spans="12:16">
      <c r="L4506" s="1054"/>
      <c r="M4506" s="1048"/>
      <c r="N4506" s="1053"/>
      <c r="O4506" s="1053"/>
      <c r="P4506" s="1053"/>
    </row>
    <row r="4507" spans="12:16">
      <c r="L4507" s="1054"/>
      <c r="M4507" s="1048"/>
      <c r="N4507" s="1053"/>
      <c r="O4507" s="1053"/>
      <c r="P4507" s="1053"/>
    </row>
    <row r="4508" spans="12:16">
      <c r="L4508" s="1054"/>
      <c r="M4508" s="1048"/>
      <c r="N4508" s="1053"/>
      <c r="O4508" s="1053"/>
      <c r="P4508" s="1053"/>
    </row>
    <row r="4509" spans="12:16">
      <c r="L4509" s="1054"/>
      <c r="M4509" s="1048"/>
      <c r="N4509" s="1053"/>
      <c r="O4509" s="1053"/>
      <c r="P4509" s="1053"/>
    </row>
    <row r="4510" spans="12:16">
      <c r="L4510" s="1054"/>
      <c r="M4510" s="1048"/>
      <c r="N4510" s="1053"/>
      <c r="O4510" s="1053"/>
      <c r="P4510" s="1053"/>
    </row>
    <row r="4511" spans="12:16">
      <c r="L4511" s="1054"/>
      <c r="M4511" s="1048"/>
      <c r="N4511" s="1053"/>
      <c r="O4511" s="1053"/>
      <c r="P4511" s="1053"/>
    </row>
    <row r="4512" spans="12:16">
      <c r="L4512" s="1054"/>
      <c r="M4512" s="1048"/>
      <c r="N4512" s="1053"/>
      <c r="O4512" s="1053"/>
      <c r="P4512" s="1053"/>
    </row>
    <row r="4513" spans="12:16">
      <c r="L4513" s="1054"/>
      <c r="M4513" s="1048"/>
      <c r="N4513" s="1053"/>
      <c r="O4513" s="1053"/>
      <c r="P4513" s="1053"/>
    </row>
    <row r="4514" spans="12:16">
      <c r="L4514" s="1054"/>
      <c r="M4514" s="1048"/>
      <c r="N4514" s="1053"/>
      <c r="O4514" s="1053"/>
      <c r="P4514" s="1053"/>
    </row>
    <row r="4515" spans="12:16">
      <c r="L4515" s="1054"/>
      <c r="M4515" s="1048"/>
      <c r="N4515" s="1053"/>
      <c r="O4515" s="1053"/>
      <c r="P4515" s="1053"/>
    </row>
    <row r="4516" spans="12:16">
      <c r="L4516" s="1054"/>
      <c r="M4516" s="1048"/>
      <c r="N4516" s="1053"/>
      <c r="O4516" s="1053"/>
      <c r="P4516" s="1053"/>
    </row>
    <row r="4517" spans="12:16">
      <c r="L4517" s="1054"/>
      <c r="M4517" s="1048"/>
      <c r="N4517" s="1053"/>
      <c r="O4517" s="1053"/>
      <c r="P4517" s="1053"/>
    </row>
    <row r="4518" spans="12:16">
      <c r="L4518" s="1054"/>
      <c r="M4518" s="1048"/>
      <c r="N4518" s="1053"/>
      <c r="O4518" s="1053"/>
      <c r="P4518" s="1053"/>
    </row>
    <row r="4519" spans="12:16">
      <c r="L4519" s="1054"/>
      <c r="M4519" s="1048"/>
      <c r="N4519" s="1053"/>
      <c r="O4519" s="1053"/>
      <c r="P4519" s="1053"/>
    </row>
    <row r="4520" spans="12:16">
      <c r="L4520" s="1054"/>
      <c r="M4520" s="1048"/>
      <c r="N4520" s="1053"/>
      <c r="O4520" s="1053"/>
      <c r="P4520" s="1053"/>
    </row>
    <row r="4521" spans="12:16">
      <c r="L4521" s="1054"/>
      <c r="M4521" s="1048"/>
      <c r="N4521" s="1053"/>
      <c r="O4521" s="1053"/>
      <c r="P4521" s="1053"/>
    </row>
    <row r="4522" spans="12:16">
      <c r="L4522" s="1054"/>
      <c r="M4522" s="1048"/>
      <c r="N4522" s="1053"/>
      <c r="O4522" s="1053"/>
      <c r="P4522" s="1053"/>
    </row>
    <row r="4523" spans="12:16">
      <c r="L4523" s="1054"/>
      <c r="M4523" s="1048"/>
      <c r="N4523" s="1053"/>
      <c r="O4523" s="1053"/>
      <c r="P4523" s="1053"/>
    </row>
    <row r="4524" spans="12:16">
      <c r="L4524" s="1054"/>
      <c r="M4524" s="1048"/>
      <c r="N4524" s="1053"/>
      <c r="O4524" s="1053"/>
      <c r="P4524" s="1053"/>
    </row>
    <row r="4525" spans="12:16">
      <c r="L4525" s="1054"/>
      <c r="M4525" s="1048"/>
      <c r="N4525" s="1053"/>
      <c r="O4525" s="1053"/>
      <c r="P4525" s="1053"/>
    </row>
    <row r="4526" spans="12:16">
      <c r="L4526" s="1054"/>
      <c r="M4526" s="1048"/>
      <c r="N4526" s="1053"/>
      <c r="O4526" s="1053"/>
      <c r="P4526" s="1053"/>
    </row>
    <row r="4527" spans="12:16">
      <c r="L4527" s="1054"/>
      <c r="M4527" s="1048"/>
      <c r="N4527" s="1053"/>
      <c r="O4527" s="1053"/>
      <c r="P4527" s="1053"/>
    </row>
    <row r="4528" spans="12:16">
      <c r="L4528" s="1054"/>
      <c r="M4528" s="1048"/>
      <c r="N4528" s="1053"/>
      <c r="O4528" s="1053"/>
      <c r="P4528" s="1053"/>
    </row>
    <row r="4529" spans="12:16">
      <c r="L4529" s="1054"/>
      <c r="M4529" s="1048"/>
      <c r="N4529" s="1053"/>
      <c r="O4529" s="1053"/>
      <c r="P4529" s="1053"/>
    </row>
    <row r="4530" spans="12:16">
      <c r="L4530" s="1054"/>
      <c r="M4530" s="1048"/>
      <c r="N4530" s="1053"/>
      <c r="O4530" s="1053"/>
      <c r="P4530" s="1053"/>
    </row>
    <row r="4531" spans="12:16">
      <c r="L4531" s="1054"/>
      <c r="M4531" s="1048"/>
      <c r="N4531" s="1053"/>
      <c r="O4531" s="1053"/>
      <c r="P4531" s="1053"/>
    </row>
    <row r="4532" spans="12:16">
      <c r="L4532" s="1054"/>
      <c r="M4532" s="1048"/>
      <c r="N4532" s="1053"/>
      <c r="O4532" s="1053"/>
      <c r="P4532" s="1053"/>
    </row>
    <row r="4533" spans="12:16">
      <c r="L4533" s="1054"/>
      <c r="M4533" s="1048"/>
      <c r="N4533" s="1053"/>
      <c r="O4533" s="1053"/>
      <c r="P4533" s="1053"/>
    </row>
    <row r="4534" spans="12:16">
      <c r="L4534" s="1054"/>
      <c r="M4534" s="1048"/>
      <c r="N4534" s="1053"/>
      <c r="O4534" s="1053"/>
      <c r="P4534" s="1053"/>
    </row>
    <row r="4535" spans="12:16">
      <c r="L4535" s="1054"/>
      <c r="M4535" s="1048"/>
      <c r="N4535" s="1053"/>
      <c r="O4535" s="1053"/>
      <c r="P4535" s="1053"/>
    </row>
    <row r="4536" spans="12:16">
      <c r="L4536" s="1054"/>
      <c r="M4536" s="1048"/>
      <c r="N4536" s="1053"/>
      <c r="O4536" s="1053"/>
      <c r="P4536" s="1053"/>
    </row>
    <row r="4537" spans="12:16">
      <c r="L4537" s="1054"/>
      <c r="M4537" s="1048"/>
      <c r="N4537" s="1053"/>
      <c r="O4537" s="1053"/>
      <c r="P4537" s="1053"/>
    </row>
    <row r="4538" spans="12:16">
      <c r="L4538" s="1054"/>
      <c r="M4538" s="1048"/>
      <c r="N4538" s="1053"/>
      <c r="O4538" s="1053"/>
      <c r="P4538" s="1053"/>
    </row>
    <row r="4539" spans="12:16">
      <c r="L4539" s="1054"/>
      <c r="M4539" s="1048"/>
      <c r="N4539" s="1053"/>
      <c r="O4539" s="1053"/>
      <c r="P4539" s="1053"/>
    </row>
    <row r="4540" spans="12:16">
      <c r="L4540" s="1054"/>
      <c r="M4540" s="1048"/>
      <c r="N4540" s="1053"/>
      <c r="O4540" s="1053"/>
      <c r="P4540" s="1053"/>
    </row>
    <row r="4541" spans="12:16">
      <c r="L4541" s="1054"/>
      <c r="M4541" s="1048"/>
      <c r="N4541" s="1053"/>
      <c r="O4541" s="1053"/>
      <c r="P4541" s="1053"/>
    </row>
    <row r="4542" spans="12:16">
      <c r="L4542" s="1054"/>
      <c r="M4542" s="1048"/>
      <c r="N4542" s="1053"/>
      <c r="O4542" s="1053"/>
      <c r="P4542" s="1053"/>
    </row>
    <row r="4543" spans="12:16">
      <c r="L4543" s="1054"/>
      <c r="M4543" s="1048"/>
      <c r="N4543" s="1053"/>
      <c r="O4543" s="1053"/>
      <c r="P4543" s="1053"/>
    </row>
    <row r="4544" spans="12:16">
      <c r="L4544" s="1054"/>
      <c r="M4544" s="1048"/>
      <c r="N4544" s="1053"/>
      <c r="O4544" s="1053"/>
      <c r="P4544" s="1053"/>
    </row>
    <row r="4545" spans="12:16">
      <c r="L4545" s="1054"/>
      <c r="M4545" s="1048"/>
      <c r="N4545" s="1053"/>
      <c r="O4545" s="1053"/>
      <c r="P4545" s="1053"/>
    </row>
    <row r="4546" spans="12:16">
      <c r="L4546" s="1054"/>
      <c r="M4546" s="1048"/>
      <c r="N4546" s="1053"/>
      <c r="O4546" s="1053"/>
      <c r="P4546" s="1053"/>
    </row>
    <row r="4547" spans="12:16">
      <c r="L4547" s="1054"/>
      <c r="M4547" s="1048"/>
      <c r="N4547" s="1053"/>
      <c r="O4547" s="1053"/>
      <c r="P4547" s="1053"/>
    </row>
    <row r="4548" spans="12:16">
      <c r="L4548" s="1054"/>
      <c r="M4548" s="1048"/>
      <c r="N4548" s="1053"/>
      <c r="O4548" s="1053"/>
      <c r="P4548" s="1053"/>
    </row>
    <row r="4549" spans="12:16">
      <c r="L4549" s="1054"/>
      <c r="M4549" s="1048"/>
      <c r="N4549" s="1053"/>
      <c r="O4549" s="1053"/>
      <c r="P4549" s="1053"/>
    </row>
    <row r="4550" spans="12:16">
      <c r="L4550" s="1054"/>
      <c r="M4550" s="1048"/>
      <c r="N4550" s="1053"/>
      <c r="O4550" s="1053"/>
      <c r="P4550" s="1053"/>
    </row>
    <row r="4551" spans="12:16">
      <c r="L4551" s="1054"/>
      <c r="M4551" s="1048"/>
      <c r="N4551" s="1053"/>
      <c r="O4551" s="1053"/>
      <c r="P4551" s="1053"/>
    </row>
    <row r="4552" spans="12:16">
      <c r="L4552" s="1054"/>
      <c r="M4552" s="1048"/>
      <c r="N4552" s="1053"/>
      <c r="O4552" s="1053"/>
      <c r="P4552" s="1053"/>
    </row>
    <row r="4553" spans="12:16">
      <c r="L4553" s="1054"/>
      <c r="M4553" s="1048"/>
      <c r="N4553" s="1053"/>
      <c r="O4553" s="1053"/>
      <c r="P4553" s="1053"/>
    </row>
    <row r="4554" spans="12:16">
      <c r="L4554" s="1054"/>
      <c r="M4554" s="1048"/>
      <c r="N4554" s="1053"/>
      <c r="O4554" s="1053"/>
      <c r="P4554" s="1053"/>
    </row>
    <row r="4555" spans="12:16">
      <c r="L4555" s="1054"/>
      <c r="M4555" s="1048"/>
      <c r="N4555" s="1053"/>
      <c r="O4555" s="1053"/>
      <c r="P4555" s="1053"/>
    </row>
    <row r="4556" spans="12:16">
      <c r="L4556" s="1054"/>
      <c r="M4556" s="1048"/>
      <c r="N4556" s="1053"/>
      <c r="O4556" s="1053"/>
      <c r="P4556" s="1053"/>
    </row>
    <row r="4557" spans="12:16">
      <c r="L4557" s="1054"/>
      <c r="M4557" s="1048"/>
      <c r="N4557" s="1053"/>
      <c r="O4557" s="1053"/>
      <c r="P4557" s="1053"/>
    </row>
    <row r="4558" spans="12:16">
      <c r="L4558" s="1054"/>
      <c r="M4558" s="1048"/>
      <c r="N4558" s="1053"/>
      <c r="O4558" s="1053"/>
      <c r="P4558" s="1053"/>
    </row>
    <row r="4559" spans="12:16">
      <c r="L4559" s="1054"/>
      <c r="M4559" s="1048"/>
      <c r="N4559" s="1053"/>
      <c r="O4559" s="1053"/>
      <c r="P4559" s="1053"/>
    </row>
    <row r="4560" spans="12:16">
      <c r="L4560" s="1054"/>
      <c r="M4560" s="1048"/>
      <c r="N4560" s="1053"/>
      <c r="O4560" s="1053"/>
      <c r="P4560" s="1053"/>
    </row>
    <row r="4561" spans="12:16">
      <c r="L4561" s="1054"/>
      <c r="M4561" s="1048"/>
      <c r="N4561" s="1053"/>
      <c r="O4561" s="1053"/>
      <c r="P4561" s="1053"/>
    </row>
    <row r="4562" spans="12:16">
      <c r="L4562" s="1054"/>
      <c r="M4562" s="1048"/>
      <c r="N4562" s="1053"/>
      <c r="O4562" s="1053"/>
      <c r="P4562" s="1053"/>
    </row>
    <row r="4563" spans="12:16">
      <c r="L4563" s="1054"/>
      <c r="M4563" s="1048"/>
      <c r="N4563" s="1053"/>
      <c r="O4563" s="1053"/>
      <c r="P4563" s="1053"/>
    </row>
    <row r="4564" spans="12:16">
      <c r="L4564" s="1054"/>
      <c r="M4564" s="1048"/>
      <c r="N4564" s="1053"/>
      <c r="O4564" s="1053"/>
      <c r="P4564" s="1053"/>
    </row>
    <row r="4565" spans="12:16">
      <c r="L4565" s="1054"/>
      <c r="M4565" s="1048"/>
      <c r="N4565" s="1053"/>
      <c r="O4565" s="1053"/>
      <c r="P4565" s="1053"/>
    </row>
    <row r="4566" spans="12:16">
      <c r="L4566" s="1054"/>
      <c r="M4566" s="1048"/>
      <c r="N4566" s="1053"/>
      <c r="O4566" s="1053"/>
      <c r="P4566" s="1053"/>
    </row>
    <row r="4567" spans="12:16">
      <c r="L4567" s="1054"/>
      <c r="M4567" s="1048"/>
      <c r="N4567" s="1053"/>
      <c r="O4567" s="1053"/>
      <c r="P4567" s="1053"/>
    </row>
    <row r="4568" spans="12:16">
      <c r="L4568" s="1054"/>
      <c r="M4568" s="1048"/>
      <c r="N4568" s="1053"/>
      <c r="O4568" s="1053"/>
      <c r="P4568" s="1053"/>
    </row>
    <row r="4569" spans="12:16">
      <c r="L4569" s="1054"/>
      <c r="M4569" s="1048"/>
      <c r="N4569" s="1053"/>
      <c r="O4569" s="1053"/>
      <c r="P4569" s="1053"/>
    </row>
    <row r="4570" spans="12:16">
      <c r="L4570" s="1054"/>
      <c r="M4570" s="1048"/>
      <c r="N4570" s="1053"/>
      <c r="O4570" s="1053"/>
      <c r="P4570" s="1053"/>
    </row>
    <row r="4571" spans="12:16">
      <c r="L4571" s="1054"/>
      <c r="M4571" s="1048"/>
      <c r="N4571" s="1053"/>
      <c r="O4571" s="1053"/>
      <c r="P4571" s="1053"/>
    </row>
    <row r="4572" spans="12:16">
      <c r="L4572" s="1054"/>
      <c r="M4572" s="1048"/>
      <c r="N4572" s="1053"/>
      <c r="O4572" s="1053"/>
      <c r="P4572" s="1053"/>
    </row>
    <row r="4573" spans="12:16">
      <c r="L4573" s="1054"/>
      <c r="M4573" s="1048"/>
      <c r="N4573" s="1053"/>
      <c r="O4573" s="1053"/>
      <c r="P4573" s="1053"/>
    </row>
    <row r="4574" spans="12:16">
      <c r="L4574" s="1054"/>
      <c r="M4574" s="1048"/>
      <c r="N4574" s="1053"/>
      <c r="O4574" s="1053"/>
      <c r="P4574" s="1053"/>
    </row>
    <row r="4575" spans="12:16">
      <c r="L4575" s="1054"/>
      <c r="M4575" s="1048"/>
      <c r="N4575" s="1053"/>
      <c r="O4575" s="1053"/>
      <c r="P4575" s="1053"/>
    </row>
    <row r="4576" spans="12:16">
      <c r="L4576" s="1054"/>
      <c r="M4576" s="1048"/>
      <c r="N4576" s="1053"/>
      <c r="O4576" s="1053"/>
      <c r="P4576" s="1053"/>
    </row>
    <row r="4577" spans="12:16">
      <c r="L4577" s="1054"/>
      <c r="M4577" s="1048"/>
      <c r="N4577" s="1053"/>
      <c r="O4577" s="1053"/>
      <c r="P4577" s="1053"/>
    </row>
    <row r="4578" spans="12:16">
      <c r="L4578" s="1054"/>
      <c r="M4578" s="1048"/>
      <c r="N4578" s="1053"/>
      <c r="O4578" s="1053"/>
      <c r="P4578" s="1053"/>
    </row>
    <row r="4579" spans="12:16">
      <c r="L4579" s="1054"/>
      <c r="M4579" s="1048"/>
      <c r="N4579" s="1053"/>
      <c r="O4579" s="1053"/>
      <c r="P4579" s="1053"/>
    </row>
    <row r="4580" spans="12:16">
      <c r="L4580" s="1054"/>
      <c r="M4580" s="1048"/>
      <c r="N4580" s="1053"/>
      <c r="O4580" s="1053"/>
      <c r="P4580" s="1053"/>
    </row>
    <row r="4581" spans="12:16">
      <c r="L4581" s="1054"/>
      <c r="M4581" s="1048"/>
      <c r="N4581" s="1053"/>
      <c r="O4581" s="1053"/>
      <c r="P4581" s="1053"/>
    </row>
    <row r="4582" spans="12:16">
      <c r="L4582" s="1054"/>
      <c r="M4582" s="1048"/>
      <c r="N4582" s="1053"/>
      <c r="O4582" s="1053"/>
      <c r="P4582" s="1053"/>
    </row>
    <row r="4583" spans="12:16">
      <c r="L4583" s="1054"/>
      <c r="M4583" s="1048"/>
      <c r="N4583" s="1053"/>
      <c r="O4583" s="1053"/>
      <c r="P4583" s="1053"/>
    </row>
    <row r="4584" spans="12:16">
      <c r="L4584" s="1054"/>
      <c r="M4584" s="1048"/>
      <c r="N4584" s="1053"/>
      <c r="O4584" s="1053"/>
      <c r="P4584" s="1053"/>
    </row>
    <row r="4585" spans="12:16">
      <c r="L4585" s="1054"/>
      <c r="M4585" s="1048"/>
      <c r="N4585" s="1053"/>
      <c r="O4585" s="1053"/>
      <c r="P4585" s="1053"/>
    </row>
    <row r="4586" spans="12:16">
      <c r="L4586" s="1054"/>
      <c r="M4586" s="1048"/>
      <c r="N4586" s="1053"/>
      <c r="O4586" s="1053"/>
      <c r="P4586" s="1053"/>
    </row>
    <row r="4587" spans="12:16">
      <c r="L4587" s="1054"/>
      <c r="M4587" s="1048"/>
      <c r="N4587" s="1053"/>
      <c r="O4587" s="1053"/>
      <c r="P4587" s="1053"/>
    </row>
    <row r="4588" spans="12:16">
      <c r="L4588" s="1054"/>
      <c r="M4588" s="1048"/>
      <c r="N4588" s="1053"/>
      <c r="O4588" s="1053"/>
      <c r="P4588" s="1053"/>
    </row>
    <row r="4589" spans="12:16">
      <c r="L4589" s="1054"/>
      <c r="M4589" s="1048"/>
      <c r="N4589" s="1053"/>
      <c r="O4589" s="1053"/>
      <c r="P4589" s="1053"/>
    </row>
    <row r="4590" spans="12:16">
      <c r="L4590" s="1054"/>
      <c r="M4590" s="1048"/>
      <c r="N4590" s="1053"/>
      <c r="O4590" s="1053"/>
      <c r="P4590" s="1053"/>
    </row>
    <row r="4591" spans="12:16">
      <c r="L4591" s="1054"/>
      <c r="M4591" s="1048"/>
      <c r="N4591" s="1053"/>
      <c r="O4591" s="1053"/>
      <c r="P4591" s="1053"/>
    </row>
    <row r="4592" spans="12:16">
      <c r="L4592" s="1054"/>
      <c r="M4592" s="1048"/>
      <c r="N4592" s="1053"/>
      <c r="O4592" s="1053"/>
      <c r="P4592" s="1053"/>
    </row>
    <row r="4593" spans="12:16">
      <c r="L4593" s="1054"/>
      <c r="M4593" s="1048"/>
      <c r="N4593" s="1053"/>
      <c r="O4593" s="1053"/>
      <c r="P4593" s="1053"/>
    </row>
    <row r="4594" spans="12:16">
      <c r="L4594" s="1054"/>
      <c r="M4594" s="1048"/>
      <c r="N4594" s="1053"/>
      <c r="O4594" s="1053"/>
      <c r="P4594" s="1053"/>
    </row>
    <row r="4595" spans="12:16">
      <c r="L4595" s="1054"/>
      <c r="M4595" s="1048"/>
      <c r="N4595" s="1053"/>
      <c r="O4595" s="1053"/>
      <c r="P4595" s="1053"/>
    </row>
    <row r="4596" spans="12:16">
      <c r="L4596" s="1054"/>
      <c r="M4596" s="1048"/>
      <c r="N4596" s="1053"/>
      <c r="O4596" s="1053"/>
      <c r="P4596" s="1053"/>
    </row>
    <row r="4597" spans="12:16">
      <c r="L4597" s="1054"/>
      <c r="M4597" s="1048"/>
      <c r="N4597" s="1053"/>
      <c r="O4597" s="1053"/>
      <c r="P4597" s="1053"/>
    </row>
    <row r="4598" spans="12:16">
      <c r="L4598" s="1054"/>
      <c r="M4598" s="1048"/>
      <c r="N4598" s="1053"/>
      <c r="O4598" s="1053"/>
      <c r="P4598" s="1053"/>
    </row>
    <row r="4599" spans="12:16">
      <c r="L4599" s="1054"/>
      <c r="M4599" s="1048"/>
      <c r="N4599" s="1053"/>
      <c r="O4599" s="1053"/>
      <c r="P4599" s="1053"/>
    </row>
    <row r="4600" spans="12:16">
      <c r="L4600" s="1054"/>
      <c r="M4600" s="1048"/>
      <c r="N4600" s="1053"/>
      <c r="O4600" s="1053"/>
      <c r="P4600" s="1053"/>
    </row>
    <row r="4601" spans="12:16">
      <c r="L4601" s="1054"/>
      <c r="M4601" s="1048"/>
      <c r="N4601" s="1053"/>
      <c r="O4601" s="1053"/>
      <c r="P4601" s="1053"/>
    </row>
    <row r="4602" spans="12:16">
      <c r="L4602" s="1054"/>
      <c r="M4602" s="1048"/>
      <c r="N4602" s="1053"/>
      <c r="O4602" s="1053"/>
      <c r="P4602" s="1053"/>
    </row>
    <row r="4603" spans="12:16">
      <c r="L4603" s="1054"/>
      <c r="M4603" s="1048"/>
      <c r="N4603" s="1053"/>
      <c r="O4603" s="1053"/>
      <c r="P4603" s="1053"/>
    </row>
    <row r="4604" spans="12:16">
      <c r="L4604" s="1054"/>
      <c r="M4604" s="1048"/>
      <c r="N4604" s="1053"/>
      <c r="O4604" s="1053"/>
      <c r="P4604" s="1053"/>
    </row>
    <row r="4605" spans="12:16">
      <c r="L4605" s="1054"/>
      <c r="M4605" s="1048"/>
      <c r="N4605" s="1053"/>
      <c r="O4605" s="1053"/>
      <c r="P4605" s="1053"/>
    </row>
    <row r="4606" spans="12:16">
      <c r="L4606" s="1054"/>
      <c r="M4606" s="1048"/>
      <c r="N4606" s="1053"/>
      <c r="O4606" s="1053"/>
      <c r="P4606" s="1053"/>
    </row>
    <row r="4607" spans="12:16">
      <c r="L4607" s="1054"/>
      <c r="M4607" s="1048"/>
      <c r="N4607" s="1053"/>
      <c r="O4607" s="1053"/>
      <c r="P4607" s="1053"/>
    </row>
    <row r="4608" spans="12:16">
      <c r="L4608" s="1054"/>
      <c r="M4608" s="1048"/>
      <c r="N4608" s="1053"/>
      <c r="O4608" s="1053"/>
      <c r="P4608" s="1053"/>
    </row>
    <row r="4609" spans="12:16">
      <c r="L4609" s="1054"/>
      <c r="M4609" s="1048"/>
      <c r="N4609" s="1053"/>
      <c r="O4609" s="1053"/>
      <c r="P4609" s="1053"/>
    </row>
    <row r="4610" spans="12:16">
      <c r="L4610" s="1054"/>
      <c r="M4610" s="1048"/>
      <c r="N4610" s="1053"/>
      <c r="O4610" s="1053"/>
      <c r="P4610" s="1053"/>
    </row>
    <row r="4611" spans="12:16">
      <c r="L4611" s="1054"/>
      <c r="M4611" s="1048"/>
      <c r="N4611" s="1053"/>
      <c r="O4611" s="1053"/>
      <c r="P4611" s="1053"/>
    </row>
    <row r="4612" spans="12:16">
      <c r="L4612" s="1054"/>
      <c r="M4612" s="1048"/>
      <c r="N4612" s="1053"/>
      <c r="O4612" s="1053"/>
      <c r="P4612" s="1053"/>
    </row>
    <row r="4613" spans="12:16">
      <c r="L4613" s="1054"/>
      <c r="M4613" s="1048"/>
      <c r="N4613" s="1053"/>
      <c r="O4613" s="1053"/>
      <c r="P4613" s="1053"/>
    </row>
    <row r="4614" spans="12:16">
      <c r="L4614" s="1054"/>
      <c r="M4614" s="1048"/>
      <c r="N4614" s="1053"/>
      <c r="O4614" s="1053"/>
      <c r="P4614" s="1053"/>
    </row>
    <row r="4615" spans="12:16">
      <c r="L4615" s="1054"/>
      <c r="M4615" s="1048"/>
      <c r="N4615" s="1053"/>
      <c r="O4615" s="1053"/>
      <c r="P4615" s="1053"/>
    </row>
    <row r="4616" spans="12:16">
      <c r="L4616" s="1054"/>
      <c r="M4616" s="1048"/>
      <c r="N4616" s="1053"/>
      <c r="O4616" s="1053"/>
      <c r="P4616" s="1053"/>
    </row>
    <row r="4617" spans="12:16">
      <c r="L4617" s="1054"/>
      <c r="M4617" s="1048"/>
      <c r="N4617" s="1053"/>
      <c r="O4617" s="1053"/>
      <c r="P4617" s="1053"/>
    </row>
    <row r="4618" spans="12:16">
      <c r="L4618" s="1054"/>
      <c r="M4618" s="1048"/>
      <c r="N4618" s="1053"/>
      <c r="O4618" s="1053"/>
      <c r="P4618" s="1053"/>
    </row>
    <row r="4619" spans="12:16">
      <c r="L4619" s="1054"/>
      <c r="M4619" s="1048"/>
      <c r="N4619" s="1053"/>
      <c r="O4619" s="1053"/>
      <c r="P4619" s="1053"/>
    </row>
    <row r="4620" spans="12:16">
      <c r="L4620" s="1054"/>
      <c r="M4620" s="1048"/>
      <c r="N4620" s="1053"/>
      <c r="O4620" s="1053"/>
      <c r="P4620" s="1053"/>
    </row>
    <row r="4621" spans="12:16">
      <c r="L4621" s="1054"/>
      <c r="M4621" s="1048"/>
      <c r="N4621" s="1053"/>
      <c r="O4621" s="1053"/>
      <c r="P4621" s="1053"/>
    </row>
    <row r="4622" spans="12:16">
      <c r="L4622" s="1054"/>
      <c r="M4622" s="1048"/>
      <c r="N4622" s="1053"/>
      <c r="O4622" s="1053"/>
      <c r="P4622" s="1053"/>
    </row>
    <row r="4623" spans="12:16">
      <c r="L4623" s="1054"/>
      <c r="M4623" s="1048"/>
      <c r="N4623" s="1053"/>
      <c r="O4623" s="1053"/>
      <c r="P4623" s="1053"/>
    </row>
    <row r="4624" spans="12:16">
      <c r="L4624" s="1054"/>
      <c r="M4624" s="1048"/>
      <c r="N4624" s="1053"/>
      <c r="O4624" s="1053"/>
      <c r="P4624" s="1053"/>
    </row>
    <row r="4625" spans="12:16">
      <c r="L4625" s="1054"/>
      <c r="M4625" s="1048"/>
      <c r="N4625" s="1053"/>
      <c r="O4625" s="1053"/>
      <c r="P4625" s="1053"/>
    </row>
    <row r="4626" spans="12:16">
      <c r="L4626" s="1054"/>
      <c r="M4626" s="1048"/>
      <c r="N4626" s="1053"/>
      <c r="O4626" s="1053"/>
      <c r="P4626" s="1053"/>
    </row>
    <row r="4627" spans="12:16">
      <c r="L4627" s="1054"/>
      <c r="M4627" s="1048"/>
      <c r="N4627" s="1053"/>
      <c r="O4627" s="1053"/>
      <c r="P4627" s="1053"/>
    </row>
    <row r="4628" spans="12:16">
      <c r="L4628" s="1054"/>
      <c r="M4628" s="1048"/>
      <c r="N4628" s="1053"/>
      <c r="O4628" s="1053"/>
      <c r="P4628" s="1053"/>
    </row>
    <row r="4629" spans="12:16">
      <c r="L4629" s="1054"/>
      <c r="M4629" s="1048"/>
      <c r="N4629" s="1053"/>
      <c r="O4629" s="1053"/>
      <c r="P4629" s="1053"/>
    </row>
    <row r="4630" spans="12:16">
      <c r="L4630" s="1054"/>
      <c r="M4630" s="1048"/>
      <c r="N4630" s="1053"/>
      <c r="O4630" s="1053"/>
      <c r="P4630" s="1053"/>
    </row>
    <row r="4631" spans="12:16">
      <c r="L4631" s="1054"/>
      <c r="M4631" s="1048"/>
      <c r="N4631" s="1053"/>
      <c r="O4631" s="1053"/>
      <c r="P4631" s="1053"/>
    </row>
    <row r="4632" spans="12:16">
      <c r="L4632" s="1054"/>
      <c r="M4632" s="1048"/>
      <c r="N4632" s="1053"/>
      <c r="O4632" s="1053"/>
      <c r="P4632" s="1053"/>
    </row>
    <row r="4633" spans="12:16">
      <c r="L4633" s="1054"/>
      <c r="M4633" s="1048"/>
      <c r="N4633" s="1053"/>
      <c r="O4633" s="1053"/>
      <c r="P4633" s="1053"/>
    </row>
    <row r="4634" spans="12:16">
      <c r="L4634" s="1054"/>
      <c r="M4634" s="1048"/>
      <c r="N4634" s="1053"/>
      <c r="O4634" s="1053"/>
      <c r="P4634" s="1053"/>
    </row>
    <row r="4635" spans="12:16">
      <c r="L4635" s="1054"/>
      <c r="M4635" s="1048"/>
      <c r="N4635" s="1053"/>
      <c r="O4635" s="1053"/>
      <c r="P4635" s="1053"/>
    </row>
    <row r="4636" spans="12:16">
      <c r="L4636" s="1054"/>
      <c r="M4636" s="1048"/>
      <c r="N4636" s="1053"/>
      <c r="O4636" s="1053"/>
      <c r="P4636" s="1053"/>
    </row>
    <row r="4637" spans="12:16">
      <c r="L4637" s="1054"/>
      <c r="M4637" s="1048"/>
      <c r="N4637" s="1053"/>
      <c r="O4637" s="1053"/>
      <c r="P4637" s="1053"/>
    </row>
    <row r="4638" spans="12:16">
      <c r="L4638" s="1054"/>
      <c r="M4638" s="1048"/>
      <c r="N4638" s="1053"/>
      <c r="O4638" s="1053"/>
      <c r="P4638" s="1053"/>
    </row>
    <row r="4639" spans="12:16">
      <c r="L4639" s="1054"/>
      <c r="M4639" s="1048"/>
      <c r="N4639" s="1053"/>
      <c r="O4639" s="1053"/>
      <c r="P4639" s="1053"/>
    </row>
    <row r="4640" spans="12:16">
      <c r="L4640" s="1054"/>
      <c r="M4640" s="1048"/>
      <c r="N4640" s="1053"/>
      <c r="O4640" s="1053"/>
      <c r="P4640" s="1053"/>
    </row>
    <row r="4641" spans="12:16">
      <c r="L4641" s="1054"/>
      <c r="M4641" s="1048"/>
      <c r="N4641" s="1053"/>
      <c r="O4641" s="1053"/>
      <c r="P4641" s="1053"/>
    </row>
    <row r="4642" spans="12:16">
      <c r="L4642" s="1054"/>
      <c r="M4642" s="1048"/>
      <c r="N4642" s="1053"/>
      <c r="O4642" s="1053"/>
      <c r="P4642" s="1053"/>
    </row>
    <row r="4643" spans="12:16">
      <c r="L4643" s="1054"/>
      <c r="M4643" s="1048"/>
      <c r="N4643" s="1053"/>
      <c r="O4643" s="1053"/>
      <c r="P4643" s="1053"/>
    </row>
    <row r="4644" spans="12:16">
      <c r="L4644" s="1054"/>
      <c r="M4644" s="1048"/>
      <c r="N4644" s="1053"/>
      <c r="O4644" s="1053"/>
      <c r="P4644" s="1053"/>
    </row>
    <row r="4645" spans="12:16">
      <c r="L4645" s="1054"/>
      <c r="M4645" s="1048"/>
      <c r="N4645" s="1053"/>
      <c r="O4645" s="1053"/>
      <c r="P4645" s="1053"/>
    </row>
    <row r="4646" spans="12:16">
      <c r="L4646" s="1054"/>
      <c r="M4646" s="1048"/>
      <c r="N4646" s="1053"/>
      <c r="O4646" s="1053"/>
      <c r="P4646" s="1053"/>
    </row>
    <row r="4647" spans="12:16">
      <c r="L4647" s="1054"/>
      <c r="M4647" s="1048"/>
      <c r="N4647" s="1053"/>
      <c r="O4647" s="1053"/>
      <c r="P4647" s="1053"/>
    </row>
    <row r="4648" spans="12:16">
      <c r="L4648" s="1054"/>
      <c r="M4648" s="1048"/>
      <c r="N4648" s="1053"/>
      <c r="O4648" s="1053"/>
      <c r="P4648" s="1053"/>
    </row>
    <row r="4649" spans="12:16">
      <c r="L4649" s="1054"/>
      <c r="M4649" s="1048"/>
      <c r="N4649" s="1053"/>
      <c r="O4649" s="1053"/>
      <c r="P4649" s="1053"/>
    </row>
    <row r="4650" spans="12:16">
      <c r="L4650" s="1054"/>
      <c r="M4650" s="1048"/>
      <c r="N4650" s="1053"/>
      <c r="O4650" s="1053"/>
      <c r="P4650" s="1053"/>
    </row>
    <row r="4651" spans="12:16">
      <c r="L4651" s="1054"/>
      <c r="M4651" s="1048"/>
      <c r="N4651" s="1053"/>
      <c r="O4651" s="1053"/>
      <c r="P4651" s="1053"/>
    </row>
    <row r="4652" spans="12:16">
      <c r="L4652" s="1054"/>
      <c r="M4652" s="1048"/>
      <c r="N4652" s="1053"/>
      <c r="O4652" s="1053"/>
      <c r="P4652" s="1053"/>
    </row>
    <row r="4653" spans="12:16">
      <c r="L4653" s="1054"/>
      <c r="M4653" s="1048"/>
      <c r="N4653" s="1053"/>
      <c r="O4653" s="1053"/>
      <c r="P4653" s="1053"/>
    </row>
    <row r="4654" spans="12:16">
      <c r="L4654" s="1054"/>
      <c r="M4654" s="1048"/>
      <c r="N4654" s="1053"/>
      <c r="O4654" s="1053"/>
      <c r="P4654" s="1053"/>
    </row>
    <row r="4655" spans="12:16">
      <c r="L4655" s="1054"/>
      <c r="M4655" s="1048"/>
      <c r="N4655" s="1053"/>
      <c r="O4655" s="1053"/>
      <c r="P4655" s="1053"/>
    </row>
    <row r="4656" spans="12:16">
      <c r="L4656" s="1054"/>
      <c r="M4656" s="1048"/>
      <c r="N4656" s="1053"/>
      <c r="O4656" s="1053"/>
      <c r="P4656" s="1053"/>
    </row>
    <row r="4657" spans="12:16">
      <c r="L4657" s="1054"/>
      <c r="M4657" s="1048"/>
      <c r="N4657" s="1053"/>
      <c r="O4657" s="1053"/>
      <c r="P4657" s="1053"/>
    </row>
    <row r="4658" spans="12:16">
      <c r="L4658" s="1054"/>
      <c r="M4658" s="1048"/>
      <c r="N4658" s="1053"/>
      <c r="O4658" s="1053"/>
      <c r="P4658" s="1053"/>
    </row>
    <row r="4659" spans="12:16">
      <c r="L4659" s="1054"/>
      <c r="M4659" s="1048"/>
      <c r="N4659" s="1053"/>
      <c r="O4659" s="1053"/>
      <c r="P4659" s="1053"/>
    </row>
    <row r="4660" spans="12:16">
      <c r="L4660" s="1054"/>
      <c r="M4660" s="1048"/>
      <c r="N4660" s="1053"/>
      <c r="O4660" s="1053"/>
      <c r="P4660" s="1053"/>
    </row>
    <row r="4661" spans="12:16">
      <c r="L4661" s="1054"/>
      <c r="M4661" s="1048"/>
      <c r="N4661" s="1053"/>
      <c r="O4661" s="1053"/>
      <c r="P4661" s="1053"/>
    </row>
    <row r="4662" spans="12:16">
      <c r="L4662" s="1054"/>
      <c r="M4662" s="1048"/>
      <c r="N4662" s="1053"/>
      <c r="O4662" s="1053"/>
      <c r="P4662" s="1053"/>
    </row>
    <row r="4663" spans="12:16">
      <c r="L4663" s="1054"/>
      <c r="M4663" s="1048"/>
      <c r="N4663" s="1053"/>
      <c r="O4663" s="1053"/>
      <c r="P4663" s="1053"/>
    </row>
    <row r="4664" spans="12:16">
      <c r="L4664" s="1054"/>
      <c r="M4664" s="1048"/>
      <c r="N4664" s="1053"/>
      <c r="O4664" s="1053"/>
      <c r="P4664" s="1053"/>
    </row>
    <row r="4665" spans="12:16">
      <c r="L4665" s="1054"/>
      <c r="M4665" s="1048"/>
      <c r="N4665" s="1053"/>
      <c r="O4665" s="1053"/>
      <c r="P4665" s="1053"/>
    </row>
    <row r="4666" spans="12:16">
      <c r="L4666" s="1054"/>
      <c r="M4666" s="1048"/>
      <c r="N4666" s="1053"/>
      <c r="O4666" s="1053"/>
      <c r="P4666" s="1053"/>
    </row>
    <row r="4667" spans="12:16">
      <c r="L4667" s="1054"/>
      <c r="M4667" s="1048"/>
      <c r="N4667" s="1053"/>
      <c r="O4667" s="1053"/>
      <c r="P4667" s="1053"/>
    </row>
    <row r="4668" spans="12:16">
      <c r="L4668" s="1054"/>
      <c r="M4668" s="1048"/>
      <c r="N4668" s="1053"/>
      <c r="O4668" s="1053"/>
      <c r="P4668" s="1053"/>
    </row>
    <row r="4669" spans="12:16">
      <c r="L4669" s="1054"/>
      <c r="M4669" s="1048"/>
      <c r="N4669" s="1053"/>
      <c r="O4669" s="1053"/>
      <c r="P4669" s="1053"/>
    </row>
    <row r="4670" spans="12:16">
      <c r="L4670" s="1054"/>
      <c r="M4670" s="1048"/>
      <c r="N4670" s="1053"/>
      <c r="O4670" s="1053"/>
      <c r="P4670" s="1053"/>
    </row>
    <row r="4671" spans="12:16">
      <c r="L4671" s="1054"/>
      <c r="M4671" s="1048"/>
      <c r="N4671" s="1053"/>
      <c r="O4671" s="1053"/>
      <c r="P4671" s="1053"/>
    </row>
    <row r="4672" spans="12:16">
      <c r="L4672" s="1054"/>
      <c r="M4672" s="1048"/>
      <c r="N4672" s="1053"/>
      <c r="O4672" s="1053"/>
      <c r="P4672" s="1053"/>
    </row>
    <row r="4673" spans="12:16">
      <c r="L4673" s="1054"/>
      <c r="M4673" s="1048"/>
      <c r="N4673" s="1053"/>
      <c r="O4673" s="1053"/>
      <c r="P4673" s="1053"/>
    </row>
    <row r="4674" spans="12:16">
      <c r="L4674" s="1054"/>
      <c r="M4674" s="1048"/>
      <c r="N4674" s="1053"/>
      <c r="O4674" s="1053"/>
      <c r="P4674" s="1053"/>
    </row>
    <row r="4675" spans="12:16">
      <c r="L4675" s="1054"/>
      <c r="M4675" s="1048"/>
      <c r="N4675" s="1053"/>
      <c r="O4675" s="1053"/>
      <c r="P4675" s="1053"/>
    </row>
    <row r="4676" spans="12:16">
      <c r="L4676" s="1054"/>
      <c r="M4676" s="1048"/>
      <c r="N4676" s="1053"/>
      <c r="O4676" s="1053"/>
      <c r="P4676" s="1053"/>
    </row>
    <row r="4677" spans="12:16">
      <c r="L4677" s="1054"/>
      <c r="M4677" s="1048"/>
      <c r="N4677" s="1053"/>
      <c r="O4677" s="1053"/>
      <c r="P4677" s="1053"/>
    </row>
    <row r="4678" spans="12:16">
      <c r="L4678" s="1054"/>
      <c r="M4678" s="1048"/>
      <c r="N4678" s="1053"/>
      <c r="O4678" s="1053"/>
      <c r="P4678" s="1053"/>
    </row>
    <row r="4679" spans="12:16">
      <c r="L4679" s="1054"/>
      <c r="M4679" s="1048"/>
      <c r="N4679" s="1053"/>
      <c r="O4679" s="1053"/>
      <c r="P4679" s="1053"/>
    </row>
    <row r="4680" spans="12:16">
      <c r="L4680" s="1054"/>
      <c r="M4680" s="1048"/>
      <c r="N4680" s="1053"/>
      <c r="O4680" s="1053"/>
      <c r="P4680" s="1053"/>
    </row>
    <row r="4681" spans="12:16">
      <c r="L4681" s="1054"/>
      <c r="M4681" s="1048"/>
      <c r="N4681" s="1053"/>
      <c r="O4681" s="1053"/>
      <c r="P4681" s="1053"/>
    </row>
    <row r="4682" spans="12:16">
      <c r="L4682" s="1054"/>
      <c r="M4682" s="1048"/>
      <c r="N4682" s="1053"/>
      <c r="O4682" s="1053"/>
      <c r="P4682" s="1053"/>
    </row>
    <row r="4683" spans="12:16">
      <c r="L4683" s="1054"/>
      <c r="M4683" s="1048"/>
      <c r="N4683" s="1053"/>
      <c r="O4683" s="1053"/>
      <c r="P4683" s="1053"/>
    </row>
    <row r="4684" spans="12:16">
      <c r="L4684" s="1054"/>
      <c r="M4684" s="1048"/>
      <c r="N4684" s="1053"/>
      <c r="O4684" s="1053"/>
      <c r="P4684" s="1053"/>
    </row>
    <row r="4685" spans="12:16">
      <c r="L4685" s="1054"/>
      <c r="M4685" s="1048"/>
      <c r="N4685" s="1053"/>
      <c r="O4685" s="1053"/>
      <c r="P4685" s="1053"/>
    </row>
    <row r="4686" spans="12:16">
      <c r="L4686" s="1054"/>
      <c r="M4686" s="1048"/>
      <c r="N4686" s="1053"/>
      <c r="O4686" s="1053"/>
      <c r="P4686" s="1053"/>
    </row>
    <row r="4687" spans="12:16">
      <c r="L4687" s="1054"/>
      <c r="M4687" s="1048"/>
      <c r="N4687" s="1053"/>
      <c r="O4687" s="1053"/>
      <c r="P4687" s="1053"/>
    </row>
    <row r="4688" spans="12:16">
      <c r="L4688" s="1054"/>
      <c r="M4688" s="1048"/>
      <c r="N4688" s="1053"/>
      <c r="O4688" s="1053"/>
      <c r="P4688" s="1053"/>
    </row>
    <row r="4689" spans="12:16">
      <c r="L4689" s="1054"/>
      <c r="M4689" s="1048"/>
      <c r="N4689" s="1053"/>
      <c r="O4689" s="1053"/>
      <c r="P4689" s="1053"/>
    </row>
    <row r="4690" spans="12:16">
      <c r="L4690" s="1054"/>
      <c r="M4690" s="1048"/>
      <c r="N4690" s="1053"/>
      <c r="O4690" s="1053"/>
      <c r="P4690" s="1053"/>
    </row>
    <row r="4691" spans="12:16">
      <c r="L4691" s="1054"/>
      <c r="M4691" s="1048"/>
      <c r="N4691" s="1053"/>
      <c r="O4691" s="1053"/>
      <c r="P4691" s="1053"/>
    </row>
    <row r="4692" spans="12:16">
      <c r="L4692" s="1054"/>
      <c r="M4692" s="1048"/>
      <c r="N4692" s="1053"/>
      <c r="O4692" s="1053"/>
      <c r="P4692" s="1053"/>
    </row>
    <row r="4693" spans="12:16">
      <c r="L4693" s="1054"/>
      <c r="M4693" s="1048"/>
      <c r="N4693" s="1053"/>
      <c r="O4693" s="1053"/>
      <c r="P4693" s="1053"/>
    </row>
    <row r="4694" spans="12:16">
      <c r="L4694" s="1054"/>
      <c r="M4694" s="1048"/>
      <c r="N4694" s="1053"/>
      <c r="O4694" s="1053"/>
      <c r="P4694" s="1053"/>
    </row>
    <row r="4695" spans="12:16">
      <c r="L4695" s="1054"/>
      <c r="M4695" s="1048"/>
      <c r="N4695" s="1053"/>
      <c r="O4695" s="1053"/>
      <c r="P4695" s="1053"/>
    </row>
    <row r="4696" spans="12:16">
      <c r="L4696" s="1054"/>
      <c r="M4696" s="1048"/>
      <c r="N4696" s="1053"/>
      <c r="O4696" s="1053"/>
      <c r="P4696" s="1053"/>
    </row>
    <row r="4697" spans="12:16">
      <c r="L4697" s="1054"/>
      <c r="M4697" s="1048"/>
      <c r="N4697" s="1053"/>
      <c r="O4697" s="1053"/>
      <c r="P4697" s="1053"/>
    </row>
    <row r="4698" spans="12:16">
      <c r="L4698" s="1054"/>
      <c r="M4698" s="1048"/>
      <c r="N4698" s="1053"/>
      <c r="O4698" s="1053"/>
      <c r="P4698" s="1053"/>
    </row>
    <row r="4699" spans="12:16">
      <c r="L4699" s="1054"/>
      <c r="M4699" s="1048"/>
      <c r="N4699" s="1053"/>
      <c r="O4699" s="1053"/>
      <c r="P4699" s="1053"/>
    </row>
    <row r="4700" spans="12:16">
      <c r="L4700" s="1054"/>
      <c r="M4700" s="1048"/>
      <c r="N4700" s="1053"/>
      <c r="O4700" s="1053"/>
      <c r="P4700" s="1053"/>
    </row>
    <row r="4701" spans="12:16">
      <c r="L4701" s="1054"/>
      <c r="M4701" s="1048"/>
      <c r="N4701" s="1053"/>
      <c r="O4701" s="1053"/>
      <c r="P4701" s="1053"/>
    </row>
    <row r="4702" spans="12:16">
      <c r="L4702" s="1054"/>
      <c r="M4702" s="1048"/>
      <c r="N4702" s="1053"/>
      <c r="O4702" s="1053"/>
      <c r="P4702" s="1053"/>
    </row>
    <row r="4703" spans="12:16">
      <c r="L4703" s="1054"/>
      <c r="M4703" s="1048"/>
      <c r="N4703" s="1053"/>
      <c r="O4703" s="1053"/>
      <c r="P4703" s="1053"/>
    </row>
    <row r="4704" spans="12:16">
      <c r="L4704" s="1054"/>
      <c r="M4704" s="1048"/>
      <c r="N4704" s="1053"/>
      <c r="O4704" s="1053"/>
      <c r="P4704" s="1053"/>
    </row>
    <row r="4705" spans="12:16">
      <c r="L4705" s="1054"/>
      <c r="M4705" s="1048"/>
      <c r="N4705" s="1053"/>
      <c r="O4705" s="1053"/>
      <c r="P4705" s="1053"/>
    </row>
    <row r="4706" spans="12:16">
      <c r="L4706" s="1054"/>
      <c r="M4706" s="1048"/>
      <c r="N4706" s="1053"/>
      <c r="O4706" s="1053"/>
      <c r="P4706" s="1053"/>
    </row>
    <row r="4707" spans="12:16">
      <c r="L4707" s="1054"/>
      <c r="M4707" s="1048"/>
      <c r="N4707" s="1053"/>
      <c r="O4707" s="1053"/>
      <c r="P4707" s="1053"/>
    </row>
    <row r="4708" spans="12:16">
      <c r="L4708" s="1054"/>
      <c r="M4708" s="1048"/>
      <c r="N4708" s="1053"/>
      <c r="O4708" s="1053"/>
      <c r="P4708" s="1053"/>
    </row>
    <row r="4709" spans="12:16">
      <c r="L4709" s="1054"/>
      <c r="M4709" s="1048"/>
      <c r="N4709" s="1053"/>
      <c r="O4709" s="1053"/>
      <c r="P4709" s="1053"/>
    </row>
    <row r="4710" spans="12:16">
      <c r="L4710" s="1054"/>
      <c r="M4710" s="1048"/>
      <c r="N4710" s="1053"/>
      <c r="O4710" s="1053"/>
      <c r="P4710" s="1053"/>
    </row>
    <row r="4711" spans="12:16">
      <c r="L4711" s="1054"/>
      <c r="M4711" s="1048"/>
      <c r="N4711" s="1053"/>
      <c r="O4711" s="1053"/>
      <c r="P4711" s="1053"/>
    </row>
    <row r="4712" spans="12:16">
      <c r="L4712" s="1054"/>
      <c r="M4712" s="1048"/>
      <c r="N4712" s="1053"/>
      <c r="O4712" s="1053"/>
      <c r="P4712" s="1053"/>
    </row>
    <row r="4713" spans="12:16">
      <c r="L4713" s="1054"/>
      <c r="M4713" s="1048"/>
      <c r="N4713" s="1053"/>
      <c r="O4713" s="1053"/>
      <c r="P4713" s="1053"/>
    </row>
    <row r="4714" spans="12:16">
      <c r="L4714" s="1054"/>
      <c r="M4714" s="1048"/>
      <c r="N4714" s="1053"/>
      <c r="O4714" s="1053"/>
      <c r="P4714" s="1053"/>
    </row>
    <row r="4715" spans="12:16">
      <c r="L4715" s="1054"/>
      <c r="M4715" s="1048"/>
      <c r="N4715" s="1053"/>
      <c r="O4715" s="1053"/>
      <c r="P4715" s="1053"/>
    </row>
    <row r="4716" spans="12:16">
      <c r="L4716" s="1054"/>
      <c r="M4716" s="1048"/>
      <c r="N4716" s="1053"/>
      <c r="O4716" s="1053"/>
      <c r="P4716" s="1053"/>
    </row>
    <row r="4717" spans="12:16">
      <c r="L4717" s="1054"/>
      <c r="M4717" s="1048"/>
      <c r="N4717" s="1053"/>
      <c r="O4717" s="1053"/>
      <c r="P4717" s="1053"/>
    </row>
    <row r="4718" spans="12:16">
      <c r="L4718" s="1054"/>
      <c r="M4718" s="1048"/>
      <c r="N4718" s="1053"/>
      <c r="O4718" s="1053"/>
      <c r="P4718" s="1053"/>
    </row>
    <row r="4719" spans="12:16">
      <c r="L4719" s="1054"/>
      <c r="M4719" s="1048"/>
      <c r="N4719" s="1053"/>
      <c r="O4719" s="1053"/>
      <c r="P4719" s="1053"/>
    </row>
    <row r="4720" spans="12:16">
      <c r="L4720" s="1054"/>
      <c r="M4720" s="1048"/>
      <c r="N4720" s="1053"/>
      <c r="O4720" s="1053"/>
      <c r="P4720" s="1053"/>
    </row>
    <row r="4721" spans="12:16">
      <c r="L4721" s="1054"/>
      <c r="M4721" s="1048"/>
      <c r="N4721" s="1053"/>
      <c r="O4721" s="1053"/>
      <c r="P4721" s="1053"/>
    </row>
    <row r="4722" spans="12:16">
      <c r="L4722" s="1054"/>
      <c r="M4722" s="1048"/>
      <c r="N4722" s="1053"/>
      <c r="O4722" s="1053"/>
      <c r="P4722" s="1053"/>
    </row>
    <row r="4723" spans="12:16">
      <c r="L4723" s="1054"/>
      <c r="M4723" s="1048"/>
      <c r="N4723" s="1053"/>
      <c r="O4723" s="1053"/>
      <c r="P4723" s="1053"/>
    </row>
    <row r="4724" spans="12:16">
      <c r="L4724" s="1054"/>
      <c r="M4724" s="1048"/>
      <c r="N4724" s="1053"/>
      <c r="O4724" s="1053"/>
      <c r="P4724" s="1053"/>
    </row>
    <row r="4725" spans="12:16">
      <c r="L4725" s="1054"/>
      <c r="M4725" s="1048"/>
      <c r="N4725" s="1053"/>
      <c r="O4725" s="1053"/>
      <c r="P4725" s="1053"/>
    </row>
    <row r="4726" spans="12:16">
      <c r="L4726" s="1054"/>
      <c r="M4726" s="1048"/>
      <c r="N4726" s="1053"/>
      <c r="O4726" s="1053"/>
      <c r="P4726" s="1053"/>
    </row>
    <row r="4727" spans="12:16">
      <c r="L4727" s="1054"/>
      <c r="M4727" s="1048"/>
      <c r="N4727" s="1053"/>
      <c r="O4727" s="1053"/>
      <c r="P4727" s="1053"/>
    </row>
    <row r="4728" spans="12:16">
      <c r="L4728" s="1054"/>
      <c r="M4728" s="1048"/>
      <c r="N4728" s="1053"/>
      <c r="O4728" s="1053"/>
      <c r="P4728" s="1053"/>
    </row>
    <row r="4729" spans="12:16">
      <c r="L4729" s="1054"/>
      <c r="M4729" s="1048"/>
      <c r="N4729" s="1053"/>
      <c r="O4729" s="1053"/>
      <c r="P4729" s="1053"/>
    </row>
    <row r="4730" spans="12:16">
      <c r="L4730" s="1054"/>
      <c r="M4730" s="1048"/>
      <c r="N4730" s="1053"/>
      <c r="O4730" s="1053"/>
      <c r="P4730" s="1053"/>
    </row>
    <row r="4731" spans="12:16">
      <c r="L4731" s="1054"/>
      <c r="M4731" s="1048"/>
      <c r="N4731" s="1053"/>
      <c r="O4731" s="1053"/>
      <c r="P4731" s="1053"/>
    </row>
    <row r="4732" spans="12:16">
      <c r="L4732" s="1054"/>
      <c r="M4732" s="1048"/>
      <c r="N4732" s="1053"/>
      <c r="O4732" s="1053"/>
      <c r="P4732" s="1053"/>
    </row>
    <row r="4733" spans="12:16">
      <c r="L4733" s="1054"/>
      <c r="M4733" s="1048"/>
      <c r="N4733" s="1053"/>
      <c r="O4733" s="1053"/>
      <c r="P4733" s="1053"/>
    </row>
    <row r="4734" spans="12:16">
      <c r="L4734" s="1054"/>
      <c r="M4734" s="1048"/>
      <c r="N4734" s="1053"/>
      <c r="O4734" s="1053"/>
      <c r="P4734" s="1053"/>
    </row>
    <row r="4735" spans="12:16">
      <c r="L4735" s="1054"/>
      <c r="M4735" s="1048"/>
      <c r="N4735" s="1053"/>
      <c r="O4735" s="1053"/>
      <c r="P4735" s="1053"/>
    </row>
    <row r="4736" spans="12:16">
      <c r="L4736" s="1054"/>
      <c r="M4736" s="1048"/>
      <c r="N4736" s="1053"/>
      <c r="O4736" s="1053"/>
      <c r="P4736" s="1053"/>
    </row>
    <row r="4737" spans="12:16">
      <c r="L4737" s="1054"/>
      <c r="M4737" s="1048"/>
      <c r="N4737" s="1053"/>
      <c r="O4737" s="1053"/>
      <c r="P4737" s="1053"/>
    </row>
    <row r="4738" spans="12:16">
      <c r="L4738" s="1054"/>
      <c r="M4738" s="1048"/>
      <c r="N4738" s="1053"/>
      <c r="O4738" s="1053"/>
      <c r="P4738" s="1053"/>
    </row>
    <row r="4739" spans="12:16">
      <c r="L4739" s="1054"/>
      <c r="M4739" s="1048"/>
      <c r="N4739" s="1053"/>
      <c r="O4739" s="1053"/>
      <c r="P4739" s="1053"/>
    </row>
    <row r="4740" spans="12:16">
      <c r="L4740" s="1054"/>
      <c r="M4740" s="1048"/>
      <c r="N4740" s="1053"/>
      <c r="O4740" s="1053"/>
      <c r="P4740" s="1053"/>
    </row>
    <row r="4741" spans="12:16">
      <c r="L4741" s="1054"/>
      <c r="M4741" s="1048"/>
      <c r="N4741" s="1053"/>
      <c r="O4741" s="1053"/>
      <c r="P4741" s="1053"/>
    </row>
    <row r="4742" spans="12:16">
      <c r="L4742" s="1054"/>
      <c r="M4742" s="1048"/>
      <c r="N4742" s="1053"/>
      <c r="O4742" s="1053"/>
      <c r="P4742" s="1053"/>
    </row>
    <row r="4743" spans="12:16">
      <c r="L4743" s="1054"/>
      <c r="M4743" s="1048"/>
      <c r="N4743" s="1053"/>
      <c r="O4743" s="1053"/>
      <c r="P4743" s="1053"/>
    </row>
    <row r="4744" spans="12:16">
      <c r="L4744" s="1054"/>
      <c r="M4744" s="1048"/>
      <c r="N4744" s="1053"/>
      <c r="O4744" s="1053"/>
      <c r="P4744" s="1053"/>
    </row>
    <row r="4745" spans="12:16">
      <c r="L4745" s="1054"/>
      <c r="M4745" s="1048"/>
      <c r="N4745" s="1053"/>
      <c r="O4745" s="1053"/>
      <c r="P4745" s="1053"/>
    </row>
    <row r="4746" spans="12:16">
      <c r="L4746" s="1054"/>
      <c r="M4746" s="1048"/>
      <c r="N4746" s="1053"/>
      <c r="O4746" s="1053"/>
      <c r="P4746" s="1053"/>
    </row>
    <row r="4747" spans="12:16">
      <c r="L4747" s="1054"/>
      <c r="M4747" s="1048"/>
      <c r="N4747" s="1053"/>
      <c r="O4747" s="1053"/>
      <c r="P4747" s="1053"/>
    </row>
    <row r="4748" spans="12:16">
      <c r="L4748" s="1054"/>
      <c r="M4748" s="1048"/>
      <c r="N4748" s="1053"/>
      <c r="O4748" s="1053"/>
      <c r="P4748" s="1053"/>
    </row>
    <row r="4749" spans="12:16">
      <c r="L4749" s="1054"/>
      <c r="M4749" s="1048"/>
      <c r="N4749" s="1053"/>
      <c r="O4749" s="1053"/>
      <c r="P4749" s="1053"/>
    </row>
    <row r="4750" spans="12:16">
      <c r="L4750" s="1054"/>
      <c r="M4750" s="1048"/>
      <c r="N4750" s="1053"/>
      <c r="O4750" s="1053"/>
      <c r="P4750" s="1053"/>
    </row>
    <row r="4751" spans="12:16">
      <c r="L4751" s="1054"/>
      <c r="M4751" s="1048"/>
      <c r="N4751" s="1053"/>
      <c r="O4751" s="1053"/>
      <c r="P4751" s="1053"/>
    </row>
    <row r="4752" spans="12:16">
      <c r="L4752" s="1054"/>
      <c r="M4752" s="1048"/>
      <c r="N4752" s="1053"/>
      <c r="O4752" s="1053"/>
      <c r="P4752" s="1053"/>
    </row>
    <row r="4753" spans="12:16">
      <c r="L4753" s="1054"/>
      <c r="M4753" s="1048"/>
      <c r="N4753" s="1053"/>
      <c r="O4753" s="1053"/>
      <c r="P4753" s="1053"/>
    </row>
    <row r="4754" spans="12:16">
      <c r="L4754" s="1054"/>
      <c r="M4754" s="1048"/>
      <c r="N4754" s="1053"/>
      <c r="O4754" s="1053"/>
      <c r="P4754" s="1053"/>
    </row>
    <row r="4755" spans="12:16">
      <c r="L4755" s="1054"/>
      <c r="M4755" s="1048"/>
      <c r="N4755" s="1053"/>
      <c r="O4755" s="1053"/>
      <c r="P4755" s="1053"/>
    </row>
    <row r="4756" spans="12:16">
      <c r="L4756" s="1054"/>
      <c r="M4756" s="1048"/>
      <c r="N4756" s="1053"/>
      <c r="O4756" s="1053"/>
      <c r="P4756" s="1053"/>
    </row>
    <row r="4757" spans="12:16">
      <c r="L4757" s="1054"/>
      <c r="M4757" s="1048"/>
      <c r="N4757" s="1053"/>
      <c r="O4757" s="1053"/>
      <c r="P4757" s="1053"/>
    </row>
    <row r="4758" spans="12:16">
      <c r="L4758" s="1054"/>
      <c r="M4758" s="1048"/>
      <c r="N4758" s="1053"/>
      <c r="O4758" s="1053"/>
      <c r="P4758" s="1053"/>
    </row>
    <row r="4759" spans="12:16">
      <c r="L4759" s="1054"/>
      <c r="M4759" s="1048"/>
      <c r="N4759" s="1053"/>
      <c r="O4759" s="1053"/>
      <c r="P4759" s="1053"/>
    </row>
    <row r="4760" spans="12:16">
      <c r="L4760" s="1054"/>
      <c r="M4760" s="1048"/>
      <c r="N4760" s="1053"/>
      <c r="O4760" s="1053"/>
      <c r="P4760" s="1053"/>
    </row>
    <row r="4761" spans="12:16">
      <c r="L4761" s="1054"/>
      <c r="M4761" s="1048"/>
      <c r="N4761" s="1053"/>
      <c r="O4761" s="1053"/>
      <c r="P4761" s="1053"/>
    </row>
    <row r="4762" spans="12:16">
      <c r="L4762" s="1054"/>
      <c r="M4762" s="1048"/>
      <c r="N4762" s="1053"/>
      <c r="O4762" s="1053"/>
      <c r="P4762" s="1053"/>
    </row>
    <row r="4763" spans="12:16">
      <c r="L4763" s="1054"/>
      <c r="M4763" s="1048"/>
      <c r="N4763" s="1053"/>
      <c r="O4763" s="1053"/>
      <c r="P4763" s="1053"/>
    </row>
    <row r="4764" spans="12:16">
      <c r="L4764" s="1054"/>
      <c r="M4764" s="1048"/>
      <c r="N4764" s="1053"/>
      <c r="O4764" s="1053"/>
      <c r="P4764" s="1053"/>
    </row>
    <row r="4765" spans="12:16">
      <c r="L4765" s="1054"/>
      <c r="M4765" s="1048"/>
      <c r="N4765" s="1053"/>
      <c r="O4765" s="1053"/>
      <c r="P4765" s="1053"/>
    </row>
    <row r="4766" spans="12:16">
      <c r="L4766" s="1054"/>
      <c r="M4766" s="1048"/>
      <c r="N4766" s="1053"/>
      <c r="O4766" s="1053"/>
      <c r="P4766" s="1053"/>
    </row>
    <row r="4767" spans="12:16">
      <c r="L4767" s="1054"/>
      <c r="M4767" s="1048"/>
      <c r="N4767" s="1053"/>
      <c r="O4767" s="1053"/>
      <c r="P4767" s="1053"/>
    </row>
    <row r="4768" spans="12:16">
      <c r="L4768" s="1054"/>
      <c r="M4768" s="1048"/>
      <c r="N4768" s="1053"/>
      <c r="O4768" s="1053"/>
      <c r="P4768" s="1053"/>
    </row>
    <row r="4769" spans="12:16">
      <c r="L4769" s="1054"/>
      <c r="M4769" s="1048"/>
      <c r="N4769" s="1053"/>
      <c r="O4769" s="1053"/>
      <c r="P4769" s="1053"/>
    </row>
    <row r="4770" spans="12:16">
      <c r="L4770" s="1054"/>
      <c r="M4770" s="1048"/>
      <c r="N4770" s="1053"/>
      <c r="O4770" s="1053"/>
      <c r="P4770" s="1053"/>
    </row>
    <row r="4771" spans="12:16">
      <c r="L4771" s="1054"/>
      <c r="M4771" s="1048"/>
      <c r="N4771" s="1053"/>
      <c r="O4771" s="1053"/>
      <c r="P4771" s="1053"/>
    </row>
    <row r="4772" spans="12:16">
      <c r="L4772" s="1054"/>
      <c r="M4772" s="1048"/>
      <c r="N4772" s="1053"/>
      <c r="O4772" s="1053"/>
      <c r="P4772" s="1053"/>
    </row>
    <row r="4773" spans="12:16">
      <c r="L4773" s="1054"/>
      <c r="M4773" s="1048"/>
      <c r="N4773" s="1053"/>
      <c r="O4773" s="1053"/>
      <c r="P4773" s="1053"/>
    </row>
    <row r="4774" spans="12:16">
      <c r="L4774" s="1054"/>
      <c r="M4774" s="1048"/>
      <c r="N4774" s="1053"/>
      <c r="O4774" s="1053"/>
      <c r="P4774" s="1053"/>
    </row>
    <row r="4775" spans="12:16">
      <c r="L4775" s="1054"/>
      <c r="M4775" s="1048"/>
      <c r="N4775" s="1053"/>
      <c r="O4775" s="1053"/>
      <c r="P4775" s="1053"/>
    </row>
    <row r="4776" spans="12:16">
      <c r="L4776" s="1054"/>
      <c r="M4776" s="1048"/>
      <c r="N4776" s="1053"/>
      <c r="O4776" s="1053"/>
      <c r="P4776" s="1053"/>
    </row>
    <row r="4777" spans="12:16">
      <c r="L4777" s="1054"/>
      <c r="M4777" s="1048"/>
      <c r="N4777" s="1053"/>
      <c r="O4777" s="1053"/>
      <c r="P4777" s="1053"/>
    </row>
    <row r="4778" spans="12:16">
      <c r="L4778" s="1054"/>
      <c r="M4778" s="1048"/>
      <c r="N4778" s="1053"/>
      <c r="O4778" s="1053"/>
      <c r="P4778" s="1053"/>
    </row>
    <row r="4779" spans="12:16">
      <c r="L4779" s="1054"/>
      <c r="M4779" s="1048"/>
      <c r="N4779" s="1053"/>
      <c r="O4779" s="1053"/>
      <c r="P4779" s="1053"/>
    </row>
    <row r="4780" spans="12:16">
      <c r="L4780" s="1054"/>
      <c r="M4780" s="1048"/>
      <c r="N4780" s="1053"/>
      <c r="O4780" s="1053"/>
      <c r="P4780" s="1053"/>
    </row>
    <row r="4781" spans="12:16">
      <c r="L4781" s="1054"/>
      <c r="M4781" s="1048"/>
      <c r="N4781" s="1053"/>
      <c r="O4781" s="1053"/>
      <c r="P4781" s="1053"/>
    </row>
    <row r="4782" spans="12:16">
      <c r="L4782" s="1054"/>
      <c r="M4782" s="1048"/>
      <c r="N4782" s="1053"/>
      <c r="O4782" s="1053"/>
      <c r="P4782" s="1053"/>
    </row>
    <row r="4783" spans="12:16">
      <c r="L4783" s="1054"/>
      <c r="M4783" s="1048"/>
      <c r="N4783" s="1053"/>
      <c r="O4783" s="1053"/>
      <c r="P4783" s="1053"/>
    </row>
    <row r="4784" spans="12:16">
      <c r="L4784" s="1054"/>
      <c r="M4784" s="1048"/>
      <c r="N4784" s="1053"/>
      <c r="O4784" s="1053"/>
      <c r="P4784" s="1053"/>
    </row>
    <row r="4785" spans="12:16">
      <c r="L4785" s="1054"/>
      <c r="M4785" s="1048"/>
      <c r="N4785" s="1053"/>
      <c r="O4785" s="1053"/>
      <c r="P4785" s="1053"/>
    </row>
    <row r="4786" spans="12:16">
      <c r="L4786" s="1054"/>
      <c r="M4786" s="1048"/>
      <c r="N4786" s="1053"/>
      <c r="O4786" s="1053"/>
      <c r="P4786" s="1053"/>
    </row>
    <row r="4787" spans="12:16">
      <c r="L4787" s="1054"/>
      <c r="M4787" s="1048"/>
      <c r="N4787" s="1053"/>
      <c r="O4787" s="1053"/>
      <c r="P4787" s="1053"/>
    </row>
    <row r="4788" spans="12:16">
      <c r="L4788" s="1054"/>
      <c r="M4788" s="1048"/>
      <c r="N4788" s="1053"/>
      <c r="O4788" s="1053"/>
      <c r="P4788" s="1053"/>
    </row>
    <row r="4789" spans="12:16">
      <c r="L4789" s="1054"/>
      <c r="M4789" s="1048"/>
      <c r="N4789" s="1053"/>
      <c r="O4789" s="1053"/>
      <c r="P4789" s="1053"/>
    </row>
    <row r="4790" spans="12:16">
      <c r="L4790" s="1054"/>
      <c r="M4790" s="1048"/>
      <c r="N4790" s="1053"/>
      <c r="O4790" s="1053"/>
      <c r="P4790" s="1053"/>
    </row>
    <row r="4791" spans="12:16">
      <c r="L4791" s="1054"/>
      <c r="M4791" s="1048"/>
      <c r="N4791" s="1053"/>
      <c r="O4791" s="1053"/>
      <c r="P4791" s="1053"/>
    </row>
    <row r="4792" spans="12:16">
      <c r="L4792" s="1054"/>
      <c r="M4792" s="1048"/>
      <c r="N4792" s="1053"/>
      <c r="O4792" s="1053"/>
      <c r="P4792" s="1053"/>
    </row>
    <row r="4793" spans="12:16">
      <c r="L4793" s="1054"/>
      <c r="M4793" s="1048"/>
      <c r="N4793" s="1053"/>
      <c r="O4793" s="1053"/>
      <c r="P4793" s="1053"/>
    </row>
    <row r="4794" spans="12:16">
      <c r="L4794" s="1054"/>
      <c r="M4794" s="1048"/>
      <c r="N4794" s="1053"/>
      <c r="O4794" s="1053"/>
      <c r="P4794" s="1053"/>
    </row>
    <row r="4795" spans="12:16">
      <c r="L4795" s="1054"/>
      <c r="M4795" s="1048"/>
      <c r="N4795" s="1053"/>
      <c r="O4795" s="1053"/>
      <c r="P4795" s="1053"/>
    </row>
    <row r="4796" spans="12:16">
      <c r="L4796" s="1054"/>
      <c r="M4796" s="1048"/>
      <c r="N4796" s="1053"/>
      <c r="O4796" s="1053"/>
      <c r="P4796" s="1053"/>
    </row>
    <row r="4797" spans="12:16">
      <c r="L4797" s="1054"/>
      <c r="M4797" s="1048"/>
      <c r="N4797" s="1053"/>
      <c r="O4797" s="1053"/>
      <c r="P4797" s="1053"/>
    </row>
    <row r="4798" spans="12:16">
      <c r="L4798" s="1054"/>
      <c r="M4798" s="1048"/>
      <c r="N4798" s="1053"/>
      <c r="O4798" s="1053"/>
      <c r="P4798" s="1053"/>
    </row>
    <row r="4799" spans="12:16">
      <c r="L4799" s="1054"/>
      <c r="M4799" s="1048"/>
      <c r="N4799" s="1053"/>
      <c r="O4799" s="1053"/>
      <c r="P4799" s="1053"/>
    </row>
    <row r="4800" spans="12:16">
      <c r="L4800" s="1054"/>
      <c r="M4800" s="1048"/>
      <c r="N4800" s="1053"/>
      <c r="O4800" s="1053"/>
      <c r="P4800" s="1053"/>
    </row>
    <row r="4801" spans="12:16">
      <c r="L4801" s="1054"/>
      <c r="M4801" s="1048"/>
      <c r="N4801" s="1053"/>
      <c r="O4801" s="1053"/>
      <c r="P4801" s="1053"/>
    </row>
    <row r="4802" spans="12:16">
      <c r="L4802" s="1054"/>
      <c r="M4802" s="1048"/>
      <c r="N4802" s="1053"/>
      <c r="O4802" s="1053"/>
      <c r="P4802" s="1053"/>
    </row>
    <row r="4803" spans="12:16">
      <c r="L4803" s="1054"/>
      <c r="M4803" s="1048"/>
      <c r="N4803" s="1053"/>
      <c r="O4803" s="1053"/>
      <c r="P4803" s="1053"/>
    </row>
    <row r="4804" spans="12:16">
      <c r="L4804" s="1054"/>
      <c r="M4804" s="1048"/>
      <c r="N4804" s="1053"/>
      <c r="O4804" s="1053"/>
      <c r="P4804" s="1053"/>
    </row>
    <row r="4805" spans="12:16">
      <c r="L4805" s="1054"/>
      <c r="M4805" s="1048"/>
      <c r="N4805" s="1053"/>
      <c r="O4805" s="1053"/>
      <c r="P4805" s="1053"/>
    </row>
    <row r="4806" spans="12:16">
      <c r="L4806" s="1054"/>
      <c r="M4806" s="1048"/>
      <c r="N4806" s="1053"/>
      <c r="O4806" s="1053"/>
      <c r="P4806" s="1053"/>
    </row>
    <row r="4807" spans="12:16">
      <c r="L4807" s="1054"/>
      <c r="M4807" s="1048"/>
      <c r="N4807" s="1053"/>
      <c r="O4807" s="1053"/>
      <c r="P4807" s="1053"/>
    </row>
    <row r="4808" spans="12:16">
      <c r="L4808" s="1054"/>
      <c r="M4808" s="1048"/>
      <c r="N4808" s="1053"/>
      <c r="O4808" s="1053"/>
      <c r="P4808" s="1053"/>
    </row>
    <row r="4809" spans="12:16">
      <c r="L4809" s="1054"/>
      <c r="M4809" s="1048"/>
      <c r="N4809" s="1053"/>
      <c r="O4809" s="1053"/>
      <c r="P4809" s="1053"/>
    </row>
    <row r="4810" spans="12:16">
      <c r="L4810" s="1054"/>
      <c r="M4810" s="1048"/>
      <c r="N4810" s="1053"/>
      <c r="O4810" s="1053"/>
      <c r="P4810" s="1053"/>
    </row>
    <row r="4811" spans="12:16">
      <c r="L4811" s="1054"/>
      <c r="M4811" s="1048"/>
      <c r="N4811" s="1053"/>
      <c r="O4811" s="1053"/>
      <c r="P4811" s="1053"/>
    </row>
    <row r="4812" spans="12:16">
      <c r="L4812" s="1054"/>
      <c r="M4812" s="1048"/>
      <c r="N4812" s="1053"/>
      <c r="O4812" s="1053"/>
      <c r="P4812" s="1053"/>
    </row>
    <row r="4813" spans="12:16">
      <c r="L4813" s="1054"/>
      <c r="M4813" s="1048"/>
      <c r="N4813" s="1053"/>
      <c r="O4813" s="1053"/>
      <c r="P4813" s="1053"/>
    </row>
    <row r="4814" spans="12:16">
      <c r="L4814" s="1054"/>
      <c r="M4814" s="1048"/>
      <c r="N4814" s="1053"/>
      <c r="O4814" s="1053"/>
      <c r="P4814" s="1053"/>
    </row>
    <row r="4815" spans="12:16">
      <c r="L4815" s="1054"/>
      <c r="M4815" s="1048"/>
      <c r="N4815" s="1053"/>
      <c r="O4815" s="1053"/>
      <c r="P4815" s="1053"/>
    </row>
    <row r="4816" spans="12:16">
      <c r="L4816" s="1054"/>
      <c r="M4816" s="1048"/>
      <c r="N4816" s="1053"/>
      <c r="O4816" s="1053"/>
      <c r="P4816" s="1053"/>
    </row>
    <row r="4817" spans="12:16">
      <c r="L4817" s="1054"/>
      <c r="M4817" s="1048"/>
      <c r="N4817" s="1053"/>
      <c r="O4817" s="1053"/>
      <c r="P4817" s="1053"/>
    </row>
    <row r="4818" spans="12:16">
      <c r="L4818" s="1054"/>
      <c r="M4818" s="1048"/>
      <c r="N4818" s="1053"/>
      <c r="O4818" s="1053"/>
      <c r="P4818" s="1053"/>
    </row>
    <row r="4819" spans="12:16">
      <c r="L4819" s="1054"/>
      <c r="M4819" s="1048"/>
      <c r="N4819" s="1053"/>
      <c r="O4819" s="1053"/>
      <c r="P4819" s="1053"/>
    </row>
    <row r="4820" spans="12:16">
      <c r="L4820" s="1054"/>
      <c r="M4820" s="1048"/>
      <c r="N4820" s="1053"/>
      <c r="O4820" s="1053"/>
      <c r="P4820" s="1053"/>
    </row>
    <row r="4821" spans="12:16">
      <c r="L4821" s="1054"/>
      <c r="M4821" s="1048"/>
      <c r="N4821" s="1053"/>
      <c r="O4821" s="1053"/>
      <c r="P4821" s="1053"/>
    </row>
    <row r="4822" spans="12:16">
      <c r="L4822" s="1054"/>
      <c r="M4822" s="1048"/>
      <c r="N4822" s="1053"/>
      <c r="O4822" s="1053"/>
      <c r="P4822" s="1053"/>
    </row>
    <row r="4823" spans="12:16">
      <c r="L4823" s="1054"/>
      <c r="M4823" s="1048"/>
      <c r="N4823" s="1053"/>
      <c r="O4823" s="1053"/>
      <c r="P4823" s="1053"/>
    </row>
    <row r="4824" spans="12:16">
      <c r="L4824" s="1054"/>
      <c r="M4824" s="1048"/>
      <c r="N4824" s="1053"/>
      <c r="O4824" s="1053"/>
      <c r="P4824" s="1053"/>
    </row>
    <row r="4825" spans="12:16">
      <c r="L4825" s="1054"/>
      <c r="M4825" s="1048"/>
      <c r="N4825" s="1053"/>
      <c r="O4825" s="1053"/>
      <c r="P4825" s="1053"/>
    </row>
    <row r="4826" spans="12:16">
      <c r="L4826" s="1054"/>
      <c r="M4826" s="1048"/>
      <c r="N4826" s="1053"/>
      <c r="O4826" s="1053"/>
      <c r="P4826" s="1053"/>
    </row>
    <row r="4827" spans="12:16">
      <c r="L4827" s="1054"/>
      <c r="M4827" s="1048"/>
      <c r="N4827" s="1053"/>
      <c r="O4827" s="1053"/>
      <c r="P4827" s="1053"/>
    </row>
    <row r="4828" spans="12:16">
      <c r="L4828" s="1054"/>
      <c r="M4828" s="1048"/>
      <c r="N4828" s="1053"/>
      <c r="O4828" s="1053"/>
      <c r="P4828" s="1053"/>
    </row>
    <row r="4829" spans="12:16">
      <c r="L4829" s="1054"/>
      <c r="M4829" s="1048"/>
      <c r="N4829" s="1053"/>
      <c r="O4829" s="1053"/>
      <c r="P4829" s="1053"/>
    </row>
    <row r="4830" spans="12:16">
      <c r="L4830" s="1054"/>
      <c r="M4830" s="1048"/>
      <c r="N4830" s="1053"/>
      <c r="O4830" s="1053"/>
      <c r="P4830" s="1053"/>
    </row>
    <row r="4831" spans="12:16">
      <c r="L4831" s="1054"/>
      <c r="M4831" s="1048"/>
      <c r="N4831" s="1053"/>
      <c r="O4831" s="1053"/>
      <c r="P4831" s="1053"/>
    </row>
    <row r="4832" spans="12:16">
      <c r="L4832" s="1054"/>
      <c r="M4832" s="1048"/>
      <c r="N4832" s="1053"/>
      <c r="O4832" s="1053"/>
      <c r="P4832" s="1053"/>
    </row>
    <row r="4833" spans="12:16">
      <c r="L4833" s="1054"/>
      <c r="M4833" s="1048"/>
      <c r="N4833" s="1053"/>
      <c r="O4833" s="1053"/>
      <c r="P4833" s="1053"/>
    </row>
    <row r="4834" spans="12:16">
      <c r="L4834" s="1054"/>
      <c r="M4834" s="1048"/>
      <c r="N4834" s="1053"/>
      <c r="O4834" s="1053"/>
      <c r="P4834" s="1053"/>
    </row>
    <row r="4835" spans="12:16">
      <c r="L4835" s="1054"/>
      <c r="M4835" s="1048"/>
      <c r="N4835" s="1053"/>
      <c r="O4835" s="1053"/>
      <c r="P4835" s="1053"/>
    </row>
    <row r="4836" spans="12:16">
      <c r="L4836" s="1054"/>
      <c r="M4836" s="1048"/>
      <c r="N4836" s="1053"/>
      <c r="O4836" s="1053"/>
      <c r="P4836" s="1053"/>
    </row>
    <row r="4837" spans="12:16">
      <c r="L4837" s="1054"/>
      <c r="M4837" s="1048"/>
      <c r="N4837" s="1053"/>
      <c r="O4837" s="1053"/>
      <c r="P4837" s="1053"/>
    </row>
    <row r="4838" spans="12:16">
      <c r="L4838" s="1054"/>
      <c r="M4838" s="1048"/>
      <c r="N4838" s="1053"/>
      <c r="O4838" s="1053"/>
      <c r="P4838" s="1053"/>
    </row>
    <row r="4839" spans="12:16">
      <c r="L4839" s="1054"/>
      <c r="M4839" s="1048"/>
      <c r="N4839" s="1053"/>
      <c r="O4839" s="1053"/>
      <c r="P4839" s="1053"/>
    </row>
    <row r="4840" spans="12:16">
      <c r="L4840" s="1054"/>
      <c r="M4840" s="1048"/>
      <c r="N4840" s="1053"/>
      <c r="O4840" s="1053"/>
      <c r="P4840" s="1053"/>
    </row>
    <row r="4841" spans="12:16">
      <c r="L4841" s="1054"/>
      <c r="M4841" s="1048"/>
      <c r="N4841" s="1053"/>
      <c r="O4841" s="1053"/>
      <c r="P4841" s="1053"/>
    </row>
    <row r="4842" spans="12:16">
      <c r="L4842" s="1054"/>
      <c r="M4842" s="1048"/>
      <c r="N4842" s="1053"/>
      <c r="O4842" s="1053"/>
      <c r="P4842" s="1053"/>
    </row>
    <row r="4843" spans="12:16">
      <c r="L4843" s="1054"/>
      <c r="M4843" s="1048"/>
      <c r="N4843" s="1053"/>
      <c r="O4843" s="1053"/>
      <c r="P4843" s="1053"/>
    </row>
    <row r="4844" spans="12:16">
      <c r="L4844" s="1054"/>
      <c r="M4844" s="1048"/>
      <c r="N4844" s="1053"/>
      <c r="O4844" s="1053"/>
      <c r="P4844" s="1053"/>
    </row>
    <row r="4845" spans="12:16">
      <c r="L4845" s="1054"/>
      <c r="M4845" s="1048"/>
      <c r="N4845" s="1053"/>
      <c r="O4845" s="1053"/>
      <c r="P4845" s="1053"/>
    </row>
    <row r="4846" spans="12:16">
      <c r="L4846" s="1054"/>
      <c r="M4846" s="1048"/>
      <c r="N4846" s="1053"/>
      <c r="O4846" s="1053"/>
      <c r="P4846" s="1053"/>
    </row>
    <row r="4847" spans="12:16">
      <c r="L4847" s="1054"/>
      <c r="M4847" s="1048"/>
      <c r="N4847" s="1053"/>
      <c r="O4847" s="1053"/>
      <c r="P4847" s="1053"/>
    </row>
    <row r="4848" spans="12:16">
      <c r="L4848" s="1054"/>
      <c r="M4848" s="1048"/>
      <c r="N4848" s="1053"/>
      <c r="O4848" s="1053"/>
      <c r="P4848" s="1053"/>
    </row>
    <row r="4849" spans="12:16">
      <c r="L4849" s="1054"/>
      <c r="M4849" s="1048"/>
      <c r="N4849" s="1053"/>
      <c r="O4849" s="1053"/>
      <c r="P4849" s="1053"/>
    </row>
    <row r="4850" spans="12:16">
      <c r="L4850" s="1054"/>
      <c r="M4850" s="1048"/>
      <c r="N4850" s="1053"/>
      <c r="O4850" s="1053"/>
      <c r="P4850" s="1053"/>
    </row>
    <row r="4851" spans="12:16">
      <c r="L4851" s="1054"/>
      <c r="M4851" s="1048"/>
      <c r="N4851" s="1053"/>
      <c r="O4851" s="1053"/>
      <c r="P4851" s="1053"/>
    </row>
    <row r="4852" spans="12:16">
      <c r="L4852" s="1054"/>
      <c r="M4852" s="1048"/>
      <c r="N4852" s="1053"/>
      <c r="O4852" s="1053"/>
      <c r="P4852" s="1053"/>
    </row>
    <row r="4853" spans="12:16">
      <c r="L4853" s="1054"/>
      <c r="M4853" s="1048"/>
      <c r="N4853" s="1053"/>
      <c r="O4853" s="1053"/>
      <c r="P4853" s="1053"/>
    </row>
    <row r="4854" spans="12:16">
      <c r="L4854" s="1054"/>
      <c r="M4854" s="1048"/>
      <c r="N4854" s="1053"/>
      <c r="O4854" s="1053"/>
      <c r="P4854" s="1053"/>
    </row>
    <row r="4855" spans="12:16">
      <c r="L4855" s="1054"/>
      <c r="M4855" s="1048"/>
      <c r="N4855" s="1053"/>
      <c r="O4855" s="1053"/>
      <c r="P4855" s="1053"/>
    </row>
    <row r="4856" spans="12:16">
      <c r="L4856" s="1054"/>
      <c r="M4856" s="1048"/>
      <c r="N4856" s="1053"/>
      <c r="O4856" s="1053"/>
      <c r="P4856" s="1053"/>
    </row>
    <row r="4857" spans="12:16">
      <c r="L4857" s="1054"/>
      <c r="M4857" s="1048"/>
      <c r="N4857" s="1053"/>
      <c r="O4857" s="1053"/>
      <c r="P4857" s="1053"/>
    </row>
    <row r="4858" spans="12:16">
      <c r="L4858" s="1054"/>
      <c r="M4858" s="1048"/>
      <c r="N4858" s="1053"/>
      <c r="O4858" s="1053"/>
      <c r="P4858" s="1053"/>
    </row>
    <row r="4859" spans="12:16">
      <c r="L4859" s="1054"/>
      <c r="M4859" s="1048"/>
      <c r="N4859" s="1053"/>
      <c r="O4859" s="1053"/>
      <c r="P4859" s="1053"/>
    </row>
    <row r="4860" spans="12:16">
      <c r="L4860" s="1054"/>
      <c r="M4860" s="1048"/>
      <c r="N4860" s="1053"/>
      <c r="O4860" s="1053"/>
      <c r="P4860" s="1053"/>
    </row>
    <row r="4861" spans="12:16">
      <c r="L4861" s="1054"/>
      <c r="M4861" s="1048"/>
      <c r="N4861" s="1053"/>
      <c r="O4861" s="1053"/>
      <c r="P4861" s="1053"/>
    </row>
    <row r="4862" spans="12:16">
      <c r="L4862" s="1054"/>
      <c r="M4862" s="1048"/>
      <c r="N4862" s="1053"/>
      <c r="O4862" s="1053"/>
      <c r="P4862" s="1053"/>
    </row>
    <row r="4863" spans="12:16">
      <c r="L4863" s="1054"/>
      <c r="M4863" s="1048"/>
      <c r="N4863" s="1053"/>
      <c r="O4863" s="1053"/>
      <c r="P4863" s="1053"/>
    </row>
    <row r="4864" spans="12:16">
      <c r="L4864" s="1054"/>
      <c r="M4864" s="1048"/>
      <c r="N4864" s="1053"/>
      <c r="O4864" s="1053"/>
      <c r="P4864" s="1053"/>
    </row>
    <row r="4865" spans="12:16">
      <c r="L4865" s="1054"/>
      <c r="M4865" s="1048"/>
      <c r="N4865" s="1053"/>
      <c r="O4865" s="1053"/>
      <c r="P4865" s="1053"/>
    </row>
    <row r="4866" spans="12:16">
      <c r="L4866" s="1054"/>
      <c r="M4866" s="1048"/>
      <c r="N4866" s="1053"/>
      <c r="O4866" s="1053"/>
      <c r="P4866" s="1053"/>
    </row>
    <row r="4867" spans="12:16">
      <c r="L4867" s="1054"/>
      <c r="M4867" s="1048"/>
      <c r="N4867" s="1053"/>
      <c r="O4867" s="1053"/>
      <c r="P4867" s="1053"/>
    </row>
    <row r="4868" spans="12:16">
      <c r="L4868" s="1054"/>
      <c r="M4868" s="1048"/>
      <c r="N4868" s="1053"/>
      <c r="O4868" s="1053"/>
      <c r="P4868" s="1053"/>
    </row>
    <row r="4869" spans="12:16">
      <c r="L4869" s="1054"/>
      <c r="M4869" s="1048"/>
      <c r="N4869" s="1053"/>
      <c r="O4869" s="1053"/>
      <c r="P4869" s="1053"/>
    </row>
    <row r="4870" spans="12:16">
      <c r="L4870" s="1054"/>
      <c r="M4870" s="1048"/>
      <c r="N4870" s="1053"/>
      <c r="O4870" s="1053"/>
      <c r="P4870" s="1053"/>
    </row>
    <row r="4871" spans="12:16">
      <c r="L4871" s="1054"/>
      <c r="M4871" s="1048"/>
      <c r="N4871" s="1053"/>
      <c r="O4871" s="1053"/>
      <c r="P4871" s="1053"/>
    </row>
    <row r="4872" spans="12:16">
      <c r="L4872" s="1054"/>
      <c r="M4872" s="1048"/>
      <c r="N4872" s="1053"/>
      <c r="O4872" s="1053"/>
      <c r="P4872" s="1053"/>
    </row>
    <row r="4873" spans="12:16">
      <c r="L4873" s="1054"/>
      <c r="M4873" s="1048"/>
      <c r="N4873" s="1053"/>
      <c r="O4873" s="1053"/>
      <c r="P4873" s="1053"/>
    </row>
    <row r="4874" spans="12:16">
      <c r="L4874" s="1054"/>
      <c r="M4874" s="1048"/>
      <c r="N4874" s="1053"/>
      <c r="O4874" s="1053"/>
      <c r="P4874" s="1053"/>
    </row>
    <row r="4875" spans="12:16">
      <c r="L4875" s="1054"/>
      <c r="M4875" s="1048"/>
      <c r="N4875" s="1053"/>
      <c r="O4875" s="1053"/>
      <c r="P4875" s="1053"/>
    </row>
    <row r="4876" spans="12:16">
      <c r="L4876" s="1054"/>
      <c r="M4876" s="1048"/>
      <c r="N4876" s="1053"/>
      <c r="O4876" s="1053"/>
      <c r="P4876" s="1053"/>
    </row>
    <row r="4877" spans="12:16">
      <c r="L4877" s="1054"/>
      <c r="M4877" s="1048"/>
      <c r="N4877" s="1053"/>
      <c r="O4877" s="1053"/>
      <c r="P4877" s="1053"/>
    </row>
    <row r="4878" spans="12:16">
      <c r="L4878" s="1054"/>
      <c r="M4878" s="1048"/>
      <c r="N4878" s="1053"/>
      <c r="O4878" s="1053"/>
      <c r="P4878" s="1053"/>
    </row>
    <row r="4879" spans="12:16">
      <c r="L4879" s="1054"/>
      <c r="M4879" s="1048"/>
      <c r="N4879" s="1053"/>
      <c r="O4879" s="1053"/>
      <c r="P4879" s="1053"/>
    </row>
    <row r="4880" spans="12:16">
      <c r="L4880" s="1054"/>
      <c r="M4880" s="1048"/>
      <c r="N4880" s="1053"/>
      <c r="O4880" s="1053"/>
      <c r="P4880" s="1053"/>
    </row>
    <row r="4881" spans="12:16">
      <c r="L4881" s="1054"/>
      <c r="M4881" s="1048"/>
      <c r="N4881" s="1053"/>
      <c r="O4881" s="1053"/>
      <c r="P4881" s="1053"/>
    </row>
    <row r="4882" spans="12:16">
      <c r="L4882" s="1054"/>
      <c r="M4882" s="1048"/>
      <c r="N4882" s="1053"/>
      <c r="O4882" s="1053"/>
      <c r="P4882" s="1053"/>
    </row>
    <row r="4883" spans="12:16">
      <c r="L4883" s="1054"/>
      <c r="M4883" s="1048"/>
      <c r="N4883" s="1053"/>
      <c r="O4883" s="1053"/>
      <c r="P4883" s="1053"/>
    </row>
    <row r="4884" spans="12:16">
      <c r="L4884" s="1054"/>
      <c r="M4884" s="1048"/>
      <c r="N4884" s="1053"/>
      <c r="O4884" s="1053"/>
      <c r="P4884" s="1053"/>
    </row>
    <row r="4885" spans="12:16">
      <c r="L4885" s="1054"/>
      <c r="M4885" s="1048"/>
      <c r="N4885" s="1053"/>
      <c r="O4885" s="1053"/>
      <c r="P4885" s="1053"/>
    </row>
    <row r="4886" spans="12:16">
      <c r="L4886" s="1054"/>
      <c r="M4886" s="1048"/>
      <c r="N4886" s="1053"/>
      <c r="O4886" s="1053"/>
      <c r="P4886" s="1053"/>
    </row>
    <row r="4887" spans="12:16">
      <c r="L4887" s="1054"/>
      <c r="M4887" s="1048"/>
      <c r="N4887" s="1053"/>
      <c r="O4887" s="1053"/>
      <c r="P4887" s="1053"/>
    </row>
    <row r="4888" spans="12:16">
      <c r="L4888" s="1054"/>
      <c r="M4888" s="1048"/>
      <c r="N4888" s="1053"/>
      <c r="O4888" s="1053"/>
      <c r="P4888" s="1053"/>
    </row>
    <row r="4889" spans="12:16">
      <c r="L4889" s="1054"/>
      <c r="M4889" s="1048"/>
      <c r="N4889" s="1053"/>
      <c r="O4889" s="1053"/>
      <c r="P4889" s="1053"/>
    </row>
    <row r="4890" spans="12:16">
      <c r="L4890" s="1054"/>
      <c r="M4890" s="1048"/>
      <c r="N4890" s="1053"/>
      <c r="O4890" s="1053"/>
      <c r="P4890" s="1053"/>
    </row>
    <row r="4891" spans="12:16">
      <c r="L4891" s="1054"/>
      <c r="M4891" s="1048"/>
      <c r="N4891" s="1053"/>
      <c r="O4891" s="1053"/>
      <c r="P4891" s="1053"/>
    </row>
    <row r="4892" spans="12:16">
      <c r="L4892" s="1054"/>
      <c r="M4892" s="1048"/>
      <c r="N4892" s="1053"/>
      <c r="O4892" s="1053"/>
      <c r="P4892" s="1053"/>
    </row>
    <row r="4893" spans="12:16">
      <c r="L4893" s="1054"/>
      <c r="M4893" s="1048"/>
      <c r="N4893" s="1053"/>
      <c r="O4893" s="1053"/>
      <c r="P4893" s="1053"/>
    </row>
    <row r="4894" spans="12:16">
      <c r="L4894" s="1054"/>
      <c r="M4894" s="1048"/>
      <c r="N4894" s="1053"/>
      <c r="O4894" s="1053"/>
      <c r="P4894" s="1053"/>
    </row>
    <row r="4895" spans="12:16">
      <c r="L4895" s="1054"/>
      <c r="M4895" s="1048"/>
      <c r="N4895" s="1053"/>
      <c r="O4895" s="1053"/>
      <c r="P4895" s="1053"/>
    </row>
    <row r="4896" spans="12:16">
      <c r="L4896" s="1054"/>
      <c r="M4896" s="1048"/>
      <c r="N4896" s="1053"/>
      <c r="O4896" s="1053"/>
      <c r="P4896" s="1053"/>
    </row>
    <row r="4897" spans="12:16">
      <c r="L4897" s="1054"/>
      <c r="M4897" s="1048"/>
      <c r="N4897" s="1053"/>
      <c r="O4897" s="1053"/>
      <c r="P4897" s="1053"/>
    </row>
    <row r="4898" spans="12:16">
      <c r="L4898" s="1054"/>
      <c r="M4898" s="1048"/>
      <c r="N4898" s="1053"/>
      <c r="O4898" s="1053"/>
      <c r="P4898" s="1053"/>
    </row>
    <row r="4899" spans="12:16">
      <c r="L4899" s="1054"/>
      <c r="M4899" s="1048"/>
      <c r="N4899" s="1053"/>
      <c r="O4899" s="1053"/>
      <c r="P4899" s="1053"/>
    </row>
    <row r="4900" spans="12:16">
      <c r="L4900" s="1054"/>
      <c r="M4900" s="1048"/>
      <c r="N4900" s="1053"/>
      <c r="O4900" s="1053"/>
      <c r="P4900" s="1053"/>
    </row>
    <row r="4901" spans="12:16">
      <c r="L4901" s="1054"/>
      <c r="M4901" s="1048"/>
      <c r="N4901" s="1053"/>
      <c r="O4901" s="1053"/>
      <c r="P4901" s="1053"/>
    </row>
    <row r="4902" spans="12:16">
      <c r="L4902" s="1054"/>
      <c r="M4902" s="1048"/>
      <c r="N4902" s="1053"/>
      <c r="O4902" s="1053"/>
      <c r="P4902" s="1053"/>
    </row>
    <row r="4903" spans="12:16">
      <c r="L4903" s="1054"/>
      <c r="M4903" s="1048"/>
      <c r="N4903" s="1053"/>
      <c r="O4903" s="1053"/>
      <c r="P4903" s="1053"/>
    </row>
    <row r="4904" spans="12:16">
      <c r="L4904" s="1054"/>
      <c r="M4904" s="1048"/>
      <c r="N4904" s="1053"/>
      <c r="O4904" s="1053"/>
      <c r="P4904" s="1053"/>
    </row>
    <row r="4905" spans="12:16">
      <c r="L4905" s="1054"/>
      <c r="M4905" s="1048"/>
      <c r="N4905" s="1053"/>
      <c r="O4905" s="1053"/>
      <c r="P4905" s="1053"/>
    </row>
    <row r="4906" spans="12:16">
      <c r="L4906" s="1054"/>
      <c r="M4906" s="1048"/>
      <c r="N4906" s="1053"/>
      <c r="O4906" s="1053"/>
      <c r="P4906" s="1053"/>
    </row>
    <row r="4907" spans="12:16">
      <c r="L4907" s="1054"/>
      <c r="M4907" s="1048"/>
      <c r="N4907" s="1053"/>
      <c r="O4907" s="1053"/>
      <c r="P4907" s="1053"/>
    </row>
    <row r="4908" spans="12:16">
      <c r="L4908" s="1054"/>
      <c r="M4908" s="1048"/>
      <c r="N4908" s="1053"/>
      <c r="O4908" s="1053"/>
      <c r="P4908" s="1053"/>
    </row>
    <row r="4909" spans="12:16">
      <c r="L4909" s="1054"/>
      <c r="M4909" s="1048"/>
      <c r="N4909" s="1053"/>
      <c r="O4909" s="1053"/>
      <c r="P4909" s="1053"/>
    </row>
    <row r="4910" spans="12:16">
      <c r="L4910" s="1054"/>
      <c r="M4910" s="1048"/>
      <c r="N4910" s="1053"/>
      <c r="O4910" s="1053"/>
      <c r="P4910" s="1053"/>
    </row>
    <row r="4911" spans="12:16">
      <c r="L4911" s="1054"/>
      <c r="M4911" s="1048"/>
      <c r="N4911" s="1053"/>
      <c r="O4911" s="1053"/>
      <c r="P4911" s="1053"/>
    </row>
    <row r="4912" spans="12:16">
      <c r="L4912" s="1054"/>
      <c r="M4912" s="1048"/>
      <c r="N4912" s="1053"/>
      <c r="O4912" s="1053"/>
      <c r="P4912" s="1053"/>
    </row>
    <row r="4913" spans="12:16">
      <c r="L4913" s="1054"/>
      <c r="M4913" s="1048"/>
      <c r="N4913" s="1053"/>
      <c r="O4913" s="1053"/>
      <c r="P4913" s="1053"/>
    </row>
    <row r="4914" spans="12:16">
      <c r="L4914" s="1054"/>
      <c r="M4914" s="1048"/>
      <c r="N4914" s="1053"/>
      <c r="O4914" s="1053"/>
      <c r="P4914" s="1053"/>
    </row>
    <row r="4915" spans="12:16">
      <c r="L4915" s="1054"/>
      <c r="M4915" s="1048"/>
      <c r="N4915" s="1053"/>
      <c r="O4915" s="1053"/>
      <c r="P4915" s="1053"/>
    </row>
    <row r="4916" spans="12:16">
      <c r="L4916" s="1054"/>
      <c r="M4916" s="1048"/>
      <c r="N4916" s="1053"/>
      <c r="O4916" s="1053"/>
      <c r="P4916" s="1053"/>
    </row>
    <row r="4917" spans="12:16">
      <c r="L4917" s="1054"/>
      <c r="M4917" s="1048"/>
      <c r="N4917" s="1053"/>
      <c r="O4917" s="1053"/>
      <c r="P4917" s="1053"/>
    </row>
    <row r="4918" spans="12:16">
      <c r="L4918" s="1054"/>
      <c r="M4918" s="1048"/>
      <c r="N4918" s="1053"/>
      <c r="O4918" s="1053"/>
      <c r="P4918" s="1053"/>
    </row>
    <row r="4919" spans="12:16">
      <c r="L4919" s="1054"/>
      <c r="M4919" s="1048"/>
      <c r="N4919" s="1053"/>
      <c r="O4919" s="1053"/>
      <c r="P4919" s="1053"/>
    </row>
    <row r="4920" spans="12:16">
      <c r="L4920" s="1054"/>
      <c r="M4920" s="1048"/>
      <c r="N4920" s="1053"/>
      <c r="O4920" s="1053"/>
      <c r="P4920" s="1053"/>
    </row>
    <row r="4921" spans="12:16">
      <c r="L4921" s="1054"/>
      <c r="M4921" s="1048"/>
      <c r="N4921" s="1053"/>
      <c r="O4921" s="1053"/>
      <c r="P4921" s="1053"/>
    </row>
    <row r="4922" spans="12:16">
      <c r="L4922" s="1054"/>
      <c r="M4922" s="1048"/>
      <c r="N4922" s="1053"/>
      <c r="O4922" s="1053"/>
      <c r="P4922" s="1053"/>
    </row>
    <row r="4923" spans="12:16">
      <c r="L4923" s="1054"/>
      <c r="M4923" s="1048"/>
      <c r="N4923" s="1053"/>
      <c r="O4923" s="1053"/>
      <c r="P4923" s="1053"/>
    </row>
    <row r="4924" spans="12:16">
      <c r="L4924" s="1054"/>
      <c r="M4924" s="1048"/>
      <c r="N4924" s="1053"/>
      <c r="O4924" s="1053"/>
      <c r="P4924" s="1053"/>
    </row>
    <row r="4925" spans="12:16">
      <c r="L4925" s="1054"/>
      <c r="M4925" s="1048"/>
      <c r="N4925" s="1053"/>
      <c r="O4925" s="1053"/>
      <c r="P4925" s="1053"/>
    </row>
    <row r="4926" spans="12:16">
      <c r="L4926" s="1054"/>
      <c r="M4926" s="1048"/>
      <c r="N4926" s="1053"/>
      <c r="O4926" s="1053"/>
      <c r="P4926" s="1053"/>
    </row>
    <row r="4927" spans="12:16">
      <c r="L4927" s="1054"/>
      <c r="M4927" s="1048"/>
      <c r="N4927" s="1053"/>
      <c r="O4927" s="1053"/>
      <c r="P4927" s="1053"/>
    </row>
    <row r="4928" spans="12:16">
      <c r="L4928" s="1054"/>
      <c r="M4928" s="1048"/>
      <c r="N4928" s="1053"/>
      <c r="O4928" s="1053"/>
      <c r="P4928" s="1053"/>
    </row>
    <row r="4929" spans="12:16">
      <c r="L4929" s="1054"/>
      <c r="M4929" s="1048"/>
      <c r="N4929" s="1053"/>
      <c r="O4929" s="1053"/>
      <c r="P4929" s="1053"/>
    </row>
    <row r="4930" spans="12:16">
      <c r="L4930" s="1054"/>
      <c r="M4930" s="1048"/>
      <c r="N4930" s="1053"/>
      <c r="O4930" s="1053"/>
      <c r="P4930" s="1053"/>
    </row>
    <row r="4931" spans="12:16">
      <c r="L4931" s="1054"/>
      <c r="M4931" s="1048"/>
      <c r="N4931" s="1053"/>
      <c r="O4931" s="1053"/>
      <c r="P4931" s="1053"/>
    </row>
    <row r="4932" spans="12:16">
      <c r="L4932" s="1054"/>
      <c r="M4932" s="1048"/>
      <c r="N4932" s="1053"/>
      <c r="O4932" s="1053"/>
      <c r="P4932" s="1053"/>
    </row>
    <row r="4933" spans="12:16">
      <c r="L4933" s="1054"/>
      <c r="M4933" s="1048"/>
      <c r="N4933" s="1053"/>
      <c r="O4933" s="1053"/>
      <c r="P4933" s="1053"/>
    </row>
    <row r="4934" spans="12:16">
      <c r="L4934" s="1054"/>
      <c r="M4934" s="1048"/>
      <c r="N4934" s="1053"/>
      <c r="O4934" s="1053"/>
      <c r="P4934" s="1053"/>
    </row>
    <row r="4935" spans="12:16">
      <c r="L4935" s="1054"/>
      <c r="M4935" s="1048"/>
      <c r="N4935" s="1053"/>
      <c r="O4935" s="1053"/>
      <c r="P4935" s="1053"/>
    </row>
    <row r="4936" spans="12:16">
      <c r="L4936" s="1054"/>
      <c r="M4936" s="1048"/>
      <c r="N4936" s="1053"/>
      <c r="O4936" s="1053"/>
      <c r="P4936" s="1053"/>
    </row>
    <row r="4937" spans="12:16">
      <c r="L4937" s="1054"/>
      <c r="M4937" s="1048"/>
      <c r="N4937" s="1053"/>
      <c r="O4937" s="1053"/>
      <c r="P4937" s="1053"/>
    </row>
    <row r="4938" spans="12:16">
      <c r="L4938" s="1054"/>
      <c r="M4938" s="1048"/>
      <c r="N4938" s="1053"/>
      <c r="O4938" s="1053"/>
      <c r="P4938" s="1053"/>
    </row>
    <row r="4939" spans="12:16">
      <c r="L4939" s="1054"/>
      <c r="M4939" s="1048"/>
      <c r="N4939" s="1053"/>
      <c r="O4939" s="1053"/>
      <c r="P4939" s="1053"/>
    </row>
    <row r="4940" spans="12:16">
      <c r="L4940" s="1054"/>
      <c r="M4940" s="1048"/>
      <c r="N4940" s="1053"/>
      <c r="O4940" s="1053"/>
      <c r="P4940" s="1053"/>
    </row>
    <row r="4941" spans="12:16">
      <c r="L4941" s="1054"/>
      <c r="M4941" s="1048"/>
      <c r="N4941" s="1053"/>
      <c r="O4941" s="1053"/>
      <c r="P4941" s="1053"/>
    </row>
    <row r="4942" spans="12:16">
      <c r="L4942" s="1054"/>
      <c r="M4942" s="1048"/>
      <c r="N4942" s="1053"/>
      <c r="O4942" s="1053"/>
      <c r="P4942" s="1053"/>
    </row>
    <row r="4943" spans="12:16">
      <c r="L4943" s="1054"/>
      <c r="M4943" s="1048"/>
      <c r="N4943" s="1053"/>
      <c r="O4943" s="1053"/>
      <c r="P4943" s="1053"/>
    </row>
    <row r="4944" spans="12:16">
      <c r="L4944" s="1054"/>
      <c r="M4944" s="1048"/>
      <c r="N4944" s="1053"/>
      <c r="O4944" s="1053"/>
      <c r="P4944" s="1053"/>
    </row>
    <row r="4945" spans="12:16">
      <c r="L4945" s="1054"/>
      <c r="M4945" s="1048"/>
      <c r="N4945" s="1053"/>
      <c r="O4945" s="1053"/>
      <c r="P4945" s="1053"/>
    </row>
    <row r="4946" spans="12:16">
      <c r="L4946" s="1054"/>
      <c r="M4946" s="1048"/>
      <c r="N4946" s="1053"/>
      <c r="O4946" s="1053"/>
      <c r="P4946" s="1053"/>
    </row>
    <row r="4947" spans="12:16">
      <c r="L4947" s="1054"/>
      <c r="M4947" s="1048"/>
      <c r="N4947" s="1053"/>
      <c r="O4947" s="1053"/>
      <c r="P4947" s="1053"/>
    </row>
    <row r="4948" spans="12:16">
      <c r="L4948" s="1054"/>
      <c r="M4948" s="1048"/>
      <c r="N4948" s="1053"/>
      <c r="O4948" s="1053"/>
      <c r="P4948" s="1053"/>
    </row>
    <row r="4949" spans="12:16">
      <c r="L4949" s="1054"/>
      <c r="M4949" s="1048"/>
      <c r="N4949" s="1053"/>
      <c r="O4949" s="1053"/>
      <c r="P4949" s="1053"/>
    </row>
    <row r="4950" spans="12:16">
      <c r="L4950" s="1054"/>
      <c r="M4950" s="1048"/>
      <c r="N4950" s="1053"/>
      <c r="O4950" s="1053"/>
      <c r="P4950" s="1053"/>
    </row>
    <row r="4951" spans="12:16">
      <c r="L4951" s="1054"/>
      <c r="M4951" s="1048"/>
      <c r="N4951" s="1053"/>
      <c r="O4951" s="1053"/>
      <c r="P4951" s="1053"/>
    </row>
    <row r="4952" spans="12:16">
      <c r="L4952" s="1054"/>
      <c r="M4952" s="1048"/>
      <c r="N4952" s="1053"/>
      <c r="O4952" s="1053"/>
      <c r="P4952" s="1053"/>
    </row>
    <row r="4953" spans="12:16">
      <c r="L4953" s="1054"/>
      <c r="M4953" s="1048"/>
      <c r="N4953" s="1053"/>
      <c r="O4953" s="1053"/>
      <c r="P4953" s="1053"/>
    </row>
    <row r="4954" spans="12:16">
      <c r="L4954" s="1054"/>
      <c r="M4954" s="1048"/>
      <c r="N4954" s="1053"/>
      <c r="O4954" s="1053"/>
      <c r="P4954" s="1053"/>
    </row>
    <row r="4955" spans="12:16">
      <c r="L4955" s="1054"/>
      <c r="M4955" s="1048"/>
      <c r="N4955" s="1053"/>
      <c r="O4955" s="1053"/>
      <c r="P4955" s="1053"/>
    </row>
    <row r="4956" spans="12:16">
      <c r="L4956" s="1054"/>
      <c r="M4956" s="1048"/>
      <c r="N4956" s="1053"/>
      <c r="O4956" s="1053"/>
      <c r="P4956" s="1053"/>
    </row>
    <row r="4957" spans="12:16">
      <c r="L4957" s="1054"/>
      <c r="M4957" s="1048"/>
      <c r="N4957" s="1053"/>
      <c r="O4957" s="1053"/>
      <c r="P4957" s="1053"/>
    </row>
    <row r="4958" spans="12:16">
      <c r="L4958" s="1054"/>
      <c r="M4958" s="1048"/>
      <c r="N4958" s="1053"/>
      <c r="O4958" s="1053"/>
      <c r="P4958" s="1053"/>
    </row>
    <row r="4959" spans="12:16">
      <c r="L4959" s="1054"/>
      <c r="M4959" s="1048"/>
      <c r="N4959" s="1053"/>
      <c r="O4959" s="1053"/>
      <c r="P4959" s="1053"/>
    </row>
    <row r="4960" spans="12:16">
      <c r="L4960" s="1054"/>
      <c r="M4960" s="1048"/>
      <c r="N4960" s="1053"/>
      <c r="O4960" s="1053"/>
      <c r="P4960" s="1053"/>
    </row>
    <row r="4961" spans="12:16">
      <c r="L4961" s="1054"/>
      <c r="M4961" s="1048"/>
      <c r="N4961" s="1053"/>
      <c r="O4961" s="1053"/>
      <c r="P4961" s="1053"/>
    </row>
    <row r="4962" spans="12:16">
      <c r="L4962" s="1054"/>
      <c r="M4962" s="1048"/>
      <c r="N4962" s="1053"/>
      <c r="O4962" s="1053"/>
      <c r="P4962" s="1053"/>
    </row>
    <row r="4963" spans="12:16">
      <c r="L4963" s="1054"/>
      <c r="M4963" s="1048"/>
      <c r="N4963" s="1053"/>
      <c r="O4963" s="1053"/>
      <c r="P4963" s="1053"/>
    </row>
    <row r="4964" spans="12:16">
      <c r="L4964" s="1054"/>
      <c r="M4964" s="1048"/>
      <c r="N4964" s="1053"/>
      <c r="O4964" s="1053"/>
      <c r="P4964" s="1053"/>
    </row>
    <row r="4965" spans="12:16">
      <c r="L4965" s="1054"/>
      <c r="M4965" s="1048"/>
      <c r="N4965" s="1053"/>
      <c r="O4965" s="1053"/>
      <c r="P4965" s="1053"/>
    </row>
    <row r="4966" spans="12:16">
      <c r="L4966" s="1054"/>
      <c r="M4966" s="1048"/>
      <c r="N4966" s="1053"/>
      <c r="O4966" s="1053"/>
      <c r="P4966" s="1053"/>
    </row>
    <row r="4967" spans="12:16">
      <c r="L4967" s="1054"/>
      <c r="M4967" s="1048"/>
      <c r="N4967" s="1053"/>
      <c r="O4967" s="1053"/>
      <c r="P4967" s="1053"/>
    </row>
    <row r="4968" spans="12:16">
      <c r="L4968" s="1054"/>
      <c r="M4968" s="1048"/>
      <c r="N4968" s="1053"/>
      <c r="O4968" s="1053"/>
      <c r="P4968" s="1053"/>
    </row>
    <row r="4969" spans="12:16">
      <c r="L4969" s="1054"/>
      <c r="M4969" s="1048"/>
      <c r="N4969" s="1053"/>
      <c r="O4969" s="1053"/>
      <c r="P4969" s="1053"/>
    </row>
    <row r="4970" spans="12:16">
      <c r="L4970" s="1054"/>
      <c r="M4970" s="1048"/>
      <c r="N4970" s="1053"/>
      <c r="O4970" s="1053"/>
      <c r="P4970" s="1053"/>
    </row>
    <row r="4971" spans="12:16">
      <c r="L4971" s="1054"/>
      <c r="M4971" s="1048"/>
      <c r="N4971" s="1053"/>
      <c r="O4971" s="1053"/>
      <c r="P4971" s="1053"/>
    </row>
    <row r="4972" spans="12:16">
      <c r="L4972" s="1054"/>
      <c r="M4972" s="1048"/>
      <c r="N4972" s="1053"/>
      <c r="O4972" s="1053"/>
      <c r="P4972" s="1053"/>
    </row>
    <row r="4973" spans="12:16">
      <c r="L4973" s="1054"/>
      <c r="M4973" s="1048"/>
      <c r="N4973" s="1053"/>
      <c r="O4973" s="1053"/>
      <c r="P4973" s="1053"/>
    </row>
    <row r="4974" spans="12:16">
      <c r="L4974" s="1054"/>
      <c r="M4974" s="1048"/>
      <c r="N4974" s="1053"/>
      <c r="O4974" s="1053"/>
      <c r="P4974" s="1053"/>
    </row>
    <row r="4975" spans="12:16">
      <c r="L4975" s="1054"/>
      <c r="M4975" s="1048"/>
      <c r="N4975" s="1053"/>
      <c r="O4975" s="1053"/>
      <c r="P4975" s="1053"/>
    </row>
    <row r="4976" spans="12:16">
      <c r="L4976" s="1054"/>
      <c r="M4976" s="1048"/>
      <c r="N4976" s="1053"/>
      <c r="O4976" s="1053"/>
      <c r="P4976" s="1053"/>
    </row>
    <row r="4977" spans="12:16">
      <c r="L4977" s="1054"/>
      <c r="M4977" s="1048"/>
      <c r="N4977" s="1053"/>
      <c r="O4977" s="1053"/>
      <c r="P4977" s="1053"/>
    </row>
    <row r="4978" spans="12:16">
      <c r="L4978" s="1054"/>
      <c r="M4978" s="1048"/>
      <c r="N4978" s="1053"/>
      <c r="O4978" s="1053"/>
      <c r="P4978" s="1053"/>
    </row>
    <row r="4979" spans="12:16">
      <c r="L4979" s="1054"/>
      <c r="M4979" s="1048"/>
      <c r="N4979" s="1053"/>
      <c r="O4979" s="1053"/>
      <c r="P4979" s="1053"/>
    </row>
    <row r="4980" spans="12:16">
      <c r="L4980" s="1054"/>
      <c r="M4980" s="1048"/>
      <c r="N4980" s="1053"/>
      <c r="O4980" s="1053"/>
      <c r="P4980" s="1053"/>
    </row>
    <row r="4981" spans="12:16">
      <c r="L4981" s="1054"/>
      <c r="M4981" s="1048"/>
      <c r="N4981" s="1053"/>
      <c r="O4981" s="1053"/>
      <c r="P4981" s="1053"/>
    </row>
    <row r="4982" spans="12:16">
      <c r="L4982" s="1054"/>
      <c r="M4982" s="1048"/>
      <c r="N4982" s="1053"/>
      <c r="O4982" s="1053"/>
      <c r="P4982" s="1053"/>
    </row>
    <row r="4983" spans="12:16">
      <c r="L4983" s="1054"/>
      <c r="M4983" s="1048"/>
      <c r="N4983" s="1053"/>
      <c r="O4983" s="1053"/>
      <c r="P4983" s="1053"/>
    </row>
    <row r="4984" spans="12:16">
      <c r="L4984" s="1054"/>
      <c r="M4984" s="1048"/>
      <c r="N4984" s="1053"/>
      <c r="O4984" s="1053"/>
      <c r="P4984" s="1053"/>
    </row>
    <row r="4985" spans="12:16">
      <c r="L4985" s="1054"/>
      <c r="M4985" s="1048"/>
      <c r="N4985" s="1053"/>
      <c r="O4985" s="1053"/>
      <c r="P4985" s="1053"/>
    </row>
    <row r="4986" spans="12:16">
      <c r="L4986" s="1054"/>
      <c r="M4986" s="1048"/>
      <c r="N4986" s="1053"/>
      <c r="O4986" s="1053"/>
      <c r="P4986" s="1053"/>
    </row>
    <row r="4987" spans="12:16">
      <c r="L4987" s="1054"/>
      <c r="M4987" s="1048"/>
      <c r="N4987" s="1053"/>
      <c r="O4987" s="1053"/>
      <c r="P4987" s="1053"/>
    </row>
    <row r="4988" spans="12:16">
      <c r="L4988" s="1054"/>
      <c r="M4988" s="1048"/>
      <c r="N4988" s="1053"/>
      <c r="O4988" s="1053"/>
      <c r="P4988" s="1053"/>
    </row>
    <row r="4989" spans="12:16">
      <c r="L4989" s="1054"/>
      <c r="M4989" s="1048"/>
      <c r="N4989" s="1053"/>
      <c r="O4989" s="1053"/>
      <c r="P4989" s="1053"/>
    </row>
    <row r="4990" spans="12:16">
      <c r="L4990" s="1054"/>
      <c r="M4990" s="1048"/>
      <c r="N4990" s="1053"/>
      <c r="O4990" s="1053"/>
      <c r="P4990" s="1053"/>
    </row>
    <row r="4991" spans="12:16">
      <c r="L4991" s="1054"/>
      <c r="M4991" s="1048"/>
      <c r="N4991" s="1053"/>
      <c r="O4991" s="1053"/>
      <c r="P4991" s="1053"/>
    </row>
    <row r="4992" spans="12:16">
      <c r="L4992" s="1054"/>
      <c r="M4992" s="1048"/>
      <c r="N4992" s="1053"/>
      <c r="O4992" s="1053"/>
      <c r="P4992" s="1053"/>
    </row>
    <row r="4993" spans="12:16">
      <c r="L4993" s="1054"/>
      <c r="M4993" s="1048"/>
      <c r="N4993" s="1053"/>
      <c r="O4993" s="1053"/>
      <c r="P4993" s="1053"/>
    </row>
    <row r="4994" spans="12:16">
      <c r="L4994" s="1054"/>
      <c r="M4994" s="1048"/>
      <c r="N4994" s="1053"/>
      <c r="O4994" s="1053"/>
      <c r="P4994" s="1053"/>
    </row>
    <row r="4995" spans="12:16">
      <c r="L4995" s="1054"/>
      <c r="M4995" s="1048"/>
      <c r="N4995" s="1053"/>
      <c r="O4995" s="1053"/>
      <c r="P4995" s="1053"/>
    </row>
    <row r="4996" spans="12:16">
      <c r="L4996" s="1054"/>
      <c r="M4996" s="1048"/>
      <c r="N4996" s="1053"/>
      <c r="O4996" s="1053"/>
      <c r="P4996" s="1053"/>
    </row>
    <row r="4997" spans="12:16">
      <c r="L4997" s="1054"/>
      <c r="M4997" s="1048"/>
      <c r="N4997" s="1053"/>
      <c r="O4997" s="1053"/>
      <c r="P4997" s="1053"/>
    </row>
    <row r="4998" spans="12:16">
      <c r="L4998" s="1054"/>
      <c r="M4998" s="1048"/>
      <c r="N4998" s="1053"/>
      <c r="O4998" s="1053"/>
      <c r="P4998" s="1053"/>
    </row>
    <row r="4999" spans="12:16">
      <c r="L4999" s="1054"/>
      <c r="M4999" s="1048"/>
      <c r="N4999" s="1053"/>
      <c r="O4999" s="1053"/>
      <c r="P4999" s="1053"/>
    </row>
    <row r="5000" spans="12:16">
      <c r="L5000" s="1054"/>
      <c r="M5000" s="1048"/>
      <c r="N5000" s="1053"/>
      <c r="O5000" s="1053"/>
      <c r="P5000" s="1053"/>
    </row>
    <row r="5001" spans="12:16">
      <c r="L5001" s="1054"/>
      <c r="M5001" s="1048"/>
      <c r="N5001" s="1053"/>
      <c r="O5001" s="1053"/>
      <c r="P5001" s="1053"/>
    </row>
    <row r="5002" spans="12:16">
      <c r="L5002" s="1054"/>
      <c r="M5002" s="1048"/>
      <c r="N5002" s="1053"/>
      <c r="O5002" s="1053"/>
      <c r="P5002" s="1053"/>
    </row>
    <row r="5003" spans="12:16">
      <c r="L5003" s="1054"/>
      <c r="M5003" s="1048"/>
      <c r="N5003" s="1053"/>
      <c r="O5003" s="1053"/>
      <c r="P5003" s="1053"/>
    </row>
    <row r="5004" spans="12:16">
      <c r="L5004" s="1054"/>
      <c r="M5004" s="1048"/>
      <c r="N5004" s="1053"/>
      <c r="O5004" s="1053"/>
      <c r="P5004" s="1053"/>
    </row>
    <row r="5005" spans="12:16">
      <c r="L5005" s="1054"/>
      <c r="M5005" s="1048"/>
      <c r="N5005" s="1053"/>
      <c r="O5005" s="1053"/>
      <c r="P5005" s="1053"/>
    </row>
    <row r="5006" spans="12:16">
      <c r="L5006" s="1054"/>
      <c r="M5006" s="1048"/>
      <c r="N5006" s="1053"/>
      <c r="O5006" s="1053"/>
      <c r="P5006" s="1053"/>
    </row>
    <row r="5007" spans="12:16">
      <c r="L5007" s="1054"/>
      <c r="M5007" s="1048"/>
      <c r="N5007" s="1053"/>
      <c r="O5007" s="1053"/>
      <c r="P5007" s="1053"/>
    </row>
    <row r="5008" spans="12:16">
      <c r="L5008" s="1054"/>
      <c r="M5008" s="1048"/>
      <c r="N5008" s="1053"/>
      <c r="O5008" s="1053"/>
      <c r="P5008" s="1053"/>
    </row>
    <row r="5009" spans="12:16">
      <c r="L5009" s="1054"/>
      <c r="M5009" s="1048"/>
      <c r="N5009" s="1053"/>
      <c r="O5009" s="1053"/>
      <c r="P5009" s="1053"/>
    </row>
    <row r="5010" spans="12:16">
      <c r="L5010" s="1054"/>
      <c r="M5010" s="1048"/>
      <c r="N5010" s="1053"/>
      <c r="O5010" s="1053"/>
      <c r="P5010" s="1053"/>
    </row>
    <row r="5011" spans="12:16">
      <c r="L5011" s="1054"/>
      <c r="M5011" s="1048"/>
      <c r="N5011" s="1053"/>
      <c r="O5011" s="1053"/>
      <c r="P5011" s="1053"/>
    </row>
    <row r="5012" spans="12:16">
      <c r="L5012" s="1054"/>
      <c r="M5012" s="1048"/>
      <c r="N5012" s="1053"/>
      <c r="O5012" s="1053"/>
      <c r="P5012" s="1053"/>
    </row>
    <row r="5013" spans="12:16">
      <c r="L5013" s="1054"/>
      <c r="M5013" s="1048"/>
      <c r="N5013" s="1053"/>
      <c r="O5013" s="1053"/>
      <c r="P5013" s="1053"/>
    </row>
    <row r="5014" spans="12:16">
      <c r="L5014" s="1054"/>
      <c r="M5014" s="1048"/>
      <c r="N5014" s="1053"/>
      <c r="O5014" s="1053"/>
      <c r="P5014" s="1053"/>
    </row>
    <row r="5015" spans="12:16">
      <c r="L5015" s="1054"/>
      <c r="M5015" s="1048"/>
      <c r="N5015" s="1053"/>
      <c r="O5015" s="1053"/>
      <c r="P5015" s="1053"/>
    </row>
    <row r="5016" spans="12:16">
      <c r="L5016" s="1054"/>
      <c r="M5016" s="1048"/>
      <c r="N5016" s="1053"/>
      <c r="O5016" s="1053"/>
      <c r="P5016" s="1053"/>
    </row>
    <row r="5017" spans="12:16">
      <c r="L5017" s="1054"/>
      <c r="M5017" s="1048"/>
      <c r="N5017" s="1053"/>
      <c r="O5017" s="1053"/>
      <c r="P5017" s="1053"/>
    </row>
    <row r="5018" spans="12:16">
      <c r="L5018" s="1054"/>
      <c r="M5018" s="1048"/>
      <c r="N5018" s="1053"/>
      <c r="O5018" s="1053"/>
      <c r="P5018" s="1053"/>
    </row>
    <row r="5019" spans="12:16">
      <c r="L5019" s="1054"/>
      <c r="M5019" s="1048"/>
      <c r="N5019" s="1053"/>
      <c r="O5019" s="1053"/>
      <c r="P5019" s="1053"/>
    </row>
    <row r="5020" spans="12:16">
      <c r="L5020" s="1054"/>
      <c r="M5020" s="1048"/>
      <c r="N5020" s="1053"/>
      <c r="O5020" s="1053"/>
      <c r="P5020" s="1053"/>
    </row>
    <row r="5021" spans="12:16">
      <c r="L5021" s="1054"/>
      <c r="M5021" s="1048"/>
      <c r="N5021" s="1053"/>
      <c r="O5021" s="1053"/>
      <c r="P5021" s="1053"/>
    </row>
    <row r="5022" spans="12:16">
      <c r="L5022" s="1054"/>
      <c r="M5022" s="1048"/>
      <c r="N5022" s="1053"/>
      <c r="O5022" s="1053"/>
      <c r="P5022" s="1053"/>
    </row>
    <row r="5023" spans="12:16">
      <c r="L5023" s="1054"/>
      <c r="M5023" s="1048"/>
      <c r="N5023" s="1053"/>
      <c r="O5023" s="1053"/>
      <c r="P5023" s="1053"/>
    </row>
    <row r="5024" spans="12:16">
      <c r="L5024" s="1054"/>
      <c r="M5024" s="1048"/>
      <c r="N5024" s="1053"/>
      <c r="O5024" s="1053"/>
      <c r="P5024" s="1053"/>
    </row>
    <row r="5025" spans="12:16">
      <c r="L5025" s="1054"/>
      <c r="M5025" s="1048"/>
      <c r="N5025" s="1053"/>
      <c r="O5025" s="1053"/>
      <c r="P5025" s="1053"/>
    </row>
    <row r="5026" spans="12:16">
      <c r="L5026" s="1054"/>
      <c r="M5026" s="1048"/>
      <c r="N5026" s="1053"/>
      <c r="O5026" s="1053"/>
      <c r="P5026" s="1053"/>
    </row>
    <row r="5027" spans="12:16">
      <c r="L5027" s="1054"/>
      <c r="M5027" s="1048"/>
      <c r="N5027" s="1053"/>
      <c r="O5027" s="1053"/>
      <c r="P5027" s="1053"/>
    </row>
    <row r="5028" spans="12:16">
      <c r="L5028" s="1054"/>
      <c r="M5028" s="1048"/>
      <c r="N5028" s="1053"/>
      <c r="O5028" s="1053"/>
      <c r="P5028" s="1053"/>
    </row>
    <row r="5029" spans="12:16">
      <c r="L5029" s="1054"/>
      <c r="M5029" s="1048"/>
      <c r="N5029" s="1053"/>
      <c r="O5029" s="1053"/>
      <c r="P5029" s="1053"/>
    </row>
    <row r="5030" spans="12:16">
      <c r="L5030" s="1054"/>
      <c r="M5030" s="1048"/>
      <c r="N5030" s="1053"/>
      <c r="O5030" s="1053"/>
      <c r="P5030" s="1053"/>
    </row>
    <row r="5031" spans="12:16">
      <c r="L5031" s="1054"/>
      <c r="M5031" s="1048"/>
      <c r="N5031" s="1053"/>
      <c r="O5031" s="1053"/>
      <c r="P5031" s="1053"/>
    </row>
    <row r="5032" spans="12:16">
      <c r="L5032" s="1054"/>
      <c r="M5032" s="1048"/>
      <c r="N5032" s="1053"/>
      <c r="O5032" s="1053"/>
      <c r="P5032" s="1053"/>
    </row>
    <row r="5033" spans="12:16">
      <c r="L5033" s="1054"/>
      <c r="M5033" s="1048"/>
      <c r="N5033" s="1053"/>
      <c r="O5033" s="1053"/>
      <c r="P5033" s="1053"/>
    </row>
    <row r="5034" spans="12:16">
      <c r="L5034" s="1054"/>
      <c r="M5034" s="1048"/>
      <c r="N5034" s="1053"/>
      <c r="O5034" s="1053"/>
      <c r="P5034" s="1053"/>
    </row>
    <row r="5035" spans="12:16">
      <c r="L5035" s="1054"/>
      <c r="M5035" s="1048"/>
      <c r="N5035" s="1053"/>
      <c r="O5035" s="1053"/>
      <c r="P5035" s="1053"/>
    </row>
    <row r="5036" spans="12:16">
      <c r="L5036" s="1054"/>
      <c r="M5036" s="1048"/>
      <c r="N5036" s="1053"/>
      <c r="O5036" s="1053"/>
      <c r="P5036" s="1053"/>
    </row>
    <row r="5037" spans="12:16">
      <c r="L5037" s="1054"/>
      <c r="M5037" s="1048"/>
      <c r="N5037" s="1053"/>
      <c r="O5037" s="1053"/>
      <c r="P5037" s="1053"/>
    </row>
    <row r="5038" spans="12:16">
      <c r="L5038" s="1054"/>
      <c r="M5038" s="1048"/>
      <c r="N5038" s="1053"/>
      <c r="O5038" s="1053"/>
      <c r="P5038" s="1053"/>
    </row>
    <row r="5039" spans="12:16">
      <c r="L5039" s="1054"/>
      <c r="M5039" s="1048"/>
      <c r="N5039" s="1053"/>
      <c r="O5039" s="1053"/>
      <c r="P5039" s="1053"/>
    </row>
    <row r="5040" spans="12:16">
      <c r="L5040" s="1054"/>
      <c r="M5040" s="1048"/>
      <c r="N5040" s="1053"/>
      <c r="O5040" s="1053"/>
      <c r="P5040" s="1053"/>
    </row>
    <row r="5041" spans="12:16">
      <c r="L5041" s="1054"/>
      <c r="M5041" s="1048"/>
      <c r="N5041" s="1053"/>
      <c r="O5041" s="1053"/>
      <c r="P5041" s="1053"/>
    </row>
    <row r="5042" spans="12:16">
      <c r="L5042" s="1054"/>
      <c r="M5042" s="1048"/>
      <c r="N5042" s="1053"/>
      <c r="O5042" s="1053"/>
      <c r="P5042" s="1053"/>
    </row>
    <row r="5043" spans="12:16">
      <c r="L5043" s="1054"/>
      <c r="M5043" s="1048"/>
      <c r="N5043" s="1053"/>
      <c r="O5043" s="1053"/>
      <c r="P5043" s="1053"/>
    </row>
    <row r="5044" spans="12:16">
      <c r="L5044" s="1054"/>
      <c r="M5044" s="1048"/>
      <c r="N5044" s="1053"/>
      <c r="O5044" s="1053"/>
      <c r="P5044" s="1053"/>
    </row>
    <row r="5045" spans="12:16">
      <c r="L5045" s="1054"/>
      <c r="M5045" s="1048"/>
      <c r="N5045" s="1053"/>
      <c r="O5045" s="1053"/>
      <c r="P5045" s="1053"/>
    </row>
    <row r="5046" spans="12:16">
      <c r="L5046" s="1054"/>
      <c r="M5046" s="1048"/>
      <c r="N5046" s="1053"/>
      <c r="O5046" s="1053"/>
      <c r="P5046" s="1053"/>
    </row>
    <row r="5047" spans="12:16">
      <c r="L5047" s="1054"/>
      <c r="M5047" s="1048"/>
      <c r="N5047" s="1053"/>
      <c r="O5047" s="1053"/>
      <c r="P5047" s="1053"/>
    </row>
    <row r="5048" spans="12:16">
      <c r="L5048" s="1054"/>
      <c r="M5048" s="1048"/>
      <c r="N5048" s="1053"/>
      <c r="O5048" s="1053"/>
      <c r="P5048" s="1053"/>
    </row>
    <row r="5049" spans="12:16">
      <c r="L5049" s="1054"/>
      <c r="M5049" s="1048"/>
      <c r="N5049" s="1053"/>
      <c r="O5049" s="1053"/>
      <c r="P5049" s="1053"/>
    </row>
    <row r="5050" spans="12:16">
      <c r="L5050" s="1054"/>
      <c r="M5050" s="1048"/>
      <c r="N5050" s="1053"/>
      <c r="O5050" s="1053"/>
      <c r="P5050" s="1053"/>
    </row>
    <row r="5051" spans="12:16">
      <c r="L5051" s="1054"/>
      <c r="M5051" s="1048"/>
      <c r="N5051" s="1053"/>
      <c r="O5051" s="1053"/>
      <c r="P5051" s="1053"/>
    </row>
    <row r="5052" spans="12:16">
      <c r="L5052" s="1054"/>
      <c r="M5052" s="1048"/>
      <c r="N5052" s="1053"/>
      <c r="O5052" s="1053"/>
      <c r="P5052" s="1053"/>
    </row>
    <row r="5053" spans="12:16">
      <c r="L5053" s="1054"/>
      <c r="M5053" s="1048"/>
      <c r="N5053" s="1053"/>
      <c r="O5053" s="1053"/>
      <c r="P5053" s="1053"/>
    </row>
    <row r="5054" spans="12:16">
      <c r="L5054" s="1054"/>
      <c r="M5054" s="1048"/>
      <c r="N5054" s="1053"/>
      <c r="O5054" s="1053"/>
      <c r="P5054" s="1053"/>
    </row>
    <row r="5055" spans="12:16">
      <c r="L5055" s="1054"/>
      <c r="M5055" s="1048"/>
      <c r="N5055" s="1053"/>
      <c r="O5055" s="1053"/>
      <c r="P5055" s="1053"/>
    </row>
    <row r="5056" spans="12:16">
      <c r="L5056" s="1054"/>
      <c r="M5056" s="1048"/>
      <c r="N5056" s="1053"/>
      <c r="O5056" s="1053"/>
      <c r="P5056" s="1053"/>
    </row>
    <row r="5057" spans="12:16">
      <c r="L5057" s="1054"/>
      <c r="M5057" s="1048"/>
      <c r="N5057" s="1053"/>
      <c r="O5057" s="1053"/>
      <c r="P5057" s="1053"/>
    </row>
    <row r="5058" spans="12:16">
      <c r="L5058" s="1054"/>
      <c r="M5058" s="1048"/>
      <c r="N5058" s="1053"/>
      <c r="O5058" s="1053"/>
      <c r="P5058" s="1053"/>
    </row>
    <row r="5059" spans="12:16">
      <c r="L5059" s="1054"/>
      <c r="M5059" s="1048"/>
      <c r="N5059" s="1053"/>
      <c r="O5059" s="1053"/>
      <c r="P5059" s="1053"/>
    </row>
    <row r="5060" spans="12:16">
      <c r="L5060" s="1054"/>
      <c r="M5060" s="1048"/>
      <c r="N5060" s="1053"/>
      <c r="O5060" s="1053"/>
      <c r="P5060" s="1053"/>
    </row>
    <row r="5061" spans="12:16">
      <c r="L5061" s="1054"/>
      <c r="M5061" s="1048"/>
      <c r="N5061" s="1053"/>
      <c r="O5061" s="1053"/>
      <c r="P5061" s="1053"/>
    </row>
    <row r="5062" spans="12:16">
      <c r="L5062" s="1054"/>
      <c r="M5062" s="1048"/>
      <c r="N5062" s="1053"/>
      <c r="O5062" s="1053"/>
      <c r="P5062" s="1053"/>
    </row>
    <row r="5063" spans="12:16">
      <c r="L5063" s="1054"/>
      <c r="M5063" s="1048"/>
      <c r="N5063" s="1053"/>
      <c r="O5063" s="1053"/>
      <c r="P5063" s="1053"/>
    </row>
    <row r="5064" spans="12:16">
      <c r="L5064" s="1054"/>
      <c r="M5064" s="1048"/>
      <c r="N5064" s="1053"/>
      <c r="O5064" s="1053"/>
      <c r="P5064" s="1053"/>
    </row>
    <row r="5065" spans="12:16">
      <c r="L5065" s="1054"/>
      <c r="M5065" s="1048"/>
      <c r="N5065" s="1053"/>
      <c r="O5065" s="1053"/>
      <c r="P5065" s="1053"/>
    </row>
    <row r="5066" spans="12:16">
      <c r="L5066" s="1054"/>
      <c r="M5066" s="1048"/>
      <c r="N5066" s="1053"/>
      <c r="O5066" s="1053"/>
      <c r="P5066" s="1053"/>
    </row>
    <row r="5067" spans="12:16">
      <c r="L5067" s="1054"/>
      <c r="M5067" s="1048"/>
      <c r="N5067" s="1053"/>
      <c r="O5067" s="1053"/>
      <c r="P5067" s="1053"/>
    </row>
    <row r="5068" spans="12:16">
      <c r="L5068" s="1054"/>
      <c r="M5068" s="1048"/>
      <c r="N5068" s="1053"/>
      <c r="O5068" s="1053"/>
      <c r="P5068" s="1053"/>
    </row>
    <row r="5069" spans="12:16">
      <c r="L5069" s="1054"/>
      <c r="M5069" s="1048"/>
      <c r="N5069" s="1053"/>
      <c r="O5069" s="1053"/>
      <c r="P5069" s="1053"/>
    </row>
    <row r="5070" spans="12:16">
      <c r="L5070" s="1054"/>
      <c r="M5070" s="1048"/>
      <c r="N5070" s="1053"/>
      <c r="O5070" s="1053"/>
      <c r="P5070" s="1053"/>
    </row>
    <row r="5071" spans="12:16">
      <c r="L5071" s="1054"/>
      <c r="M5071" s="1048"/>
      <c r="N5071" s="1053"/>
      <c r="O5071" s="1053"/>
      <c r="P5071" s="1053"/>
    </row>
    <row r="5072" spans="12:16">
      <c r="L5072" s="1054"/>
      <c r="M5072" s="1048"/>
      <c r="N5072" s="1053"/>
      <c r="O5072" s="1053"/>
      <c r="P5072" s="1053"/>
    </row>
    <row r="5073" spans="12:16">
      <c r="L5073" s="1054"/>
      <c r="M5073" s="1048"/>
      <c r="N5073" s="1053"/>
      <c r="O5073" s="1053"/>
      <c r="P5073" s="1053"/>
    </row>
    <row r="5074" spans="12:16">
      <c r="L5074" s="1054"/>
      <c r="M5074" s="1048"/>
      <c r="N5074" s="1053"/>
      <c r="O5074" s="1053"/>
      <c r="P5074" s="1053"/>
    </row>
    <row r="5075" spans="12:16">
      <c r="L5075" s="1054"/>
      <c r="M5075" s="1048"/>
      <c r="N5075" s="1053"/>
      <c r="O5075" s="1053"/>
      <c r="P5075" s="1053"/>
    </row>
    <row r="5076" spans="12:16">
      <c r="L5076" s="1054"/>
      <c r="M5076" s="1048"/>
      <c r="N5076" s="1053"/>
      <c r="O5076" s="1053"/>
      <c r="P5076" s="1053"/>
    </row>
    <row r="5077" spans="12:16">
      <c r="L5077" s="1054"/>
      <c r="M5077" s="1048"/>
      <c r="N5077" s="1053"/>
      <c r="O5077" s="1053"/>
      <c r="P5077" s="1053"/>
    </row>
    <row r="5078" spans="12:16">
      <c r="L5078" s="1054"/>
      <c r="M5078" s="1048"/>
      <c r="N5078" s="1053"/>
      <c r="O5078" s="1053"/>
      <c r="P5078" s="1053"/>
    </row>
    <row r="5079" spans="12:16">
      <c r="L5079" s="1054"/>
      <c r="M5079" s="1048"/>
      <c r="N5079" s="1053"/>
      <c r="O5079" s="1053"/>
      <c r="P5079" s="1053"/>
    </row>
    <row r="5080" spans="12:16">
      <c r="L5080" s="1054"/>
      <c r="M5080" s="1048"/>
      <c r="N5080" s="1053"/>
      <c r="O5080" s="1053"/>
      <c r="P5080" s="1053"/>
    </row>
    <row r="5081" spans="12:16">
      <c r="L5081" s="1054"/>
      <c r="M5081" s="1048"/>
      <c r="N5081" s="1053"/>
      <c r="O5081" s="1053"/>
      <c r="P5081" s="1053"/>
    </row>
    <row r="5082" spans="12:16">
      <c r="L5082" s="1054"/>
      <c r="M5082" s="1048"/>
      <c r="N5082" s="1053"/>
      <c r="O5082" s="1053"/>
      <c r="P5082" s="1053"/>
    </row>
    <row r="5083" spans="12:16">
      <c r="L5083" s="1054"/>
      <c r="M5083" s="1048"/>
      <c r="N5083" s="1053"/>
      <c r="O5083" s="1053"/>
      <c r="P5083" s="1053"/>
    </row>
    <row r="5084" spans="12:16">
      <c r="L5084" s="1054"/>
      <c r="M5084" s="1048"/>
      <c r="N5084" s="1053"/>
      <c r="O5084" s="1053"/>
      <c r="P5084" s="1053"/>
    </row>
    <row r="5085" spans="12:16">
      <c r="L5085" s="1054"/>
      <c r="M5085" s="1048"/>
      <c r="N5085" s="1053"/>
      <c r="O5085" s="1053"/>
      <c r="P5085" s="1053"/>
    </row>
    <row r="5086" spans="12:16">
      <c r="L5086" s="1054"/>
      <c r="M5086" s="1048"/>
      <c r="N5086" s="1053"/>
      <c r="O5086" s="1053"/>
      <c r="P5086" s="1053"/>
    </row>
    <row r="5087" spans="12:16">
      <c r="L5087" s="1054"/>
      <c r="M5087" s="1048"/>
      <c r="N5087" s="1053"/>
      <c r="O5087" s="1053"/>
      <c r="P5087" s="1053"/>
    </row>
    <row r="5088" spans="12:16">
      <c r="L5088" s="1054"/>
      <c r="M5088" s="1048"/>
      <c r="N5088" s="1053"/>
      <c r="O5088" s="1053"/>
      <c r="P5088" s="1053"/>
    </row>
    <row r="5089" spans="12:16">
      <c r="L5089" s="1054"/>
      <c r="M5089" s="1048"/>
      <c r="N5089" s="1053"/>
      <c r="O5089" s="1053"/>
      <c r="P5089" s="1053"/>
    </row>
    <row r="5090" spans="12:16">
      <c r="L5090" s="1054"/>
      <c r="M5090" s="1048"/>
      <c r="N5090" s="1053"/>
      <c r="O5090" s="1053"/>
      <c r="P5090" s="1053"/>
    </row>
    <row r="5091" spans="12:16">
      <c r="L5091" s="1054"/>
      <c r="M5091" s="1048"/>
      <c r="N5091" s="1053"/>
      <c r="O5091" s="1053"/>
      <c r="P5091" s="1053"/>
    </row>
    <row r="5092" spans="12:16">
      <c r="L5092" s="1054"/>
      <c r="M5092" s="1048"/>
      <c r="N5092" s="1053"/>
      <c r="O5092" s="1053"/>
      <c r="P5092" s="1053"/>
    </row>
    <row r="5093" spans="12:16">
      <c r="L5093" s="1054"/>
      <c r="M5093" s="1048"/>
      <c r="N5093" s="1053"/>
      <c r="O5093" s="1053"/>
      <c r="P5093" s="1053"/>
    </row>
    <row r="5094" spans="12:16">
      <c r="L5094" s="1054"/>
      <c r="M5094" s="1048"/>
      <c r="N5094" s="1053"/>
      <c r="O5094" s="1053"/>
      <c r="P5094" s="1053"/>
    </row>
    <row r="5095" spans="12:16">
      <c r="L5095" s="1054"/>
      <c r="M5095" s="1048"/>
      <c r="N5095" s="1053"/>
      <c r="O5095" s="1053"/>
      <c r="P5095" s="1053"/>
    </row>
    <row r="5096" spans="12:16">
      <c r="L5096" s="1054"/>
      <c r="M5096" s="1048"/>
      <c r="N5096" s="1053"/>
      <c r="O5096" s="1053"/>
      <c r="P5096" s="1053"/>
    </row>
    <row r="5097" spans="12:16">
      <c r="L5097" s="1054"/>
      <c r="M5097" s="1048"/>
      <c r="N5097" s="1053"/>
      <c r="O5097" s="1053"/>
      <c r="P5097" s="1053"/>
    </row>
    <row r="5098" spans="12:16">
      <c r="L5098" s="1054"/>
      <c r="M5098" s="1048"/>
      <c r="N5098" s="1053"/>
      <c r="O5098" s="1053"/>
      <c r="P5098" s="1053"/>
    </row>
    <row r="5099" spans="12:16">
      <c r="L5099" s="1054"/>
      <c r="M5099" s="1048"/>
      <c r="N5099" s="1053"/>
      <c r="O5099" s="1053"/>
      <c r="P5099" s="1053"/>
    </row>
    <row r="5100" spans="12:16">
      <c r="L5100" s="1054"/>
      <c r="M5100" s="1048"/>
      <c r="N5100" s="1053"/>
      <c r="O5100" s="1053"/>
      <c r="P5100" s="1053"/>
    </row>
    <row r="5101" spans="12:16">
      <c r="L5101" s="1054"/>
      <c r="M5101" s="1048"/>
      <c r="N5101" s="1053"/>
      <c r="O5101" s="1053"/>
      <c r="P5101" s="1053"/>
    </row>
    <row r="5102" spans="12:16">
      <c r="L5102" s="1054"/>
      <c r="M5102" s="1048"/>
      <c r="N5102" s="1053"/>
      <c r="O5102" s="1053"/>
      <c r="P5102" s="1053"/>
    </row>
    <row r="5103" spans="12:16">
      <c r="L5103" s="1054"/>
      <c r="M5103" s="1048"/>
      <c r="N5103" s="1053"/>
      <c r="O5103" s="1053"/>
      <c r="P5103" s="1053"/>
    </row>
    <row r="5104" spans="12:16">
      <c r="L5104" s="1054"/>
      <c r="M5104" s="1048"/>
      <c r="N5104" s="1053"/>
      <c r="O5104" s="1053"/>
      <c r="P5104" s="1053"/>
    </row>
    <row r="5105" spans="12:16">
      <c r="L5105" s="1054"/>
      <c r="M5105" s="1048"/>
      <c r="N5105" s="1053"/>
      <c r="O5105" s="1053"/>
      <c r="P5105" s="1053"/>
    </row>
    <row r="5106" spans="12:16">
      <c r="L5106" s="1054"/>
      <c r="M5106" s="1048"/>
      <c r="N5106" s="1053"/>
      <c r="O5106" s="1053"/>
      <c r="P5106" s="1053"/>
    </row>
    <row r="5107" spans="12:16">
      <c r="L5107" s="1054"/>
      <c r="M5107" s="1048"/>
      <c r="N5107" s="1053"/>
      <c r="O5107" s="1053"/>
      <c r="P5107" s="1053"/>
    </row>
    <row r="5108" spans="12:16">
      <c r="L5108" s="1054"/>
      <c r="M5108" s="1048"/>
      <c r="N5108" s="1053"/>
      <c r="O5108" s="1053"/>
      <c r="P5108" s="1053"/>
    </row>
    <row r="5109" spans="12:16">
      <c r="L5109" s="1054"/>
      <c r="M5109" s="1048"/>
      <c r="N5109" s="1053"/>
      <c r="O5109" s="1053"/>
      <c r="P5109" s="1053"/>
    </row>
    <row r="5110" spans="12:16">
      <c r="L5110" s="1054"/>
      <c r="M5110" s="1048"/>
      <c r="N5110" s="1053"/>
      <c r="O5110" s="1053"/>
      <c r="P5110" s="1053"/>
    </row>
    <row r="5111" spans="12:16">
      <c r="L5111" s="1054"/>
      <c r="M5111" s="1048"/>
      <c r="N5111" s="1053"/>
      <c r="O5111" s="1053"/>
      <c r="P5111" s="1053"/>
    </row>
    <row r="5112" spans="12:16">
      <c r="L5112" s="1054"/>
      <c r="M5112" s="1048"/>
      <c r="N5112" s="1053"/>
      <c r="O5112" s="1053"/>
      <c r="P5112" s="1053"/>
    </row>
    <row r="5113" spans="12:16">
      <c r="L5113" s="1054"/>
      <c r="M5113" s="1048"/>
      <c r="N5113" s="1053"/>
      <c r="O5113" s="1053"/>
      <c r="P5113" s="1053"/>
    </row>
    <row r="5114" spans="12:16">
      <c r="L5114" s="1054"/>
      <c r="M5114" s="1048"/>
      <c r="N5114" s="1053"/>
      <c r="O5114" s="1053"/>
      <c r="P5114" s="1053"/>
    </row>
    <row r="5115" spans="12:16">
      <c r="L5115" s="1054"/>
      <c r="M5115" s="1048"/>
      <c r="N5115" s="1053"/>
      <c r="O5115" s="1053"/>
      <c r="P5115" s="1053"/>
    </row>
    <row r="5116" spans="12:16">
      <c r="L5116" s="1054"/>
      <c r="M5116" s="1048"/>
      <c r="N5116" s="1053"/>
      <c r="O5116" s="1053"/>
      <c r="P5116" s="1053"/>
    </row>
    <row r="5117" spans="12:16">
      <c r="L5117" s="1054"/>
      <c r="M5117" s="1048"/>
      <c r="N5117" s="1053"/>
      <c r="O5117" s="1053"/>
      <c r="P5117" s="1053"/>
    </row>
    <row r="5118" spans="12:16">
      <c r="L5118" s="1054"/>
      <c r="M5118" s="1048"/>
      <c r="N5118" s="1053"/>
      <c r="O5118" s="1053"/>
      <c r="P5118" s="1053"/>
    </row>
    <row r="5119" spans="12:16">
      <c r="L5119" s="1054"/>
      <c r="M5119" s="1048"/>
      <c r="N5119" s="1053"/>
      <c r="O5119" s="1053"/>
      <c r="P5119" s="1053"/>
    </row>
    <row r="5120" spans="12:16">
      <c r="L5120" s="1054"/>
      <c r="M5120" s="1048"/>
      <c r="N5120" s="1053"/>
      <c r="O5120" s="1053"/>
      <c r="P5120" s="1053"/>
    </row>
    <row r="5121" spans="12:16">
      <c r="L5121" s="1054"/>
      <c r="M5121" s="1048"/>
      <c r="N5121" s="1053"/>
      <c r="O5121" s="1053"/>
      <c r="P5121" s="1053"/>
    </row>
    <row r="5122" spans="12:16">
      <c r="L5122" s="1054"/>
      <c r="M5122" s="1048"/>
      <c r="N5122" s="1053"/>
      <c r="O5122" s="1053"/>
      <c r="P5122" s="1053"/>
    </row>
    <row r="5123" spans="12:16">
      <c r="L5123" s="1054"/>
      <c r="M5123" s="1048"/>
      <c r="N5123" s="1053"/>
      <c r="O5123" s="1053"/>
      <c r="P5123" s="1053"/>
    </row>
    <row r="5124" spans="12:16">
      <c r="L5124" s="1054"/>
      <c r="M5124" s="1048"/>
      <c r="N5124" s="1053"/>
      <c r="O5124" s="1053"/>
      <c r="P5124" s="1053"/>
    </row>
    <row r="5125" spans="12:16">
      <c r="L5125" s="1054"/>
      <c r="M5125" s="1048"/>
      <c r="N5125" s="1053"/>
      <c r="O5125" s="1053"/>
      <c r="P5125" s="1053"/>
    </row>
    <row r="5126" spans="12:16">
      <c r="L5126" s="1054"/>
      <c r="M5126" s="1048"/>
      <c r="N5126" s="1053"/>
      <c r="O5126" s="1053"/>
      <c r="P5126" s="1053"/>
    </row>
    <row r="5127" spans="12:16">
      <c r="L5127" s="1054"/>
      <c r="M5127" s="1048"/>
      <c r="N5127" s="1053"/>
      <c r="O5127" s="1053"/>
      <c r="P5127" s="1053"/>
    </row>
    <row r="5128" spans="12:16">
      <c r="L5128" s="1054"/>
      <c r="M5128" s="1048"/>
      <c r="N5128" s="1053"/>
      <c r="O5128" s="1053"/>
      <c r="P5128" s="1053"/>
    </row>
    <row r="5129" spans="12:16">
      <c r="L5129" s="1054"/>
      <c r="M5129" s="1048"/>
      <c r="N5129" s="1053"/>
      <c r="O5129" s="1053"/>
      <c r="P5129" s="1053"/>
    </row>
    <row r="5130" spans="12:16">
      <c r="L5130" s="1054"/>
      <c r="M5130" s="1048"/>
      <c r="N5130" s="1053"/>
      <c r="O5130" s="1053"/>
      <c r="P5130" s="1053"/>
    </row>
    <row r="5131" spans="12:16">
      <c r="L5131" s="1054"/>
      <c r="M5131" s="1048"/>
      <c r="N5131" s="1053"/>
      <c r="O5131" s="1053"/>
      <c r="P5131" s="1053"/>
    </row>
    <row r="5132" spans="12:16">
      <c r="L5132" s="1054"/>
      <c r="M5132" s="1048"/>
      <c r="N5132" s="1053"/>
      <c r="O5132" s="1053"/>
      <c r="P5132" s="1053"/>
    </row>
    <row r="5133" spans="12:16">
      <c r="L5133" s="1054"/>
      <c r="M5133" s="1048"/>
      <c r="N5133" s="1053"/>
      <c r="O5133" s="1053"/>
      <c r="P5133" s="1053"/>
    </row>
    <row r="5134" spans="12:16">
      <c r="L5134" s="1054"/>
      <c r="M5134" s="1048"/>
      <c r="N5134" s="1053"/>
      <c r="O5134" s="1053"/>
      <c r="P5134" s="1053"/>
    </row>
    <row r="5135" spans="12:16">
      <c r="L5135" s="1054"/>
      <c r="M5135" s="1048"/>
      <c r="N5135" s="1053"/>
      <c r="O5135" s="1053"/>
      <c r="P5135" s="1053"/>
    </row>
    <row r="5136" spans="12:16">
      <c r="L5136" s="1054"/>
      <c r="M5136" s="1048"/>
      <c r="N5136" s="1053"/>
      <c r="O5136" s="1053"/>
      <c r="P5136" s="1053"/>
    </row>
    <row r="5137" spans="12:16">
      <c r="L5137" s="1054"/>
      <c r="M5137" s="1048"/>
      <c r="N5137" s="1053"/>
      <c r="O5137" s="1053"/>
      <c r="P5137" s="1053"/>
    </row>
    <row r="5138" spans="12:16">
      <c r="L5138" s="1054"/>
      <c r="M5138" s="1048"/>
      <c r="N5138" s="1053"/>
      <c r="O5138" s="1053"/>
      <c r="P5138" s="1053"/>
    </row>
    <row r="5139" spans="12:16">
      <c r="L5139" s="1054"/>
      <c r="M5139" s="1048"/>
      <c r="N5139" s="1053"/>
      <c r="O5139" s="1053"/>
      <c r="P5139" s="1053"/>
    </row>
    <row r="5140" spans="12:16">
      <c r="L5140" s="1054"/>
      <c r="M5140" s="1048"/>
      <c r="N5140" s="1053"/>
      <c r="O5140" s="1053"/>
      <c r="P5140" s="1053"/>
    </row>
    <row r="5141" spans="12:16">
      <c r="L5141" s="1054"/>
      <c r="M5141" s="1048"/>
      <c r="N5141" s="1053"/>
      <c r="O5141" s="1053"/>
      <c r="P5141" s="1053"/>
    </row>
    <row r="5142" spans="12:16">
      <c r="L5142" s="1054"/>
      <c r="M5142" s="1048"/>
      <c r="N5142" s="1053"/>
      <c r="O5142" s="1053"/>
      <c r="P5142" s="1053"/>
    </row>
    <row r="5143" spans="12:16">
      <c r="L5143" s="1054"/>
      <c r="M5143" s="1048"/>
      <c r="N5143" s="1053"/>
      <c r="O5143" s="1053"/>
      <c r="P5143" s="1053"/>
    </row>
    <row r="5144" spans="12:16">
      <c r="L5144" s="1054"/>
      <c r="M5144" s="1048"/>
      <c r="N5144" s="1053"/>
      <c r="O5144" s="1053"/>
      <c r="P5144" s="1053"/>
    </row>
    <row r="5145" spans="12:16">
      <c r="L5145" s="1054"/>
      <c r="M5145" s="1048"/>
      <c r="N5145" s="1053"/>
      <c r="O5145" s="1053"/>
      <c r="P5145" s="1053"/>
    </row>
    <row r="5146" spans="12:16">
      <c r="L5146" s="1054"/>
      <c r="M5146" s="1048"/>
      <c r="N5146" s="1053"/>
      <c r="O5146" s="1053"/>
      <c r="P5146" s="1053"/>
    </row>
    <row r="5147" spans="12:16">
      <c r="L5147" s="1054"/>
      <c r="M5147" s="1048"/>
      <c r="N5147" s="1053"/>
      <c r="O5147" s="1053"/>
      <c r="P5147" s="1053"/>
    </row>
    <row r="5148" spans="12:16">
      <c r="L5148" s="1054"/>
      <c r="M5148" s="1048"/>
      <c r="N5148" s="1053"/>
      <c r="O5148" s="1053"/>
      <c r="P5148" s="1053"/>
    </row>
    <row r="5149" spans="12:16">
      <c r="L5149" s="1054"/>
      <c r="M5149" s="1048"/>
      <c r="N5149" s="1053"/>
      <c r="O5149" s="1053"/>
      <c r="P5149" s="1053"/>
    </row>
    <row r="5150" spans="12:16">
      <c r="L5150" s="1054"/>
      <c r="M5150" s="1048"/>
      <c r="N5150" s="1053"/>
      <c r="O5150" s="1053"/>
      <c r="P5150" s="1053"/>
    </row>
    <row r="5151" spans="12:16">
      <c r="L5151" s="1054"/>
      <c r="M5151" s="1048"/>
      <c r="N5151" s="1053"/>
      <c r="O5151" s="1053"/>
      <c r="P5151" s="1053"/>
    </row>
    <row r="5152" spans="12:16">
      <c r="L5152" s="1054"/>
      <c r="M5152" s="1048"/>
      <c r="N5152" s="1053"/>
      <c r="O5152" s="1053"/>
      <c r="P5152" s="1053"/>
    </row>
    <row r="5153" spans="12:16">
      <c r="L5153" s="1054"/>
      <c r="M5153" s="1048"/>
      <c r="N5153" s="1053"/>
      <c r="O5153" s="1053"/>
      <c r="P5153" s="1053"/>
    </row>
    <row r="5154" spans="12:16">
      <c r="L5154" s="1054"/>
      <c r="M5154" s="1048"/>
      <c r="N5154" s="1053"/>
      <c r="O5154" s="1053"/>
      <c r="P5154" s="1053"/>
    </row>
    <row r="5155" spans="12:16">
      <c r="L5155" s="1054"/>
      <c r="M5155" s="1048"/>
      <c r="N5155" s="1053"/>
      <c r="O5155" s="1053"/>
      <c r="P5155" s="1053"/>
    </row>
    <row r="5156" spans="12:16">
      <c r="L5156" s="1054"/>
      <c r="M5156" s="1048"/>
      <c r="N5156" s="1053"/>
      <c r="O5156" s="1053"/>
      <c r="P5156" s="1053"/>
    </row>
    <row r="5157" spans="12:16">
      <c r="L5157" s="1054"/>
      <c r="M5157" s="1048"/>
      <c r="N5157" s="1053"/>
      <c r="O5157" s="1053"/>
      <c r="P5157" s="1053"/>
    </row>
    <row r="5158" spans="12:16">
      <c r="L5158" s="1054"/>
      <c r="M5158" s="1048"/>
      <c r="N5158" s="1053"/>
      <c r="O5158" s="1053"/>
      <c r="P5158" s="1053"/>
    </row>
    <row r="5159" spans="12:16">
      <c r="L5159" s="1054"/>
      <c r="M5159" s="1048"/>
      <c r="N5159" s="1053"/>
      <c r="O5159" s="1053"/>
      <c r="P5159" s="1053"/>
    </row>
    <row r="5160" spans="12:16">
      <c r="L5160" s="1054"/>
      <c r="M5160" s="1048"/>
      <c r="N5160" s="1053"/>
      <c r="O5160" s="1053"/>
      <c r="P5160" s="1053"/>
    </row>
    <row r="5161" spans="12:16">
      <c r="L5161" s="1054"/>
      <c r="M5161" s="1048"/>
      <c r="N5161" s="1053"/>
      <c r="O5161" s="1053"/>
      <c r="P5161" s="1053"/>
    </row>
    <row r="5162" spans="12:16">
      <c r="L5162" s="1054"/>
      <c r="M5162" s="1048"/>
      <c r="N5162" s="1053"/>
      <c r="O5162" s="1053"/>
      <c r="P5162" s="1053"/>
    </row>
    <row r="5163" spans="12:16">
      <c r="L5163" s="1054"/>
      <c r="M5163" s="1048"/>
      <c r="N5163" s="1053"/>
      <c r="O5163" s="1053"/>
      <c r="P5163" s="1053"/>
    </row>
    <row r="5164" spans="12:16">
      <c r="L5164" s="1054"/>
      <c r="M5164" s="1048"/>
      <c r="N5164" s="1053"/>
      <c r="O5164" s="1053"/>
      <c r="P5164" s="1053"/>
    </row>
    <row r="5165" spans="12:16">
      <c r="L5165" s="1054"/>
      <c r="M5165" s="1048"/>
      <c r="N5165" s="1053"/>
      <c r="O5165" s="1053"/>
      <c r="P5165" s="1053"/>
    </row>
    <row r="5166" spans="12:16">
      <c r="L5166" s="1054"/>
      <c r="M5166" s="1048"/>
      <c r="N5166" s="1053"/>
      <c r="O5166" s="1053"/>
      <c r="P5166" s="1053"/>
    </row>
    <row r="5167" spans="12:16">
      <c r="L5167" s="1054"/>
      <c r="M5167" s="1048"/>
      <c r="N5167" s="1053"/>
      <c r="O5167" s="1053"/>
      <c r="P5167" s="1053"/>
    </row>
    <row r="5168" spans="12:16">
      <c r="L5168" s="1054"/>
      <c r="M5168" s="1048"/>
      <c r="N5168" s="1053"/>
      <c r="O5168" s="1053"/>
      <c r="P5168" s="1053"/>
    </row>
    <row r="5169" spans="12:16">
      <c r="L5169" s="1054"/>
      <c r="M5169" s="1048"/>
      <c r="N5169" s="1053"/>
      <c r="O5169" s="1053"/>
      <c r="P5169" s="1053"/>
    </row>
    <row r="5170" spans="12:16">
      <c r="L5170" s="1054"/>
      <c r="M5170" s="1048"/>
      <c r="N5170" s="1053"/>
      <c r="O5170" s="1053"/>
      <c r="P5170" s="1053"/>
    </row>
    <row r="5171" spans="12:16">
      <c r="L5171" s="1054"/>
      <c r="M5171" s="1048"/>
      <c r="N5171" s="1053"/>
      <c r="O5171" s="1053"/>
      <c r="P5171" s="1053"/>
    </row>
    <row r="5172" spans="12:16">
      <c r="L5172" s="1054"/>
      <c r="M5172" s="1048"/>
      <c r="N5172" s="1053"/>
      <c r="O5172" s="1053"/>
      <c r="P5172" s="1053"/>
    </row>
    <row r="5173" spans="12:16">
      <c r="L5173" s="1054"/>
      <c r="M5173" s="1048"/>
      <c r="N5173" s="1053"/>
      <c r="O5173" s="1053"/>
      <c r="P5173" s="1053"/>
    </row>
    <row r="5174" spans="12:16">
      <c r="L5174" s="1054"/>
      <c r="M5174" s="1048"/>
      <c r="N5174" s="1053"/>
      <c r="O5174" s="1053"/>
      <c r="P5174" s="1053"/>
    </row>
    <row r="5175" spans="12:16">
      <c r="L5175" s="1054"/>
      <c r="M5175" s="1048"/>
      <c r="N5175" s="1053"/>
      <c r="O5175" s="1053"/>
      <c r="P5175" s="1053"/>
    </row>
    <row r="5176" spans="12:16">
      <c r="L5176" s="1054"/>
      <c r="M5176" s="1048"/>
      <c r="N5176" s="1053"/>
      <c r="O5176" s="1053"/>
      <c r="P5176" s="1053"/>
    </row>
    <row r="5177" spans="12:16">
      <c r="L5177" s="1054"/>
      <c r="M5177" s="1048"/>
      <c r="N5177" s="1053"/>
      <c r="O5177" s="1053"/>
      <c r="P5177" s="1053"/>
    </row>
    <row r="5178" spans="12:16">
      <c r="L5178" s="1054"/>
      <c r="M5178" s="1048"/>
      <c r="N5178" s="1053"/>
      <c r="O5178" s="1053"/>
      <c r="P5178" s="1053"/>
    </row>
    <row r="5179" spans="12:16">
      <c r="L5179" s="1054"/>
      <c r="M5179" s="1048"/>
      <c r="N5179" s="1053"/>
      <c r="O5179" s="1053"/>
      <c r="P5179" s="1053"/>
    </row>
    <row r="5180" spans="12:16">
      <c r="L5180" s="1054"/>
      <c r="M5180" s="1048"/>
      <c r="N5180" s="1053"/>
      <c r="O5180" s="1053"/>
      <c r="P5180" s="1053"/>
    </row>
    <row r="5181" spans="12:16">
      <c r="L5181" s="1054"/>
      <c r="M5181" s="1048"/>
      <c r="N5181" s="1053"/>
      <c r="O5181" s="1053"/>
      <c r="P5181" s="1053"/>
    </row>
    <row r="5182" spans="12:16">
      <c r="L5182" s="1054"/>
      <c r="M5182" s="1048"/>
      <c r="N5182" s="1053"/>
      <c r="O5182" s="1053"/>
      <c r="P5182" s="1053"/>
    </row>
    <row r="5183" spans="12:16">
      <c r="L5183" s="1054"/>
      <c r="M5183" s="1048"/>
      <c r="N5183" s="1053"/>
      <c r="O5183" s="1053"/>
      <c r="P5183" s="1053"/>
    </row>
    <row r="5184" spans="12:16">
      <c r="L5184" s="1054"/>
      <c r="M5184" s="1048"/>
      <c r="N5184" s="1053"/>
      <c r="O5184" s="1053"/>
      <c r="P5184" s="1053"/>
    </row>
    <row r="5185" spans="12:16">
      <c r="L5185" s="1054"/>
      <c r="M5185" s="1048"/>
      <c r="N5185" s="1053"/>
      <c r="O5185" s="1053"/>
      <c r="P5185" s="1053"/>
    </row>
    <row r="5186" spans="12:16">
      <c r="L5186" s="1054"/>
      <c r="M5186" s="1048"/>
      <c r="N5186" s="1053"/>
      <c r="O5186" s="1053"/>
      <c r="P5186" s="1053"/>
    </row>
    <row r="5187" spans="12:16">
      <c r="L5187" s="1054"/>
      <c r="M5187" s="1048"/>
      <c r="N5187" s="1053"/>
      <c r="O5187" s="1053"/>
      <c r="P5187" s="1053"/>
    </row>
    <row r="5188" spans="12:16">
      <c r="L5188" s="1054"/>
      <c r="M5188" s="1048"/>
      <c r="N5188" s="1053"/>
      <c r="O5188" s="1053"/>
      <c r="P5188" s="1053"/>
    </row>
    <row r="5189" spans="12:16">
      <c r="L5189" s="1054"/>
      <c r="M5189" s="1048"/>
      <c r="N5189" s="1053"/>
      <c r="O5189" s="1053"/>
      <c r="P5189" s="1053"/>
    </row>
    <row r="5190" spans="12:16">
      <c r="L5190" s="1054"/>
      <c r="M5190" s="1048"/>
      <c r="N5190" s="1053"/>
      <c r="O5190" s="1053"/>
      <c r="P5190" s="1053"/>
    </row>
    <row r="5191" spans="12:16">
      <c r="L5191" s="1054"/>
      <c r="M5191" s="1048"/>
      <c r="N5191" s="1053"/>
      <c r="O5191" s="1053"/>
      <c r="P5191" s="1053"/>
    </row>
    <row r="5192" spans="12:16">
      <c r="L5192" s="1054"/>
      <c r="M5192" s="1048"/>
      <c r="N5192" s="1053"/>
      <c r="O5192" s="1053"/>
      <c r="P5192" s="1053"/>
    </row>
    <row r="5193" spans="12:16">
      <c r="L5193" s="1054"/>
      <c r="M5193" s="1048"/>
      <c r="N5193" s="1053"/>
      <c r="O5193" s="1053"/>
      <c r="P5193" s="1053"/>
    </row>
    <row r="5194" spans="12:16">
      <c r="L5194" s="1054"/>
      <c r="M5194" s="1048"/>
      <c r="N5194" s="1053"/>
      <c r="O5194" s="1053"/>
      <c r="P5194" s="1053"/>
    </row>
    <row r="5195" spans="12:16">
      <c r="L5195" s="1054"/>
      <c r="M5195" s="1048"/>
      <c r="N5195" s="1053"/>
      <c r="O5195" s="1053"/>
      <c r="P5195" s="1053"/>
    </row>
    <row r="5196" spans="12:16">
      <c r="L5196" s="1054"/>
      <c r="M5196" s="1048"/>
      <c r="N5196" s="1053"/>
      <c r="O5196" s="1053"/>
      <c r="P5196" s="1053"/>
    </row>
    <row r="5197" spans="12:16">
      <c r="L5197" s="1054"/>
      <c r="M5197" s="1048"/>
      <c r="N5197" s="1053"/>
      <c r="O5197" s="1053"/>
      <c r="P5197" s="1053"/>
    </row>
    <row r="5198" spans="12:16">
      <c r="L5198" s="1054"/>
      <c r="M5198" s="1048"/>
      <c r="N5198" s="1053"/>
      <c r="O5198" s="1053"/>
      <c r="P5198" s="1053"/>
    </row>
    <row r="5199" spans="12:16">
      <c r="L5199" s="1054"/>
      <c r="M5199" s="1048"/>
      <c r="N5199" s="1053"/>
      <c r="O5199" s="1053"/>
      <c r="P5199" s="1053"/>
    </row>
    <row r="5200" spans="12:16">
      <c r="L5200" s="1054"/>
      <c r="M5200" s="1048"/>
      <c r="N5200" s="1053"/>
      <c r="O5200" s="1053"/>
      <c r="P5200" s="1053"/>
    </row>
    <row r="5201" spans="12:16">
      <c r="L5201" s="1054"/>
      <c r="M5201" s="1048"/>
      <c r="N5201" s="1053"/>
      <c r="O5201" s="1053"/>
      <c r="P5201" s="1053"/>
    </row>
    <row r="5202" spans="12:16">
      <c r="L5202" s="1054"/>
      <c r="M5202" s="1048"/>
      <c r="N5202" s="1053"/>
      <c r="O5202" s="1053"/>
      <c r="P5202" s="1053"/>
    </row>
    <row r="5203" spans="12:16">
      <c r="L5203" s="1054"/>
      <c r="M5203" s="1048"/>
      <c r="N5203" s="1053"/>
      <c r="O5203" s="1053"/>
      <c r="P5203" s="1053"/>
    </row>
    <row r="5204" spans="12:16">
      <c r="L5204" s="1054"/>
      <c r="M5204" s="1048"/>
      <c r="N5204" s="1053"/>
      <c r="O5204" s="1053"/>
      <c r="P5204" s="1053"/>
    </row>
    <row r="5205" spans="12:16">
      <c r="L5205" s="1054"/>
      <c r="M5205" s="1048"/>
      <c r="N5205" s="1053"/>
      <c r="O5205" s="1053"/>
      <c r="P5205" s="1053"/>
    </row>
    <row r="5206" spans="12:16">
      <c r="L5206" s="1054"/>
      <c r="M5206" s="1048"/>
      <c r="N5206" s="1053"/>
      <c r="O5206" s="1053"/>
      <c r="P5206" s="1053"/>
    </row>
    <row r="5207" spans="12:16">
      <c r="L5207" s="1054"/>
      <c r="M5207" s="1048"/>
      <c r="N5207" s="1053"/>
      <c r="O5207" s="1053"/>
      <c r="P5207" s="1053"/>
    </row>
    <row r="5208" spans="12:16">
      <c r="L5208" s="1054"/>
      <c r="M5208" s="1048"/>
      <c r="N5208" s="1053"/>
      <c r="O5208" s="1053"/>
      <c r="P5208" s="1053"/>
    </row>
    <row r="5209" spans="12:16">
      <c r="L5209" s="1054"/>
      <c r="M5209" s="1048"/>
      <c r="N5209" s="1053"/>
      <c r="O5209" s="1053"/>
      <c r="P5209" s="1053"/>
    </row>
    <row r="5210" spans="12:16">
      <c r="L5210" s="1054"/>
      <c r="M5210" s="1048"/>
      <c r="N5210" s="1053"/>
      <c r="O5210" s="1053"/>
      <c r="P5210" s="1053"/>
    </row>
    <row r="5211" spans="12:16">
      <c r="L5211" s="1054"/>
      <c r="M5211" s="1048"/>
      <c r="N5211" s="1053"/>
      <c r="O5211" s="1053"/>
      <c r="P5211" s="1053"/>
    </row>
    <row r="5212" spans="12:16">
      <c r="L5212" s="1054"/>
      <c r="M5212" s="1048"/>
      <c r="N5212" s="1053"/>
      <c r="O5212" s="1053"/>
      <c r="P5212" s="1053"/>
    </row>
    <row r="5213" spans="12:16">
      <c r="L5213" s="1054"/>
      <c r="M5213" s="1048"/>
      <c r="N5213" s="1053"/>
      <c r="O5213" s="1053"/>
      <c r="P5213" s="1053"/>
    </row>
    <row r="5214" spans="12:16">
      <c r="L5214" s="1054"/>
      <c r="M5214" s="1048"/>
      <c r="N5214" s="1053"/>
      <c r="O5214" s="1053"/>
      <c r="P5214" s="1053"/>
    </row>
    <row r="5215" spans="12:16">
      <c r="L5215" s="1054"/>
      <c r="M5215" s="1048"/>
      <c r="N5215" s="1053"/>
      <c r="O5215" s="1053"/>
      <c r="P5215" s="1053"/>
    </row>
    <row r="5216" spans="12:16">
      <c r="L5216" s="1054"/>
      <c r="M5216" s="1048"/>
      <c r="N5216" s="1053"/>
      <c r="O5216" s="1053"/>
      <c r="P5216" s="1053"/>
    </row>
    <row r="5217" spans="12:16">
      <c r="L5217" s="1054"/>
      <c r="M5217" s="1048"/>
      <c r="N5217" s="1053"/>
      <c r="O5217" s="1053"/>
      <c r="P5217" s="1053"/>
    </row>
    <row r="5218" spans="12:16">
      <c r="L5218" s="1054"/>
      <c r="M5218" s="1048"/>
      <c r="N5218" s="1053"/>
      <c r="O5218" s="1053"/>
      <c r="P5218" s="1053"/>
    </row>
    <row r="5219" spans="12:16">
      <c r="L5219" s="1054"/>
      <c r="M5219" s="1048"/>
      <c r="N5219" s="1053"/>
      <c r="O5219" s="1053"/>
      <c r="P5219" s="1053"/>
    </row>
    <row r="5220" spans="12:16">
      <c r="L5220" s="1054"/>
      <c r="M5220" s="1048"/>
      <c r="N5220" s="1053"/>
      <c r="O5220" s="1053"/>
      <c r="P5220" s="1053"/>
    </row>
    <row r="5221" spans="12:16">
      <c r="L5221" s="1054"/>
      <c r="M5221" s="1048"/>
      <c r="N5221" s="1053"/>
      <c r="O5221" s="1053"/>
      <c r="P5221" s="1053"/>
    </row>
    <row r="5222" spans="12:16">
      <c r="L5222" s="1054"/>
      <c r="M5222" s="1048"/>
      <c r="N5222" s="1053"/>
      <c r="O5222" s="1053"/>
      <c r="P5222" s="1053"/>
    </row>
    <row r="5223" spans="12:16">
      <c r="L5223" s="1054"/>
      <c r="M5223" s="1048"/>
      <c r="N5223" s="1053"/>
      <c r="O5223" s="1053"/>
      <c r="P5223" s="1053"/>
    </row>
    <row r="5224" spans="12:16">
      <c r="L5224" s="1054"/>
      <c r="M5224" s="1048"/>
      <c r="N5224" s="1053"/>
      <c r="O5224" s="1053"/>
      <c r="P5224" s="1053"/>
    </row>
    <row r="5225" spans="12:16">
      <c r="L5225" s="1054"/>
      <c r="M5225" s="1048"/>
      <c r="N5225" s="1053"/>
      <c r="O5225" s="1053"/>
      <c r="P5225" s="1053"/>
    </row>
    <row r="5226" spans="12:16">
      <c r="L5226" s="1054"/>
      <c r="M5226" s="1048"/>
      <c r="N5226" s="1053"/>
      <c r="O5226" s="1053"/>
      <c r="P5226" s="1053"/>
    </row>
    <row r="5227" spans="12:16">
      <c r="L5227" s="1054"/>
      <c r="M5227" s="1048"/>
      <c r="N5227" s="1053"/>
      <c r="O5227" s="1053"/>
      <c r="P5227" s="1053"/>
    </row>
    <row r="5228" spans="12:16">
      <c r="L5228" s="1054"/>
      <c r="M5228" s="1048"/>
      <c r="N5228" s="1053"/>
      <c r="O5228" s="1053"/>
      <c r="P5228" s="1053"/>
    </row>
    <row r="5229" spans="12:16">
      <c r="L5229" s="1054"/>
      <c r="M5229" s="1048"/>
      <c r="N5229" s="1053"/>
      <c r="O5229" s="1053"/>
      <c r="P5229" s="1053"/>
    </row>
    <row r="5230" spans="12:16">
      <c r="L5230" s="1054"/>
      <c r="M5230" s="1048"/>
      <c r="N5230" s="1053"/>
      <c r="O5230" s="1053"/>
      <c r="P5230" s="1053"/>
    </row>
    <row r="5231" spans="12:16">
      <c r="L5231" s="1054"/>
      <c r="M5231" s="1048"/>
      <c r="N5231" s="1053"/>
      <c r="O5231" s="1053"/>
      <c r="P5231" s="1053"/>
    </row>
    <row r="5232" spans="12:16">
      <c r="L5232" s="1054"/>
      <c r="M5232" s="1048"/>
      <c r="N5232" s="1053"/>
      <c r="O5232" s="1053"/>
      <c r="P5232" s="1053"/>
    </row>
    <row r="5233" spans="12:16">
      <c r="L5233" s="1054"/>
      <c r="M5233" s="1048"/>
      <c r="N5233" s="1053"/>
      <c r="O5233" s="1053"/>
      <c r="P5233" s="1053"/>
    </row>
    <row r="5234" spans="12:16">
      <c r="L5234" s="1054"/>
      <c r="M5234" s="1048"/>
      <c r="N5234" s="1053"/>
      <c r="O5234" s="1053"/>
      <c r="P5234" s="1053"/>
    </row>
    <row r="5235" spans="12:16">
      <c r="L5235" s="1054"/>
      <c r="M5235" s="1048"/>
      <c r="N5235" s="1053"/>
      <c r="O5235" s="1053"/>
      <c r="P5235" s="1053"/>
    </row>
    <row r="5236" spans="12:16">
      <c r="L5236" s="1054"/>
      <c r="M5236" s="1048"/>
      <c r="N5236" s="1053"/>
      <c r="O5236" s="1053"/>
      <c r="P5236" s="1053"/>
    </row>
    <row r="5237" spans="12:16">
      <c r="L5237" s="1054"/>
      <c r="M5237" s="1048"/>
      <c r="N5237" s="1053"/>
      <c r="O5237" s="1053"/>
      <c r="P5237" s="1053"/>
    </row>
    <row r="5238" spans="12:16">
      <c r="L5238" s="1054"/>
      <c r="M5238" s="1048"/>
      <c r="N5238" s="1053"/>
      <c r="O5238" s="1053"/>
      <c r="P5238" s="1053"/>
    </row>
    <row r="5239" spans="12:16">
      <c r="L5239" s="1054"/>
      <c r="M5239" s="1048"/>
      <c r="N5239" s="1053"/>
      <c r="O5239" s="1053"/>
      <c r="P5239" s="1053"/>
    </row>
    <row r="5240" spans="12:16">
      <c r="L5240" s="1054"/>
      <c r="M5240" s="1048"/>
      <c r="N5240" s="1053"/>
      <c r="O5240" s="1053"/>
      <c r="P5240" s="1053"/>
    </row>
    <row r="5241" spans="12:16">
      <c r="L5241" s="1054"/>
      <c r="M5241" s="1048"/>
      <c r="N5241" s="1053"/>
      <c r="O5241" s="1053"/>
      <c r="P5241" s="1053"/>
    </row>
    <row r="5242" spans="12:16">
      <c r="L5242" s="1054"/>
      <c r="M5242" s="1048"/>
      <c r="N5242" s="1053"/>
      <c r="O5242" s="1053"/>
      <c r="P5242" s="1053"/>
    </row>
    <row r="5243" spans="12:16">
      <c r="L5243" s="1054"/>
      <c r="M5243" s="1048"/>
      <c r="N5243" s="1053"/>
      <c r="O5243" s="1053"/>
      <c r="P5243" s="1053"/>
    </row>
    <row r="5244" spans="12:16">
      <c r="L5244" s="1054"/>
      <c r="M5244" s="1048"/>
      <c r="N5244" s="1053"/>
      <c r="O5244" s="1053"/>
      <c r="P5244" s="1053"/>
    </row>
    <row r="5245" spans="12:16">
      <c r="L5245" s="1054"/>
      <c r="M5245" s="1048"/>
      <c r="N5245" s="1053"/>
      <c r="O5245" s="1053"/>
      <c r="P5245" s="1053"/>
    </row>
    <row r="5246" spans="12:16">
      <c r="L5246" s="1054"/>
      <c r="M5246" s="1048"/>
      <c r="N5246" s="1053"/>
      <c r="O5246" s="1053"/>
      <c r="P5246" s="1053"/>
    </row>
    <row r="5247" spans="12:16">
      <c r="L5247" s="1054"/>
      <c r="M5247" s="1048"/>
      <c r="N5247" s="1053"/>
      <c r="O5247" s="1053"/>
      <c r="P5247" s="1053"/>
    </row>
    <row r="5248" spans="12:16">
      <c r="L5248" s="1054"/>
      <c r="M5248" s="1048"/>
      <c r="N5248" s="1053"/>
      <c r="O5248" s="1053"/>
      <c r="P5248" s="1053"/>
    </row>
    <row r="5249" spans="12:16">
      <c r="L5249" s="1054"/>
      <c r="M5249" s="1048"/>
      <c r="N5249" s="1053"/>
      <c r="O5249" s="1053"/>
      <c r="P5249" s="1053"/>
    </row>
    <row r="5250" spans="12:16">
      <c r="L5250" s="1054"/>
      <c r="M5250" s="1048"/>
      <c r="N5250" s="1053"/>
      <c r="O5250" s="1053"/>
      <c r="P5250" s="1053"/>
    </row>
    <row r="5251" spans="12:16">
      <c r="L5251" s="1054"/>
      <c r="M5251" s="1048"/>
      <c r="N5251" s="1053"/>
      <c r="O5251" s="1053"/>
      <c r="P5251" s="1053"/>
    </row>
    <row r="5252" spans="12:16">
      <c r="L5252" s="1054"/>
      <c r="M5252" s="1048"/>
      <c r="N5252" s="1053"/>
      <c r="O5252" s="1053"/>
      <c r="P5252" s="1053"/>
    </row>
    <row r="5253" spans="12:16">
      <c r="L5253" s="1054"/>
      <c r="M5253" s="1048"/>
      <c r="N5253" s="1053"/>
      <c r="O5253" s="1053"/>
      <c r="P5253" s="1053"/>
    </row>
    <row r="5254" spans="12:16">
      <c r="L5254" s="1054"/>
      <c r="M5254" s="1048"/>
      <c r="N5254" s="1053"/>
      <c r="O5254" s="1053"/>
      <c r="P5254" s="1053"/>
    </row>
    <row r="5255" spans="12:16">
      <c r="L5255" s="1054"/>
      <c r="M5255" s="1048"/>
      <c r="N5255" s="1053"/>
      <c r="O5255" s="1053"/>
      <c r="P5255" s="1053"/>
    </row>
    <row r="5256" spans="12:16">
      <c r="L5256" s="1054"/>
      <c r="M5256" s="1048"/>
      <c r="N5256" s="1053"/>
      <c r="O5256" s="1053"/>
      <c r="P5256" s="1053"/>
    </row>
    <row r="5257" spans="12:16">
      <c r="L5257" s="1054"/>
      <c r="M5257" s="1048"/>
      <c r="N5257" s="1053"/>
      <c r="O5257" s="1053"/>
      <c r="P5257" s="1053"/>
    </row>
    <row r="5258" spans="12:16">
      <c r="L5258" s="1054"/>
      <c r="M5258" s="1048"/>
      <c r="N5258" s="1053"/>
      <c r="O5258" s="1053"/>
      <c r="P5258" s="1053"/>
    </row>
    <row r="5259" spans="12:16">
      <c r="L5259" s="1054"/>
      <c r="M5259" s="1048"/>
      <c r="N5259" s="1053"/>
      <c r="O5259" s="1053"/>
      <c r="P5259" s="1053"/>
    </row>
    <row r="5260" spans="12:16">
      <c r="L5260" s="1054"/>
      <c r="M5260" s="1048"/>
      <c r="N5260" s="1053"/>
      <c r="O5260" s="1053"/>
      <c r="P5260" s="1053"/>
    </row>
    <row r="5261" spans="12:16">
      <c r="L5261" s="1054"/>
      <c r="M5261" s="1048"/>
      <c r="N5261" s="1053"/>
      <c r="O5261" s="1053"/>
      <c r="P5261" s="1053"/>
    </row>
    <row r="5262" spans="12:16">
      <c r="L5262" s="1054"/>
      <c r="M5262" s="1048"/>
      <c r="N5262" s="1053"/>
      <c r="O5262" s="1053"/>
      <c r="P5262" s="1053"/>
    </row>
    <row r="5263" spans="12:16">
      <c r="L5263" s="1054"/>
      <c r="M5263" s="1048"/>
      <c r="N5263" s="1053"/>
      <c r="O5263" s="1053"/>
      <c r="P5263" s="1053"/>
    </row>
    <row r="5264" spans="12:16">
      <c r="L5264" s="1054"/>
      <c r="M5264" s="1048"/>
      <c r="N5264" s="1053"/>
      <c r="O5264" s="1053"/>
      <c r="P5264" s="1053"/>
    </row>
    <row r="5265" spans="12:16">
      <c r="L5265" s="1054"/>
      <c r="M5265" s="1048"/>
      <c r="N5265" s="1053"/>
      <c r="O5265" s="1053"/>
      <c r="P5265" s="1053"/>
    </row>
    <row r="5266" spans="12:16">
      <c r="L5266" s="1054"/>
      <c r="M5266" s="1048"/>
      <c r="N5266" s="1053"/>
      <c r="O5266" s="1053"/>
      <c r="P5266" s="1053"/>
    </row>
    <row r="5267" spans="12:16">
      <c r="L5267" s="1054"/>
      <c r="M5267" s="1048"/>
      <c r="N5267" s="1053"/>
      <c r="O5267" s="1053"/>
      <c r="P5267" s="1053"/>
    </row>
    <row r="5268" spans="12:16">
      <c r="L5268" s="1054"/>
      <c r="M5268" s="1048"/>
      <c r="N5268" s="1053"/>
      <c r="O5268" s="1053"/>
      <c r="P5268" s="1053"/>
    </row>
    <row r="5269" spans="12:16">
      <c r="L5269" s="1054"/>
      <c r="M5269" s="1048"/>
      <c r="N5269" s="1053"/>
      <c r="O5269" s="1053"/>
      <c r="P5269" s="1053"/>
    </row>
    <row r="5270" spans="12:16">
      <c r="L5270" s="1054"/>
      <c r="M5270" s="1048"/>
      <c r="N5270" s="1053"/>
      <c r="O5270" s="1053"/>
      <c r="P5270" s="1053"/>
    </row>
    <row r="5271" spans="12:16">
      <c r="L5271" s="1054"/>
      <c r="M5271" s="1048"/>
      <c r="N5271" s="1053"/>
      <c r="O5271" s="1053"/>
      <c r="P5271" s="1053"/>
    </row>
    <row r="5272" spans="12:16">
      <c r="L5272" s="1054"/>
      <c r="M5272" s="1048"/>
      <c r="N5272" s="1053"/>
      <c r="O5272" s="1053"/>
      <c r="P5272" s="1053"/>
    </row>
    <row r="5273" spans="12:16">
      <c r="L5273" s="1054"/>
      <c r="M5273" s="1048"/>
      <c r="N5273" s="1053"/>
      <c r="O5273" s="1053"/>
      <c r="P5273" s="1053"/>
    </row>
    <row r="5274" spans="12:16">
      <c r="L5274" s="1054"/>
      <c r="M5274" s="1048"/>
      <c r="N5274" s="1053"/>
      <c r="O5274" s="1053"/>
      <c r="P5274" s="1053"/>
    </row>
    <row r="5275" spans="12:16">
      <c r="L5275" s="1054"/>
      <c r="M5275" s="1048"/>
      <c r="N5275" s="1053"/>
      <c r="O5275" s="1053"/>
      <c r="P5275" s="1053"/>
    </row>
    <row r="5276" spans="12:16">
      <c r="L5276" s="1054"/>
      <c r="M5276" s="1048"/>
      <c r="N5276" s="1053"/>
      <c r="O5276" s="1053"/>
      <c r="P5276" s="1053"/>
    </row>
    <row r="5277" spans="12:16">
      <c r="L5277" s="1054"/>
      <c r="M5277" s="1048"/>
      <c r="N5277" s="1053"/>
      <c r="O5277" s="1053"/>
      <c r="P5277" s="1053"/>
    </row>
    <row r="5278" spans="12:16">
      <c r="L5278" s="1054"/>
      <c r="M5278" s="1048"/>
      <c r="N5278" s="1053"/>
      <c r="O5278" s="1053"/>
      <c r="P5278" s="1053"/>
    </row>
    <row r="5279" spans="12:16">
      <c r="L5279" s="1054"/>
      <c r="M5279" s="1048"/>
      <c r="N5279" s="1053"/>
      <c r="O5279" s="1053"/>
      <c r="P5279" s="1053"/>
    </row>
    <row r="5280" spans="12:16">
      <c r="L5280" s="1054"/>
      <c r="M5280" s="1048"/>
      <c r="N5280" s="1053"/>
      <c r="O5280" s="1053"/>
      <c r="P5280" s="1053"/>
    </row>
    <row r="5281" spans="12:16">
      <c r="L5281" s="1054"/>
      <c r="M5281" s="1048"/>
      <c r="N5281" s="1053"/>
      <c r="O5281" s="1053"/>
      <c r="P5281" s="1053"/>
    </row>
    <row r="5282" spans="12:16">
      <c r="L5282" s="1054"/>
      <c r="M5282" s="1048"/>
      <c r="N5282" s="1053"/>
      <c r="O5282" s="1053"/>
      <c r="P5282" s="1053"/>
    </row>
    <row r="5283" spans="12:16">
      <c r="L5283" s="1054"/>
      <c r="M5283" s="1048"/>
      <c r="N5283" s="1053"/>
      <c r="O5283" s="1053"/>
      <c r="P5283" s="1053"/>
    </row>
    <row r="5284" spans="12:16">
      <c r="L5284" s="1054"/>
      <c r="M5284" s="1048"/>
      <c r="N5284" s="1053"/>
      <c r="O5284" s="1053"/>
      <c r="P5284" s="1053"/>
    </row>
    <row r="5285" spans="12:16">
      <c r="L5285" s="1054"/>
      <c r="M5285" s="1048"/>
      <c r="N5285" s="1053"/>
      <c r="O5285" s="1053"/>
      <c r="P5285" s="1053"/>
    </row>
    <row r="5286" spans="12:16">
      <c r="L5286" s="1054"/>
      <c r="M5286" s="1048"/>
      <c r="N5286" s="1053"/>
      <c r="O5286" s="1053"/>
      <c r="P5286" s="1053"/>
    </row>
    <row r="5287" spans="12:16">
      <c r="L5287" s="1054"/>
      <c r="M5287" s="1048"/>
      <c r="N5287" s="1053"/>
      <c r="O5287" s="1053"/>
      <c r="P5287" s="1053"/>
    </row>
    <row r="5288" spans="12:16">
      <c r="L5288" s="1054"/>
      <c r="M5288" s="1048"/>
      <c r="N5288" s="1053"/>
      <c r="O5288" s="1053"/>
      <c r="P5288" s="1053"/>
    </row>
    <row r="5289" spans="12:16">
      <c r="L5289" s="1054"/>
      <c r="M5289" s="1048"/>
      <c r="N5289" s="1053"/>
      <c r="O5289" s="1053"/>
      <c r="P5289" s="1053"/>
    </row>
    <row r="5290" spans="12:16">
      <c r="L5290" s="1054"/>
      <c r="M5290" s="1048"/>
      <c r="N5290" s="1053"/>
      <c r="O5290" s="1053"/>
      <c r="P5290" s="1053"/>
    </row>
    <row r="5291" spans="12:16">
      <c r="L5291" s="1054"/>
      <c r="M5291" s="1048"/>
      <c r="N5291" s="1053"/>
      <c r="O5291" s="1053"/>
      <c r="P5291" s="1053"/>
    </row>
    <row r="5292" spans="12:16">
      <c r="L5292" s="1054"/>
      <c r="M5292" s="1048"/>
      <c r="N5292" s="1053"/>
      <c r="O5292" s="1053"/>
      <c r="P5292" s="1053"/>
    </row>
    <row r="5293" spans="12:16">
      <c r="L5293" s="1054"/>
      <c r="M5293" s="1048"/>
      <c r="N5293" s="1053"/>
      <c r="O5293" s="1053"/>
      <c r="P5293" s="1053"/>
    </row>
    <row r="5294" spans="12:16">
      <c r="L5294" s="1054"/>
      <c r="M5294" s="1048"/>
      <c r="N5294" s="1053"/>
      <c r="O5294" s="1053"/>
      <c r="P5294" s="1053"/>
    </row>
    <row r="5295" spans="12:16">
      <c r="L5295" s="1054"/>
      <c r="M5295" s="1048"/>
      <c r="N5295" s="1053"/>
      <c r="O5295" s="1053"/>
      <c r="P5295" s="1053"/>
    </row>
    <row r="5296" spans="12:16">
      <c r="L5296" s="1054"/>
      <c r="M5296" s="1048"/>
      <c r="N5296" s="1053"/>
      <c r="O5296" s="1053"/>
      <c r="P5296" s="1053"/>
    </row>
    <row r="5297" spans="12:16">
      <c r="L5297" s="1054"/>
      <c r="M5297" s="1048"/>
      <c r="N5297" s="1053"/>
      <c r="O5297" s="1053"/>
      <c r="P5297" s="1053"/>
    </row>
    <row r="5298" spans="12:16">
      <c r="L5298" s="1054"/>
      <c r="M5298" s="1048"/>
      <c r="N5298" s="1053"/>
      <c r="O5298" s="1053"/>
      <c r="P5298" s="1053"/>
    </row>
    <row r="5299" spans="12:16">
      <c r="L5299" s="1054"/>
      <c r="M5299" s="1048"/>
      <c r="N5299" s="1053"/>
      <c r="O5299" s="1053"/>
      <c r="P5299" s="1053"/>
    </row>
    <row r="5300" spans="12:16">
      <c r="L5300" s="1054"/>
      <c r="M5300" s="1048"/>
      <c r="N5300" s="1053"/>
      <c r="O5300" s="1053"/>
      <c r="P5300" s="1053"/>
    </row>
    <row r="5301" spans="12:16">
      <c r="L5301" s="1054"/>
      <c r="M5301" s="1048"/>
      <c r="N5301" s="1053"/>
      <c r="O5301" s="1053"/>
      <c r="P5301" s="1053"/>
    </row>
    <row r="5302" spans="12:16">
      <c r="L5302" s="1054"/>
      <c r="M5302" s="1048"/>
      <c r="N5302" s="1053"/>
      <c r="O5302" s="1053"/>
      <c r="P5302" s="1053"/>
    </row>
    <row r="5303" spans="12:16">
      <c r="L5303" s="1054"/>
      <c r="M5303" s="1048"/>
      <c r="N5303" s="1053"/>
      <c r="O5303" s="1053"/>
      <c r="P5303" s="1053"/>
    </row>
    <row r="5304" spans="12:16">
      <c r="L5304" s="1054"/>
      <c r="M5304" s="1048"/>
      <c r="N5304" s="1053"/>
      <c r="O5304" s="1053"/>
      <c r="P5304" s="1053"/>
    </row>
    <row r="5305" spans="12:16">
      <c r="L5305" s="1054"/>
      <c r="M5305" s="1048"/>
      <c r="N5305" s="1053"/>
      <c r="O5305" s="1053"/>
      <c r="P5305" s="1053"/>
    </row>
    <row r="5306" spans="12:16">
      <c r="L5306" s="1054"/>
      <c r="M5306" s="1048"/>
      <c r="N5306" s="1053"/>
      <c r="O5306" s="1053"/>
      <c r="P5306" s="1053"/>
    </row>
    <row r="5307" spans="12:16">
      <c r="L5307" s="1054"/>
      <c r="M5307" s="1048"/>
      <c r="N5307" s="1053"/>
      <c r="O5307" s="1053"/>
      <c r="P5307" s="1053"/>
    </row>
    <row r="5308" spans="12:16">
      <c r="L5308" s="1054"/>
      <c r="M5308" s="1048"/>
      <c r="N5308" s="1053"/>
      <c r="O5308" s="1053"/>
      <c r="P5308" s="1053"/>
    </row>
    <row r="5309" spans="12:16">
      <c r="L5309" s="1054"/>
      <c r="M5309" s="1048"/>
      <c r="N5309" s="1053"/>
      <c r="O5309" s="1053"/>
      <c r="P5309" s="1053"/>
    </row>
    <row r="5310" spans="12:16">
      <c r="L5310" s="1054"/>
      <c r="M5310" s="1048"/>
      <c r="N5310" s="1053"/>
      <c r="O5310" s="1053"/>
      <c r="P5310" s="1053"/>
    </row>
    <row r="5311" spans="12:16">
      <c r="L5311" s="1054"/>
      <c r="M5311" s="1048"/>
      <c r="N5311" s="1053"/>
      <c r="O5311" s="1053"/>
      <c r="P5311" s="1053"/>
    </row>
    <row r="5312" spans="12:16">
      <c r="L5312" s="1054"/>
      <c r="M5312" s="1048"/>
      <c r="N5312" s="1053"/>
      <c r="O5312" s="1053"/>
      <c r="P5312" s="1053"/>
    </row>
    <row r="5313" spans="12:16">
      <c r="L5313" s="1054"/>
      <c r="M5313" s="1048"/>
      <c r="N5313" s="1053"/>
      <c r="O5313" s="1053"/>
      <c r="P5313" s="1053"/>
    </row>
    <row r="5314" spans="12:16">
      <c r="L5314" s="1054"/>
      <c r="M5314" s="1048"/>
      <c r="N5314" s="1053"/>
      <c r="O5314" s="1053"/>
      <c r="P5314" s="1053"/>
    </row>
    <row r="5315" spans="12:16">
      <c r="L5315" s="1054"/>
      <c r="M5315" s="1048"/>
      <c r="N5315" s="1053"/>
      <c r="O5315" s="1053"/>
      <c r="P5315" s="1053"/>
    </row>
    <row r="5316" spans="12:16">
      <c r="L5316" s="1054"/>
      <c r="M5316" s="1048"/>
      <c r="N5316" s="1053"/>
      <c r="O5316" s="1053"/>
      <c r="P5316" s="1053"/>
    </row>
    <row r="5317" spans="12:16">
      <c r="L5317" s="1054"/>
      <c r="M5317" s="1048"/>
      <c r="N5317" s="1053"/>
      <c r="O5317" s="1053"/>
      <c r="P5317" s="1053"/>
    </row>
    <row r="5318" spans="12:16">
      <c r="L5318" s="1054"/>
      <c r="M5318" s="1048"/>
      <c r="N5318" s="1053"/>
      <c r="O5318" s="1053"/>
      <c r="P5318" s="1053"/>
    </row>
    <row r="5319" spans="12:16">
      <c r="L5319" s="1054"/>
      <c r="M5319" s="1048"/>
      <c r="N5319" s="1053"/>
      <c r="O5319" s="1053"/>
      <c r="P5319" s="1053"/>
    </row>
    <row r="5320" spans="12:16">
      <c r="L5320" s="1054"/>
      <c r="M5320" s="1048"/>
      <c r="N5320" s="1053"/>
      <c r="O5320" s="1053"/>
      <c r="P5320" s="1053"/>
    </row>
    <row r="5321" spans="12:16">
      <c r="L5321" s="1054"/>
      <c r="M5321" s="1048"/>
      <c r="N5321" s="1053"/>
      <c r="O5321" s="1053"/>
      <c r="P5321" s="1053"/>
    </row>
    <row r="5322" spans="12:16">
      <c r="L5322" s="1054"/>
      <c r="M5322" s="1048"/>
      <c r="N5322" s="1053"/>
      <c r="O5322" s="1053"/>
      <c r="P5322" s="1053"/>
    </row>
    <row r="5323" spans="12:16">
      <c r="L5323" s="1054"/>
      <c r="M5323" s="1048"/>
      <c r="N5323" s="1053"/>
      <c r="O5323" s="1053"/>
      <c r="P5323" s="1053"/>
    </row>
    <row r="5324" spans="12:16">
      <c r="L5324" s="1054"/>
      <c r="M5324" s="1048"/>
      <c r="N5324" s="1053"/>
      <c r="O5324" s="1053"/>
      <c r="P5324" s="1053"/>
    </row>
    <row r="5325" spans="12:16">
      <c r="L5325" s="1054"/>
      <c r="M5325" s="1048"/>
      <c r="N5325" s="1053"/>
      <c r="O5325" s="1053"/>
      <c r="P5325" s="1053"/>
    </row>
    <row r="5326" spans="12:16">
      <c r="L5326" s="1054"/>
      <c r="M5326" s="1048"/>
      <c r="N5326" s="1053"/>
      <c r="O5326" s="1053"/>
      <c r="P5326" s="1053"/>
    </row>
    <row r="5327" spans="12:16">
      <c r="L5327" s="1054"/>
      <c r="M5327" s="1048"/>
      <c r="N5327" s="1053"/>
      <c r="O5327" s="1053"/>
      <c r="P5327" s="1053"/>
    </row>
    <row r="5328" spans="12:16">
      <c r="L5328" s="1054"/>
      <c r="M5328" s="1048"/>
      <c r="N5328" s="1053"/>
      <c r="O5328" s="1053"/>
      <c r="P5328" s="1053"/>
    </row>
    <row r="5329" spans="12:16">
      <c r="L5329" s="1054"/>
      <c r="M5329" s="1048"/>
      <c r="N5329" s="1053"/>
      <c r="O5329" s="1053"/>
      <c r="P5329" s="1053"/>
    </row>
    <row r="5330" spans="12:16">
      <c r="L5330" s="1054"/>
      <c r="M5330" s="1048"/>
      <c r="N5330" s="1053"/>
      <c r="O5330" s="1053"/>
      <c r="P5330" s="1053"/>
    </row>
    <row r="5331" spans="12:16">
      <c r="L5331" s="1054"/>
      <c r="M5331" s="1048"/>
      <c r="N5331" s="1053"/>
      <c r="O5331" s="1053"/>
      <c r="P5331" s="1053"/>
    </row>
    <row r="5332" spans="12:16">
      <c r="L5332" s="1054"/>
      <c r="M5332" s="1048"/>
      <c r="N5332" s="1053"/>
      <c r="O5332" s="1053"/>
      <c r="P5332" s="1053"/>
    </row>
    <row r="5333" spans="12:16">
      <c r="L5333" s="1054"/>
      <c r="M5333" s="1048"/>
      <c r="N5333" s="1053"/>
      <c r="O5333" s="1053"/>
      <c r="P5333" s="1053"/>
    </row>
    <row r="5334" spans="12:16">
      <c r="L5334" s="1054"/>
      <c r="M5334" s="1048"/>
      <c r="N5334" s="1053"/>
      <c r="O5334" s="1053"/>
      <c r="P5334" s="1053"/>
    </row>
    <row r="5335" spans="12:16">
      <c r="L5335" s="1054"/>
      <c r="M5335" s="1048"/>
      <c r="N5335" s="1053"/>
      <c r="O5335" s="1053"/>
      <c r="P5335" s="1053"/>
    </row>
    <row r="5336" spans="12:16">
      <c r="L5336" s="1054"/>
      <c r="M5336" s="1048"/>
      <c r="N5336" s="1053"/>
      <c r="O5336" s="1053"/>
      <c r="P5336" s="1053"/>
    </row>
    <row r="5337" spans="12:16">
      <c r="L5337" s="1054"/>
      <c r="M5337" s="1048"/>
      <c r="N5337" s="1053"/>
      <c r="O5337" s="1053"/>
      <c r="P5337" s="1053"/>
    </row>
    <row r="5338" spans="12:16">
      <c r="L5338" s="1054"/>
      <c r="M5338" s="1048"/>
      <c r="N5338" s="1053"/>
      <c r="O5338" s="1053"/>
      <c r="P5338" s="1053"/>
    </row>
    <row r="5339" spans="12:16">
      <c r="L5339" s="1054"/>
      <c r="M5339" s="1048"/>
      <c r="N5339" s="1053"/>
      <c r="O5339" s="1053"/>
      <c r="P5339" s="1053"/>
    </row>
    <row r="5340" spans="12:16">
      <c r="L5340" s="1054"/>
      <c r="M5340" s="1048"/>
      <c r="N5340" s="1053"/>
      <c r="O5340" s="1053"/>
      <c r="P5340" s="1053"/>
    </row>
    <row r="5341" spans="12:16">
      <c r="L5341" s="1054"/>
      <c r="M5341" s="1048"/>
      <c r="N5341" s="1053"/>
      <c r="O5341" s="1053"/>
      <c r="P5341" s="1053"/>
    </row>
    <row r="5342" spans="12:16">
      <c r="L5342" s="1054"/>
      <c r="M5342" s="1048"/>
      <c r="N5342" s="1053"/>
      <c r="O5342" s="1053"/>
      <c r="P5342" s="1053"/>
    </row>
    <row r="5343" spans="12:16">
      <c r="L5343" s="1054"/>
      <c r="M5343" s="1048"/>
      <c r="N5343" s="1053"/>
      <c r="O5343" s="1053"/>
      <c r="P5343" s="1053"/>
    </row>
    <row r="5344" spans="12:16">
      <c r="L5344" s="1054"/>
      <c r="M5344" s="1048"/>
      <c r="N5344" s="1053"/>
      <c r="O5344" s="1053"/>
      <c r="P5344" s="1053"/>
    </row>
    <row r="5345" spans="12:16">
      <c r="L5345" s="1054"/>
      <c r="M5345" s="1048"/>
      <c r="N5345" s="1053"/>
      <c r="O5345" s="1053"/>
      <c r="P5345" s="1053"/>
    </row>
    <row r="5346" spans="12:16">
      <c r="L5346" s="1054"/>
      <c r="M5346" s="1048"/>
      <c r="N5346" s="1053"/>
      <c r="O5346" s="1053"/>
      <c r="P5346" s="1053"/>
    </row>
    <row r="5347" spans="12:16">
      <c r="L5347" s="1054"/>
      <c r="M5347" s="1048"/>
      <c r="N5347" s="1053"/>
      <c r="O5347" s="1053"/>
      <c r="P5347" s="1053"/>
    </row>
    <row r="5348" spans="12:16">
      <c r="L5348" s="1054"/>
      <c r="M5348" s="1048"/>
      <c r="N5348" s="1053"/>
      <c r="O5348" s="1053"/>
      <c r="P5348" s="1053"/>
    </row>
    <row r="5349" spans="12:16">
      <c r="L5349" s="1054"/>
      <c r="M5349" s="1048"/>
      <c r="N5349" s="1053"/>
      <c r="O5349" s="1053"/>
      <c r="P5349" s="1053"/>
    </row>
    <row r="5350" spans="12:16">
      <c r="L5350" s="1054"/>
      <c r="M5350" s="1048"/>
      <c r="N5350" s="1053"/>
      <c r="O5350" s="1053"/>
      <c r="P5350" s="1053"/>
    </row>
    <row r="5351" spans="12:16">
      <c r="L5351" s="1054"/>
      <c r="M5351" s="1048"/>
      <c r="N5351" s="1053"/>
      <c r="O5351" s="1053"/>
      <c r="P5351" s="1053"/>
    </row>
    <row r="5352" spans="12:16">
      <c r="L5352" s="1054"/>
      <c r="M5352" s="1048"/>
      <c r="N5352" s="1053"/>
      <c r="O5352" s="1053"/>
      <c r="P5352" s="1053"/>
    </row>
    <row r="5353" spans="12:16">
      <c r="L5353" s="1054"/>
      <c r="M5353" s="1048"/>
      <c r="N5353" s="1053"/>
      <c r="O5353" s="1053"/>
      <c r="P5353" s="1053"/>
    </row>
    <row r="5354" spans="12:16">
      <c r="L5354" s="1054"/>
      <c r="M5354" s="1048"/>
      <c r="N5354" s="1053"/>
      <c r="O5354" s="1053"/>
      <c r="P5354" s="1053"/>
    </row>
    <row r="5355" spans="12:16">
      <c r="L5355" s="1054"/>
      <c r="M5355" s="1048"/>
      <c r="N5355" s="1053"/>
      <c r="O5355" s="1053"/>
      <c r="P5355" s="1053"/>
    </row>
    <row r="5356" spans="12:16">
      <c r="L5356" s="1054"/>
      <c r="M5356" s="1048"/>
      <c r="N5356" s="1053"/>
      <c r="O5356" s="1053"/>
      <c r="P5356" s="1053"/>
    </row>
    <row r="5357" spans="12:16">
      <c r="L5357" s="1054"/>
      <c r="M5357" s="1048"/>
      <c r="N5357" s="1053"/>
      <c r="O5357" s="1053"/>
      <c r="P5357" s="1053"/>
    </row>
    <row r="5358" spans="12:16">
      <c r="L5358" s="1054"/>
      <c r="M5358" s="1048"/>
      <c r="N5358" s="1053"/>
      <c r="O5358" s="1053"/>
      <c r="P5358" s="1053"/>
    </row>
    <row r="5359" spans="12:16">
      <c r="L5359" s="1054"/>
      <c r="M5359" s="1048"/>
      <c r="N5359" s="1053"/>
      <c r="O5359" s="1053"/>
      <c r="P5359" s="1053"/>
    </row>
    <row r="5360" spans="12:16">
      <c r="L5360" s="1054"/>
      <c r="M5360" s="1048"/>
      <c r="N5360" s="1053"/>
      <c r="O5360" s="1053"/>
      <c r="P5360" s="1053"/>
    </row>
    <row r="5361" spans="12:16">
      <c r="L5361" s="1054"/>
      <c r="M5361" s="1048"/>
      <c r="N5361" s="1053"/>
      <c r="O5361" s="1053"/>
      <c r="P5361" s="1053"/>
    </row>
    <row r="5362" spans="12:16">
      <c r="L5362" s="1054"/>
      <c r="M5362" s="1048"/>
      <c r="N5362" s="1053"/>
      <c r="O5362" s="1053"/>
      <c r="P5362" s="1053"/>
    </row>
    <row r="5363" spans="12:16">
      <c r="L5363" s="1054"/>
      <c r="M5363" s="1048"/>
      <c r="N5363" s="1053"/>
      <c r="O5363" s="1053"/>
      <c r="P5363" s="1053"/>
    </row>
    <row r="5364" spans="12:16">
      <c r="L5364" s="1054"/>
      <c r="M5364" s="1048"/>
      <c r="N5364" s="1053"/>
      <c r="O5364" s="1053"/>
      <c r="P5364" s="1053"/>
    </row>
    <row r="5365" spans="12:16">
      <c r="L5365" s="1054"/>
      <c r="M5365" s="1048"/>
      <c r="N5365" s="1053"/>
      <c r="O5365" s="1053"/>
      <c r="P5365" s="1053"/>
    </row>
    <row r="5366" spans="12:16">
      <c r="L5366" s="1054"/>
      <c r="M5366" s="1048"/>
      <c r="N5366" s="1053"/>
      <c r="O5366" s="1053"/>
      <c r="P5366" s="1053"/>
    </row>
    <row r="5367" spans="12:16">
      <c r="L5367" s="1054"/>
      <c r="M5367" s="1048"/>
      <c r="N5367" s="1053"/>
      <c r="O5367" s="1053"/>
      <c r="P5367" s="1053"/>
    </row>
    <row r="5368" spans="12:16">
      <c r="L5368" s="1054"/>
      <c r="M5368" s="1048"/>
      <c r="N5368" s="1053"/>
      <c r="O5368" s="1053"/>
      <c r="P5368" s="1053"/>
    </row>
    <row r="5369" spans="12:16">
      <c r="L5369" s="1054"/>
      <c r="M5369" s="1048"/>
      <c r="N5369" s="1053"/>
      <c r="O5369" s="1053"/>
      <c r="P5369" s="1053"/>
    </row>
    <row r="5370" spans="12:16">
      <c r="L5370" s="1054"/>
      <c r="M5370" s="1048"/>
      <c r="N5370" s="1053"/>
      <c r="O5370" s="1053"/>
      <c r="P5370" s="1053"/>
    </row>
    <row r="5371" spans="12:16">
      <c r="L5371" s="1054"/>
      <c r="M5371" s="1048"/>
      <c r="N5371" s="1053"/>
      <c r="O5371" s="1053"/>
      <c r="P5371" s="1053"/>
    </row>
    <row r="5372" spans="12:16">
      <c r="L5372" s="1054"/>
      <c r="M5372" s="1048"/>
      <c r="N5372" s="1053"/>
      <c r="O5372" s="1053"/>
      <c r="P5372" s="1053"/>
    </row>
    <row r="5373" spans="12:16">
      <c r="L5373" s="1054"/>
      <c r="M5373" s="1048"/>
      <c r="N5373" s="1053"/>
      <c r="O5373" s="1053"/>
      <c r="P5373" s="1053"/>
    </row>
    <row r="5374" spans="12:16">
      <c r="L5374" s="1054"/>
      <c r="M5374" s="1048"/>
      <c r="N5374" s="1053"/>
      <c r="O5374" s="1053"/>
      <c r="P5374" s="1053"/>
    </row>
    <row r="5375" spans="12:16">
      <c r="L5375" s="1054"/>
      <c r="M5375" s="1048"/>
      <c r="N5375" s="1053"/>
      <c r="O5375" s="1053"/>
      <c r="P5375" s="1053"/>
    </row>
    <row r="5376" spans="12:16">
      <c r="L5376" s="1054"/>
      <c r="M5376" s="1048"/>
      <c r="N5376" s="1053"/>
      <c r="O5376" s="1053"/>
      <c r="P5376" s="1053"/>
    </row>
    <row r="5377" spans="12:16">
      <c r="L5377" s="1054"/>
      <c r="M5377" s="1048"/>
      <c r="N5377" s="1053"/>
      <c r="O5377" s="1053"/>
      <c r="P5377" s="1053"/>
    </row>
    <row r="5378" spans="12:16">
      <c r="L5378" s="1054"/>
      <c r="M5378" s="1048"/>
      <c r="N5378" s="1053"/>
      <c r="O5378" s="1053"/>
      <c r="P5378" s="1053"/>
    </row>
    <row r="5379" spans="12:16">
      <c r="L5379" s="1054"/>
      <c r="M5379" s="1048"/>
      <c r="N5379" s="1053"/>
      <c r="O5379" s="1053"/>
      <c r="P5379" s="1053"/>
    </row>
    <row r="5380" spans="12:16">
      <c r="L5380" s="1054"/>
      <c r="M5380" s="1048"/>
      <c r="N5380" s="1053"/>
      <c r="O5380" s="1053"/>
      <c r="P5380" s="1053"/>
    </row>
    <row r="5381" spans="12:16">
      <c r="L5381" s="1054"/>
      <c r="M5381" s="1048"/>
      <c r="N5381" s="1053"/>
      <c r="O5381" s="1053"/>
      <c r="P5381" s="1053"/>
    </row>
    <row r="5382" spans="12:16">
      <c r="L5382" s="1054"/>
      <c r="M5382" s="1048"/>
      <c r="N5382" s="1053"/>
      <c r="O5382" s="1053"/>
      <c r="P5382" s="1053"/>
    </row>
    <row r="5383" spans="12:16">
      <c r="L5383" s="1054"/>
      <c r="M5383" s="1048"/>
      <c r="N5383" s="1053"/>
      <c r="O5383" s="1053"/>
      <c r="P5383" s="1053"/>
    </row>
    <row r="5384" spans="12:16">
      <c r="L5384" s="1054"/>
      <c r="M5384" s="1048"/>
      <c r="N5384" s="1053"/>
      <c r="O5384" s="1053"/>
      <c r="P5384" s="1053"/>
    </row>
    <row r="5385" spans="12:16">
      <c r="L5385" s="1054"/>
      <c r="M5385" s="1048"/>
      <c r="N5385" s="1053"/>
      <c r="O5385" s="1053"/>
      <c r="P5385" s="1053"/>
    </row>
    <row r="5386" spans="12:16">
      <c r="L5386" s="1054"/>
      <c r="M5386" s="1048"/>
      <c r="N5386" s="1053"/>
      <c r="O5386" s="1053"/>
      <c r="P5386" s="1053"/>
    </row>
    <row r="5387" spans="12:16">
      <c r="L5387" s="1054"/>
      <c r="M5387" s="1048"/>
      <c r="N5387" s="1053"/>
      <c r="O5387" s="1053"/>
      <c r="P5387" s="1053"/>
    </row>
    <row r="5388" spans="12:16">
      <c r="L5388" s="1054"/>
      <c r="M5388" s="1048"/>
      <c r="N5388" s="1053"/>
      <c r="O5388" s="1053"/>
      <c r="P5388" s="1053"/>
    </row>
    <row r="5389" spans="12:16">
      <c r="L5389" s="1054"/>
      <c r="M5389" s="1048"/>
      <c r="N5389" s="1053"/>
      <c r="O5389" s="1053"/>
      <c r="P5389" s="1053"/>
    </row>
    <row r="5390" spans="12:16">
      <c r="L5390" s="1054"/>
      <c r="M5390" s="1048"/>
      <c r="N5390" s="1053"/>
      <c r="O5390" s="1053"/>
      <c r="P5390" s="1053"/>
    </row>
    <row r="5391" spans="12:16">
      <c r="L5391" s="1054"/>
      <c r="M5391" s="1048"/>
      <c r="N5391" s="1053"/>
      <c r="O5391" s="1053"/>
      <c r="P5391" s="1053"/>
    </row>
    <row r="5392" spans="12:16">
      <c r="L5392" s="1054"/>
      <c r="M5392" s="1048"/>
      <c r="N5392" s="1053"/>
      <c r="O5392" s="1053"/>
      <c r="P5392" s="1053"/>
    </row>
    <row r="5393" spans="12:16">
      <c r="L5393" s="1054"/>
      <c r="M5393" s="1048"/>
      <c r="N5393" s="1053"/>
      <c r="O5393" s="1053"/>
      <c r="P5393" s="1053"/>
    </row>
    <row r="5394" spans="12:16">
      <c r="L5394" s="1054"/>
      <c r="M5394" s="1048"/>
      <c r="N5394" s="1053"/>
      <c r="O5394" s="1053"/>
      <c r="P5394" s="1053"/>
    </row>
    <row r="5395" spans="12:16">
      <c r="L5395" s="1054"/>
      <c r="M5395" s="1048"/>
      <c r="N5395" s="1053"/>
      <c r="O5395" s="1053"/>
      <c r="P5395" s="1053"/>
    </row>
    <row r="5396" spans="12:16">
      <c r="L5396" s="1054"/>
      <c r="M5396" s="1048"/>
      <c r="N5396" s="1053"/>
      <c r="O5396" s="1053"/>
      <c r="P5396" s="1053"/>
    </row>
    <row r="5397" spans="12:16">
      <c r="L5397" s="1054"/>
      <c r="M5397" s="1048"/>
      <c r="N5397" s="1053"/>
      <c r="O5397" s="1053"/>
      <c r="P5397" s="1053"/>
    </row>
    <row r="5398" spans="12:16">
      <c r="L5398" s="1054"/>
      <c r="M5398" s="1048"/>
      <c r="N5398" s="1053"/>
      <c r="O5398" s="1053"/>
      <c r="P5398" s="1053"/>
    </row>
    <row r="5399" spans="12:16">
      <c r="L5399" s="1054"/>
      <c r="M5399" s="1048"/>
      <c r="N5399" s="1053"/>
      <c r="O5399" s="1053"/>
      <c r="P5399" s="1053"/>
    </row>
    <row r="5400" spans="12:16">
      <c r="L5400" s="1054"/>
      <c r="M5400" s="1048"/>
      <c r="N5400" s="1053"/>
      <c r="O5400" s="1053"/>
      <c r="P5400" s="1053"/>
    </row>
    <row r="5401" spans="12:16">
      <c r="L5401" s="1054"/>
      <c r="M5401" s="1048"/>
      <c r="N5401" s="1053"/>
      <c r="O5401" s="1053"/>
      <c r="P5401" s="1053"/>
    </row>
    <row r="5402" spans="12:16">
      <c r="L5402" s="1054"/>
      <c r="M5402" s="1048"/>
      <c r="N5402" s="1053"/>
      <c r="O5402" s="1053"/>
      <c r="P5402" s="1053"/>
    </row>
    <row r="5403" spans="12:16">
      <c r="L5403" s="1054"/>
      <c r="M5403" s="1048"/>
      <c r="N5403" s="1053"/>
      <c r="O5403" s="1053"/>
      <c r="P5403" s="1053"/>
    </row>
    <row r="5404" spans="12:16">
      <c r="L5404" s="1054"/>
      <c r="M5404" s="1048"/>
      <c r="N5404" s="1053"/>
      <c r="O5404" s="1053"/>
      <c r="P5404" s="1053"/>
    </row>
    <row r="5405" spans="12:16">
      <c r="L5405" s="1054"/>
      <c r="M5405" s="1048"/>
      <c r="N5405" s="1053"/>
      <c r="O5405" s="1053"/>
      <c r="P5405" s="1053"/>
    </row>
    <row r="5406" spans="12:16">
      <c r="L5406" s="1054"/>
      <c r="M5406" s="1048"/>
      <c r="N5406" s="1053"/>
      <c r="O5406" s="1053"/>
      <c r="P5406" s="1053"/>
    </row>
    <row r="5407" spans="12:16">
      <c r="L5407" s="1054"/>
      <c r="M5407" s="1048"/>
      <c r="N5407" s="1053"/>
      <c r="O5407" s="1053"/>
      <c r="P5407" s="1053"/>
    </row>
    <row r="5408" spans="12:16">
      <c r="L5408" s="1054"/>
      <c r="M5408" s="1048"/>
      <c r="N5408" s="1053"/>
      <c r="O5408" s="1053"/>
      <c r="P5408" s="1053"/>
    </row>
    <row r="5409" spans="12:16">
      <c r="L5409" s="1054"/>
      <c r="M5409" s="1048"/>
      <c r="N5409" s="1053"/>
      <c r="O5409" s="1053"/>
      <c r="P5409" s="1053"/>
    </row>
    <row r="5410" spans="12:16">
      <c r="L5410" s="1054"/>
      <c r="M5410" s="1048"/>
      <c r="N5410" s="1053"/>
      <c r="O5410" s="1053"/>
      <c r="P5410" s="1053"/>
    </row>
    <row r="5411" spans="12:16">
      <c r="L5411" s="1054"/>
      <c r="M5411" s="1048"/>
      <c r="N5411" s="1053"/>
      <c r="O5411" s="1053"/>
      <c r="P5411" s="1053"/>
    </row>
    <row r="5412" spans="12:16">
      <c r="L5412" s="1054"/>
      <c r="M5412" s="1048"/>
      <c r="N5412" s="1053"/>
      <c r="O5412" s="1053"/>
      <c r="P5412" s="1053"/>
    </row>
    <row r="5413" spans="12:16">
      <c r="L5413" s="1054"/>
      <c r="M5413" s="1048"/>
      <c r="N5413" s="1053"/>
      <c r="O5413" s="1053"/>
      <c r="P5413" s="1053"/>
    </row>
    <row r="5414" spans="12:16">
      <c r="L5414" s="1054"/>
      <c r="M5414" s="1048"/>
      <c r="N5414" s="1053"/>
      <c r="O5414" s="1053"/>
      <c r="P5414" s="1053"/>
    </row>
    <row r="5415" spans="12:16">
      <c r="L5415" s="1054"/>
      <c r="M5415" s="1048"/>
      <c r="N5415" s="1053"/>
      <c r="O5415" s="1053"/>
      <c r="P5415" s="1053"/>
    </row>
    <row r="5416" spans="12:16">
      <c r="L5416" s="1054"/>
      <c r="M5416" s="1048"/>
      <c r="N5416" s="1053"/>
      <c r="O5416" s="1053"/>
      <c r="P5416" s="1053"/>
    </row>
    <row r="5417" spans="12:16">
      <c r="L5417" s="1054"/>
      <c r="M5417" s="1048"/>
      <c r="N5417" s="1053"/>
      <c r="O5417" s="1053"/>
      <c r="P5417" s="1053"/>
    </row>
    <row r="5418" spans="12:16">
      <c r="L5418" s="1054"/>
      <c r="M5418" s="1048"/>
      <c r="N5418" s="1053"/>
      <c r="O5418" s="1053"/>
      <c r="P5418" s="1053"/>
    </row>
    <row r="5419" spans="12:16">
      <c r="L5419" s="1054"/>
      <c r="M5419" s="1048"/>
      <c r="N5419" s="1053"/>
      <c r="O5419" s="1053"/>
      <c r="P5419" s="1053"/>
    </row>
    <row r="5420" spans="12:16">
      <c r="L5420" s="1054"/>
      <c r="M5420" s="1048"/>
      <c r="N5420" s="1053"/>
      <c r="O5420" s="1053"/>
      <c r="P5420" s="1053"/>
    </row>
    <row r="5421" spans="12:16">
      <c r="L5421" s="1054"/>
      <c r="M5421" s="1048"/>
      <c r="N5421" s="1053"/>
      <c r="O5421" s="1053"/>
      <c r="P5421" s="1053"/>
    </row>
    <row r="5422" spans="12:16">
      <c r="L5422" s="1054"/>
      <c r="M5422" s="1048"/>
      <c r="N5422" s="1053"/>
      <c r="O5422" s="1053"/>
      <c r="P5422" s="1053"/>
    </row>
    <row r="5423" spans="12:16">
      <c r="L5423" s="1054"/>
      <c r="M5423" s="1048"/>
      <c r="N5423" s="1053"/>
      <c r="O5423" s="1053"/>
      <c r="P5423" s="1053"/>
    </row>
    <row r="5424" spans="12:16">
      <c r="L5424" s="1054"/>
      <c r="M5424" s="1048"/>
      <c r="N5424" s="1053"/>
      <c r="O5424" s="1053"/>
      <c r="P5424" s="1053"/>
    </row>
    <row r="5425" spans="12:16">
      <c r="L5425" s="1054"/>
      <c r="M5425" s="1048"/>
      <c r="N5425" s="1053"/>
      <c r="O5425" s="1053"/>
      <c r="P5425" s="1053"/>
    </row>
    <row r="5426" spans="12:16">
      <c r="L5426" s="1054"/>
      <c r="M5426" s="1048"/>
      <c r="N5426" s="1053"/>
      <c r="O5426" s="1053"/>
      <c r="P5426" s="1053"/>
    </row>
    <row r="5427" spans="12:16">
      <c r="L5427" s="1054"/>
      <c r="M5427" s="1048"/>
      <c r="N5427" s="1053"/>
      <c r="O5427" s="1053"/>
      <c r="P5427" s="1053"/>
    </row>
    <row r="5428" spans="12:16">
      <c r="L5428" s="1054"/>
      <c r="M5428" s="1048"/>
      <c r="N5428" s="1053"/>
      <c r="O5428" s="1053"/>
      <c r="P5428" s="1053"/>
    </row>
    <row r="5429" spans="12:16">
      <c r="L5429" s="1054"/>
      <c r="M5429" s="1048"/>
      <c r="N5429" s="1053"/>
      <c r="O5429" s="1053"/>
      <c r="P5429" s="1053"/>
    </row>
    <row r="5430" spans="12:16">
      <c r="L5430" s="1054"/>
      <c r="M5430" s="1048"/>
      <c r="N5430" s="1053"/>
      <c r="O5430" s="1053"/>
      <c r="P5430" s="1053"/>
    </row>
    <row r="5431" spans="12:16">
      <c r="L5431" s="1054"/>
      <c r="M5431" s="1048"/>
      <c r="N5431" s="1053"/>
      <c r="O5431" s="1053"/>
      <c r="P5431" s="1053"/>
    </row>
    <row r="5432" spans="12:16">
      <c r="L5432" s="1054"/>
      <c r="M5432" s="1048"/>
      <c r="N5432" s="1053"/>
      <c r="O5432" s="1053"/>
      <c r="P5432" s="1053"/>
    </row>
    <row r="5433" spans="12:16">
      <c r="L5433" s="1054"/>
      <c r="M5433" s="1048"/>
      <c r="N5433" s="1053"/>
      <c r="O5433" s="1053"/>
      <c r="P5433" s="1053"/>
    </row>
    <row r="5434" spans="12:16">
      <c r="L5434" s="1054"/>
      <c r="M5434" s="1048"/>
      <c r="N5434" s="1053"/>
      <c r="O5434" s="1053"/>
      <c r="P5434" s="1053"/>
    </row>
    <row r="5435" spans="12:16">
      <c r="L5435" s="1054"/>
      <c r="M5435" s="1048"/>
      <c r="N5435" s="1053"/>
      <c r="O5435" s="1053"/>
      <c r="P5435" s="1053"/>
    </row>
    <row r="5436" spans="12:16">
      <c r="L5436" s="1054"/>
      <c r="M5436" s="1048"/>
      <c r="N5436" s="1053"/>
      <c r="O5436" s="1053"/>
      <c r="P5436" s="1053"/>
    </row>
    <row r="5437" spans="12:16">
      <c r="L5437" s="1054"/>
      <c r="M5437" s="1048"/>
      <c r="N5437" s="1053"/>
      <c r="O5437" s="1053"/>
      <c r="P5437" s="1053"/>
    </row>
    <row r="5438" spans="12:16">
      <c r="L5438" s="1054"/>
      <c r="M5438" s="1048"/>
      <c r="N5438" s="1053"/>
      <c r="O5438" s="1053"/>
      <c r="P5438" s="1053"/>
    </row>
    <row r="5439" spans="12:16">
      <c r="L5439" s="1054"/>
      <c r="M5439" s="1048"/>
      <c r="N5439" s="1053"/>
      <c r="O5439" s="1053"/>
      <c r="P5439" s="1053"/>
    </row>
    <row r="5440" spans="12:16">
      <c r="L5440" s="1054"/>
      <c r="M5440" s="1048"/>
      <c r="N5440" s="1053"/>
      <c r="O5440" s="1053"/>
      <c r="P5440" s="1053"/>
    </row>
    <row r="5441" spans="12:16">
      <c r="L5441" s="1054"/>
      <c r="M5441" s="1048"/>
      <c r="N5441" s="1053"/>
      <c r="O5441" s="1053"/>
      <c r="P5441" s="1053"/>
    </row>
    <row r="5442" spans="12:16">
      <c r="L5442" s="1054"/>
      <c r="M5442" s="1048"/>
      <c r="N5442" s="1053"/>
      <c r="O5442" s="1053"/>
      <c r="P5442" s="1053"/>
    </row>
    <row r="5443" spans="12:16">
      <c r="L5443" s="1054"/>
      <c r="M5443" s="1048"/>
      <c r="N5443" s="1053"/>
      <c r="O5443" s="1053"/>
      <c r="P5443" s="1053"/>
    </row>
    <row r="5444" spans="12:16">
      <c r="L5444" s="1054"/>
      <c r="M5444" s="1048"/>
      <c r="N5444" s="1053"/>
      <c r="O5444" s="1053"/>
      <c r="P5444" s="1053"/>
    </row>
    <row r="5445" spans="12:16">
      <c r="L5445" s="1054"/>
      <c r="M5445" s="1048"/>
      <c r="N5445" s="1053"/>
      <c r="O5445" s="1053"/>
      <c r="P5445" s="1053"/>
    </row>
    <row r="5446" spans="12:16">
      <c r="L5446" s="1054"/>
      <c r="M5446" s="1048"/>
      <c r="N5446" s="1053"/>
      <c r="O5446" s="1053"/>
      <c r="P5446" s="1053"/>
    </row>
    <row r="5447" spans="12:16">
      <c r="L5447" s="1054"/>
      <c r="M5447" s="1048"/>
      <c r="N5447" s="1053"/>
      <c r="O5447" s="1053"/>
      <c r="P5447" s="1053"/>
    </row>
    <row r="5448" spans="12:16">
      <c r="L5448" s="1054"/>
      <c r="M5448" s="1048"/>
      <c r="N5448" s="1053"/>
      <c r="O5448" s="1053"/>
      <c r="P5448" s="1053"/>
    </row>
    <row r="5449" spans="12:16">
      <c r="L5449" s="1054"/>
      <c r="M5449" s="1048"/>
      <c r="N5449" s="1053"/>
      <c r="O5449" s="1053"/>
      <c r="P5449" s="1053"/>
    </row>
    <row r="5450" spans="12:16">
      <c r="L5450" s="1054"/>
      <c r="M5450" s="1048"/>
      <c r="N5450" s="1053"/>
      <c r="O5450" s="1053"/>
      <c r="P5450" s="1053"/>
    </row>
    <row r="5451" spans="12:16">
      <c r="L5451" s="1054"/>
      <c r="M5451" s="1048"/>
      <c r="N5451" s="1053"/>
      <c r="O5451" s="1053"/>
      <c r="P5451" s="1053"/>
    </row>
    <row r="5452" spans="12:16">
      <c r="L5452" s="1054"/>
      <c r="M5452" s="1048"/>
      <c r="N5452" s="1053"/>
      <c r="O5452" s="1053"/>
      <c r="P5452" s="1053"/>
    </row>
    <row r="5453" spans="12:16">
      <c r="L5453" s="1054"/>
      <c r="M5453" s="1048"/>
      <c r="N5453" s="1053"/>
      <c r="O5453" s="1053"/>
      <c r="P5453" s="1053"/>
    </row>
    <row r="5454" spans="12:16">
      <c r="L5454" s="1054"/>
      <c r="M5454" s="1048"/>
      <c r="N5454" s="1053"/>
      <c r="O5454" s="1053"/>
      <c r="P5454" s="1053"/>
    </row>
    <row r="5455" spans="12:16">
      <c r="L5455" s="1054"/>
      <c r="M5455" s="1048"/>
      <c r="N5455" s="1053"/>
      <c r="O5455" s="1053"/>
      <c r="P5455" s="1053"/>
    </row>
    <row r="5456" spans="12:16">
      <c r="L5456" s="1054"/>
      <c r="M5456" s="1048"/>
      <c r="N5456" s="1053"/>
      <c r="O5456" s="1053"/>
      <c r="P5456" s="1053"/>
    </row>
    <row r="5457" spans="12:16">
      <c r="L5457" s="1054"/>
      <c r="M5457" s="1048"/>
      <c r="N5457" s="1053"/>
      <c r="O5457" s="1053"/>
      <c r="P5457" s="1053"/>
    </row>
    <row r="5458" spans="12:16">
      <c r="L5458" s="1054"/>
      <c r="M5458" s="1048"/>
      <c r="N5458" s="1053"/>
      <c r="O5458" s="1053"/>
      <c r="P5458" s="1053"/>
    </row>
    <row r="5459" spans="12:16">
      <c r="L5459" s="1054"/>
      <c r="M5459" s="1048"/>
      <c r="N5459" s="1053"/>
      <c r="O5459" s="1053"/>
      <c r="P5459" s="1053"/>
    </row>
    <row r="5460" spans="12:16">
      <c r="L5460" s="1054"/>
      <c r="M5460" s="1048"/>
      <c r="N5460" s="1053"/>
      <c r="O5460" s="1053"/>
      <c r="P5460" s="1053"/>
    </row>
    <row r="5461" spans="12:16">
      <c r="L5461" s="1054"/>
      <c r="M5461" s="1048"/>
      <c r="N5461" s="1053"/>
      <c r="O5461" s="1053"/>
      <c r="P5461" s="1053"/>
    </row>
    <row r="5462" spans="12:16">
      <c r="L5462" s="1054"/>
      <c r="M5462" s="1048"/>
      <c r="N5462" s="1053"/>
      <c r="O5462" s="1053"/>
      <c r="P5462" s="1053"/>
    </row>
    <row r="5463" spans="12:16">
      <c r="L5463" s="1054"/>
      <c r="M5463" s="1048"/>
      <c r="N5463" s="1053"/>
      <c r="O5463" s="1053"/>
      <c r="P5463" s="1053"/>
    </row>
    <row r="5464" spans="12:16">
      <c r="L5464" s="1054"/>
      <c r="M5464" s="1048"/>
      <c r="N5464" s="1053"/>
      <c r="O5464" s="1053"/>
      <c r="P5464" s="1053"/>
    </row>
    <row r="5465" spans="12:16">
      <c r="L5465" s="1054"/>
      <c r="M5465" s="1048"/>
      <c r="N5465" s="1053"/>
      <c r="O5465" s="1053"/>
      <c r="P5465" s="1053"/>
    </row>
    <row r="5466" spans="12:16">
      <c r="L5466" s="1054"/>
      <c r="M5466" s="1048"/>
      <c r="N5466" s="1053"/>
      <c r="O5466" s="1053"/>
      <c r="P5466" s="1053"/>
    </row>
    <row r="5467" spans="12:16">
      <c r="L5467" s="1054"/>
      <c r="M5467" s="1048"/>
      <c r="N5467" s="1053"/>
      <c r="O5467" s="1053"/>
      <c r="P5467" s="1053"/>
    </row>
    <row r="5468" spans="12:16">
      <c r="L5468" s="1054"/>
      <c r="M5468" s="1048"/>
      <c r="N5468" s="1053"/>
      <c r="O5468" s="1053"/>
      <c r="P5468" s="1053"/>
    </row>
    <row r="5469" spans="12:16">
      <c r="L5469" s="1054"/>
      <c r="M5469" s="1048"/>
      <c r="N5469" s="1053"/>
      <c r="O5469" s="1053"/>
      <c r="P5469" s="1053"/>
    </row>
    <row r="5470" spans="12:16">
      <c r="L5470" s="1054"/>
      <c r="M5470" s="1048"/>
      <c r="N5470" s="1053"/>
      <c r="O5470" s="1053"/>
      <c r="P5470" s="1053"/>
    </row>
    <row r="5471" spans="12:16">
      <c r="L5471" s="1054"/>
      <c r="M5471" s="1048"/>
      <c r="N5471" s="1053"/>
      <c r="O5471" s="1053"/>
      <c r="P5471" s="1053"/>
    </row>
    <row r="5472" spans="12:16">
      <c r="L5472" s="1054"/>
      <c r="M5472" s="1048"/>
      <c r="N5472" s="1053"/>
      <c r="O5472" s="1053"/>
      <c r="P5472" s="1053"/>
    </row>
    <row r="5473" spans="12:16">
      <c r="L5473" s="1054"/>
      <c r="M5473" s="1048"/>
      <c r="N5473" s="1053"/>
      <c r="O5473" s="1053"/>
      <c r="P5473" s="1053"/>
    </row>
    <row r="5474" spans="12:16">
      <c r="L5474" s="1054"/>
      <c r="M5474" s="1048"/>
      <c r="N5474" s="1053"/>
      <c r="O5474" s="1053"/>
      <c r="P5474" s="1053"/>
    </row>
    <row r="5475" spans="12:16">
      <c r="L5475" s="1054"/>
      <c r="M5475" s="1048"/>
      <c r="N5475" s="1053"/>
      <c r="O5475" s="1053"/>
      <c r="P5475" s="1053"/>
    </row>
    <row r="5476" spans="12:16">
      <c r="L5476" s="1054"/>
      <c r="M5476" s="1048"/>
      <c r="N5476" s="1053"/>
      <c r="O5476" s="1053"/>
      <c r="P5476" s="1053"/>
    </row>
    <row r="5477" spans="12:16">
      <c r="L5477" s="1054"/>
      <c r="M5477" s="1048"/>
      <c r="N5477" s="1053"/>
      <c r="O5477" s="1053"/>
      <c r="P5477" s="1053"/>
    </row>
    <row r="5478" spans="12:16">
      <c r="L5478" s="1054"/>
      <c r="M5478" s="1048"/>
      <c r="N5478" s="1053"/>
      <c r="O5478" s="1053"/>
      <c r="P5478" s="1053"/>
    </row>
    <row r="5479" spans="12:16">
      <c r="L5479" s="1054"/>
      <c r="M5479" s="1048"/>
      <c r="N5479" s="1053"/>
      <c r="O5479" s="1053"/>
      <c r="P5479" s="1053"/>
    </row>
    <row r="5480" spans="12:16">
      <c r="L5480" s="1054"/>
      <c r="M5480" s="1048"/>
      <c r="N5480" s="1053"/>
      <c r="O5480" s="1053"/>
      <c r="P5480" s="1053"/>
    </row>
    <row r="5481" spans="12:16">
      <c r="L5481" s="1054"/>
      <c r="M5481" s="1048"/>
      <c r="N5481" s="1053"/>
      <c r="O5481" s="1053"/>
      <c r="P5481" s="1053"/>
    </row>
    <row r="5482" spans="12:16">
      <c r="L5482" s="1054"/>
      <c r="M5482" s="1048"/>
      <c r="N5482" s="1053"/>
      <c r="O5482" s="1053"/>
      <c r="P5482" s="1053"/>
    </row>
    <row r="5483" spans="12:16">
      <c r="L5483" s="1054"/>
      <c r="M5483" s="1048"/>
      <c r="N5483" s="1053"/>
      <c r="O5483" s="1053"/>
      <c r="P5483" s="1053"/>
    </row>
    <row r="5484" spans="12:16">
      <c r="L5484" s="1054"/>
      <c r="M5484" s="1048"/>
      <c r="N5484" s="1053"/>
      <c r="O5484" s="1053"/>
      <c r="P5484" s="1053"/>
    </row>
    <row r="5485" spans="12:16">
      <c r="L5485" s="1054"/>
      <c r="M5485" s="1048"/>
      <c r="N5485" s="1053"/>
      <c r="O5485" s="1053"/>
      <c r="P5485" s="1053"/>
    </row>
    <row r="5486" spans="12:16">
      <c r="L5486" s="1054"/>
      <c r="M5486" s="1048"/>
      <c r="N5486" s="1053"/>
      <c r="O5486" s="1053"/>
      <c r="P5486" s="1053"/>
    </row>
    <row r="5487" spans="12:16">
      <c r="L5487" s="1054"/>
      <c r="M5487" s="1048"/>
      <c r="N5487" s="1053"/>
      <c r="O5487" s="1053"/>
      <c r="P5487" s="1053"/>
    </row>
    <row r="5488" spans="12:16">
      <c r="L5488" s="1054"/>
      <c r="M5488" s="1048"/>
      <c r="N5488" s="1053"/>
      <c r="O5488" s="1053"/>
      <c r="P5488" s="1053"/>
    </row>
    <row r="5489" spans="12:16">
      <c r="L5489" s="1054"/>
      <c r="M5489" s="1048"/>
      <c r="N5489" s="1053"/>
      <c r="O5489" s="1053"/>
      <c r="P5489" s="1053"/>
    </row>
    <row r="5490" spans="12:16">
      <c r="L5490" s="1054"/>
      <c r="M5490" s="1048"/>
      <c r="N5490" s="1053"/>
      <c r="O5490" s="1053"/>
      <c r="P5490" s="1053"/>
    </row>
    <row r="5491" spans="12:16">
      <c r="L5491" s="1054"/>
      <c r="M5491" s="1048"/>
      <c r="N5491" s="1053"/>
      <c r="O5491" s="1053"/>
      <c r="P5491" s="1053"/>
    </row>
    <row r="5492" spans="12:16">
      <c r="L5492" s="1054"/>
      <c r="M5492" s="1048"/>
      <c r="N5492" s="1053"/>
      <c r="O5492" s="1053"/>
      <c r="P5492" s="1053"/>
    </row>
    <row r="5493" spans="12:16">
      <c r="L5493" s="1054"/>
      <c r="M5493" s="1048"/>
      <c r="N5493" s="1053"/>
      <c r="O5493" s="1053"/>
      <c r="P5493" s="1053"/>
    </row>
    <row r="5494" spans="12:16">
      <c r="L5494" s="1054"/>
      <c r="M5494" s="1048"/>
      <c r="N5494" s="1053"/>
      <c r="O5494" s="1053"/>
      <c r="P5494" s="1053"/>
    </row>
    <row r="5495" spans="12:16">
      <c r="L5495" s="1054"/>
      <c r="M5495" s="1048"/>
      <c r="N5495" s="1053"/>
      <c r="O5495" s="1053"/>
      <c r="P5495" s="1053"/>
    </row>
    <row r="5496" spans="12:16">
      <c r="L5496" s="1054"/>
      <c r="M5496" s="1048"/>
      <c r="N5496" s="1053"/>
      <c r="O5496" s="1053"/>
      <c r="P5496" s="1053"/>
    </row>
    <row r="5497" spans="12:16">
      <c r="L5497" s="1054"/>
      <c r="M5497" s="1048"/>
      <c r="N5497" s="1053"/>
      <c r="O5497" s="1053"/>
      <c r="P5497" s="1053"/>
    </row>
    <row r="5498" spans="12:16">
      <c r="L5498" s="1054"/>
      <c r="M5498" s="1048"/>
      <c r="N5498" s="1053"/>
      <c r="O5498" s="1053"/>
      <c r="P5498" s="1053"/>
    </row>
    <row r="5499" spans="12:16">
      <c r="L5499" s="1054"/>
      <c r="M5499" s="1048"/>
      <c r="N5499" s="1053"/>
      <c r="O5499" s="1053"/>
      <c r="P5499" s="1053"/>
    </row>
    <row r="5500" spans="12:16">
      <c r="L5500" s="1054"/>
      <c r="M5500" s="1048"/>
      <c r="N5500" s="1053"/>
      <c r="O5500" s="1053"/>
      <c r="P5500" s="1053"/>
    </row>
    <row r="5501" spans="12:16">
      <c r="L5501" s="1054"/>
      <c r="M5501" s="1048"/>
      <c r="N5501" s="1053"/>
      <c r="O5501" s="1053"/>
      <c r="P5501" s="1053"/>
    </row>
    <row r="5502" spans="12:16">
      <c r="L5502" s="1054"/>
      <c r="M5502" s="1048"/>
      <c r="N5502" s="1053"/>
      <c r="O5502" s="1053"/>
      <c r="P5502" s="1053"/>
    </row>
    <row r="5503" spans="12:16">
      <c r="L5503" s="1054"/>
      <c r="M5503" s="1048"/>
      <c r="N5503" s="1053"/>
      <c r="O5503" s="1053"/>
      <c r="P5503" s="1053"/>
    </row>
    <row r="5504" spans="12:16">
      <c r="L5504" s="1054"/>
      <c r="M5504" s="1048"/>
      <c r="N5504" s="1053"/>
      <c r="O5504" s="1053"/>
      <c r="P5504" s="1053"/>
    </row>
    <row r="5505" spans="12:16">
      <c r="L5505" s="1054"/>
      <c r="M5505" s="1048"/>
      <c r="N5505" s="1053"/>
      <c r="O5505" s="1053"/>
      <c r="P5505" s="1053"/>
    </row>
    <row r="5506" spans="12:16">
      <c r="L5506" s="1054"/>
      <c r="M5506" s="1048"/>
      <c r="N5506" s="1053"/>
      <c r="O5506" s="1053"/>
      <c r="P5506" s="1053"/>
    </row>
    <row r="5507" spans="12:16">
      <c r="L5507" s="1054"/>
      <c r="M5507" s="1048"/>
      <c r="N5507" s="1053"/>
      <c r="O5507" s="1053"/>
      <c r="P5507" s="1053"/>
    </row>
    <row r="5508" spans="12:16">
      <c r="L5508" s="1054"/>
      <c r="M5508" s="1048"/>
      <c r="N5508" s="1053"/>
      <c r="O5508" s="1053"/>
      <c r="P5508" s="1053"/>
    </row>
    <row r="5509" spans="12:16">
      <c r="L5509" s="1054"/>
      <c r="M5509" s="1048"/>
      <c r="N5509" s="1053"/>
      <c r="O5509" s="1053"/>
      <c r="P5509" s="1053"/>
    </row>
    <row r="5510" spans="12:16">
      <c r="L5510" s="1054"/>
      <c r="M5510" s="1048"/>
      <c r="N5510" s="1053"/>
      <c r="O5510" s="1053"/>
      <c r="P5510" s="1053"/>
    </row>
    <row r="5511" spans="12:16">
      <c r="L5511" s="1054"/>
      <c r="M5511" s="1048"/>
      <c r="N5511" s="1053"/>
      <c r="O5511" s="1053"/>
      <c r="P5511" s="1053"/>
    </row>
    <row r="5512" spans="12:16">
      <c r="L5512" s="1054"/>
      <c r="M5512" s="1048"/>
      <c r="N5512" s="1053"/>
      <c r="O5512" s="1053"/>
      <c r="P5512" s="1053"/>
    </row>
    <row r="5513" spans="12:16">
      <c r="L5513" s="1054"/>
      <c r="M5513" s="1048"/>
      <c r="N5513" s="1053"/>
      <c r="O5513" s="1053"/>
      <c r="P5513" s="1053"/>
    </row>
    <row r="5514" spans="12:16">
      <c r="L5514" s="1054"/>
      <c r="M5514" s="1048"/>
      <c r="N5514" s="1053"/>
      <c r="O5514" s="1053"/>
      <c r="P5514" s="1053"/>
    </row>
    <row r="5515" spans="12:16">
      <c r="L5515" s="1054"/>
      <c r="M5515" s="1048"/>
      <c r="N5515" s="1053"/>
      <c r="O5515" s="1053"/>
      <c r="P5515" s="1053"/>
    </row>
    <row r="5516" spans="12:16">
      <c r="L5516" s="1054"/>
      <c r="M5516" s="1048"/>
      <c r="N5516" s="1053"/>
      <c r="O5516" s="1053"/>
      <c r="P5516" s="1053"/>
    </row>
    <row r="5517" spans="12:16">
      <c r="L5517" s="1054"/>
      <c r="M5517" s="1048"/>
      <c r="N5517" s="1053"/>
      <c r="O5517" s="1053"/>
      <c r="P5517" s="1053"/>
    </row>
    <row r="5518" spans="12:16">
      <c r="L5518" s="1054"/>
      <c r="M5518" s="1048"/>
      <c r="N5518" s="1053"/>
      <c r="O5518" s="1053"/>
      <c r="P5518" s="1053"/>
    </row>
    <row r="5519" spans="12:16">
      <c r="L5519" s="1054"/>
      <c r="M5519" s="1048"/>
      <c r="N5519" s="1053"/>
      <c r="O5519" s="1053"/>
      <c r="P5519" s="1053"/>
    </row>
    <row r="5520" spans="12:16">
      <c r="L5520" s="1054"/>
      <c r="M5520" s="1048"/>
      <c r="N5520" s="1053"/>
      <c r="O5520" s="1053"/>
      <c r="P5520" s="1053"/>
    </row>
    <row r="5521" spans="12:16">
      <c r="L5521" s="1054"/>
      <c r="M5521" s="1048"/>
      <c r="N5521" s="1053"/>
      <c r="O5521" s="1053"/>
      <c r="P5521" s="1053"/>
    </row>
    <row r="5522" spans="12:16">
      <c r="L5522" s="1054"/>
      <c r="M5522" s="1048"/>
      <c r="N5522" s="1053"/>
      <c r="O5522" s="1053"/>
      <c r="P5522" s="1053"/>
    </row>
    <row r="5523" spans="12:16">
      <c r="L5523" s="1054"/>
      <c r="M5523" s="1048"/>
      <c r="N5523" s="1053"/>
      <c r="O5523" s="1053"/>
      <c r="P5523" s="1053"/>
    </row>
    <row r="5524" spans="12:16">
      <c r="L5524" s="1054"/>
      <c r="M5524" s="1048"/>
      <c r="N5524" s="1053"/>
      <c r="O5524" s="1053"/>
      <c r="P5524" s="1053"/>
    </row>
    <row r="5525" spans="12:16">
      <c r="L5525" s="1054"/>
      <c r="M5525" s="1048"/>
      <c r="N5525" s="1053"/>
      <c r="O5525" s="1053"/>
      <c r="P5525" s="1053"/>
    </row>
    <row r="5526" spans="12:16">
      <c r="L5526" s="1054"/>
      <c r="M5526" s="1048"/>
      <c r="N5526" s="1053"/>
      <c r="O5526" s="1053"/>
      <c r="P5526" s="1053"/>
    </row>
    <row r="5527" spans="12:16">
      <c r="L5527" s="1054"/>
      <c r="M5527" s="1048"/>
      <c r="N5527" s="1053"/>
      <c r="O5527" s="1053"/>
      <c r="P5527" s="1053"/>
    </row>
    <row r="5528" spans="12:16">
      <c r="L5528" s="1054"/>
      <c r="M5528" s="1048"/>
      <c r="N5528" s="1053"/>
      <c r="O5528" s="1053"/>
      <c r="P5528" s="1053"/>
    </row>
    <row r="5529" spans="12:16">
      <c r="L5529" s="1054"/>
      <c r="M5529" s="1048"/>
      <c r="N5529" s="1053"/>
      <c r="O5529" s="1053"/>
      <c r="P5529" s="1053"/>
    </row>
    <row r="5530" spans="12:16">
      <c r="L5530" s="1054"/>
      <c r="M5530" s="1048"/>
      <c r="N5530" s="1053"/>
      <c r="O5530" s="1053"/>
      <c r="P5530" s="1053"/>
    </row>
    <row r="5531" spans="12:16">
      <c r="L5531" s="1054"/>
      <c r="M5531" s="1048"/>
      <c r="N5531" s="1053"/>
      <c r="O5531" s="1053"/>
      <c r="P5531" s="1053"/>
    </row>
    <row r="5532" spans="12:16">
      <c r="L5532" s="1054"/>
      <c r="M5532" s="1048"/>
      <c r="N5532" s="1053"/>
      <c r="O5532" s="1053"/>
      <c r="P5532" s="1053"/>
    </row>
    <row r="5533" spans="12:16">
      <c r="L5533" s="1054"/>
      <c r="M5533" s="1048"/>
      <c r="N5533" s="1053"/>
      <c r="O5533" s="1053"/>
      <c r="P5533" s="1053"/>
    </row>
    <row r="5534" spans="12:16">
      <c r="L5534" s="1054"/>
      <c r="M5534" s="1048"/>
      <c r="N5534" s="1053"/>
      <c r="O5534" s="1053"/>
      <c r="P5534" s="1053"/>
    </row>
    <row r="5535" spans="12:16">
      <c r="L5535" s="1054"/>
      <c r="M5535" s="1048"/>
      <c r="N5535" s="1053"/>
      <c r="O5535" s="1053"/>
      <c r="P5535" s="1053"/>
    </row>
    <row r="5536" spans="12:16">
      <c r="L5536" s="1054"/>
      <c r="M5536" s="1048"/>
      <c r="N5536" s="1053"/>
      <c r="O5536" s="1053"/>
      <c r="P5536" s="1053"/>
    </row>
    <row r="5537" spans="12:16">
      <c r="L5537" s="1054"/>
      <c r="M5537" s="1048"/>
      <c r="N5537" s="1053"/>
      <c r="O5537" s="1053"/>
      <c r="P5537" s="1053"/>
    </row>
    <row r="5538" spans="12:16">
      <c r="L5538" s="1054"/>
      <c r="M5538" s="1048"/>
      <c r="N5538" s="1053"/>
      <c r="O5538" s="1053"/>
      <c r="P5538" s="1053"/>
    </row>
    <row r="5539" spans="12:16">
      <c r="L5539" s="1054"/>
      <c r="M5539" s="1048"/>
      <c r="N5539" s="1053"/>
      <c r="O5539" s="1053"/>
      <c r="P5539" s="1053"/>
    </row>
    <row r="5540" spans="12:16">
      <c r="L5540" s="1054"/>
      <c r="M5540" s="1048"/>
      <c r="N5540" s="1053"/>
      <c r="O5540" s="1053"/>
      <c r="P5540" s="1053"/>
    </row>
    <row r="5541" spans="12:16">
      <c r="L5541" s="1054"/>
      <c r="M5541" s="1048"/>
      <c r="N5541" s="1053"/>
      <c r="O5541" s="1053"/>
      <c r="P5541" s="1053"/>
    </row>
    <row r="5542" spans="12:16">
      <c r="L5542" s="1054"/>
      <c r="M5542" s="1048"/>
      <c r="N5542" s="1053"/>
      <c r="O5542" s="1053"/>
      <c r="P5542" s="1053"/>
    </row>
    <row r="5543" spans="12:16">
      <c r="L5543" s="1054"/>
      <c r="M5543" s="1048"/>
      <c r="N5543" s="1053"/>
      <c r="O5543" s="1053"/>
      <c r="P5543" s="1053"/>
    </row>
    <row r="5544" spans="12:16">
      <c r="L5544" s="1054"/>
      <c r="M5544" s="1048"/>
      <c r="N5544" s="1053"/>
      <c r="O5544" s="1053"/>
      <c r="P5544" s="1053"/>
    </row>
    <row r="5545" spans="12:16">
      <c r="L5545" s="1054"/>
      <c r="M5545" s="1048"/>
      <c r="N5545" s="1053"/>
      <c r="O5545" s="1053"/>
      <c r="P5545" s="1053"/>
    </row>
    <row r="5546" spans="12:16">
      <c r="L5546" s="1054"/>
      <c r="M5546" s="1048"/>
      <c r="N5546" s="1053"/>
      <c r="O5546" s="1053"/>
      <c r="P5546" s="1053"/>
    </row>
    <row r="5547" spans="12:16">
      <c r="L5547" s="1054"/>
      <c r="M5547" s="1048"/>
      <c r="N5547" s="1053"/>
      <c r="O5547" s="1053"/>
      <c r="P5547" s="1053"/>
    </row>
    <row r="5548" spans="12:16">
      <c r="L5548" s="1054"/>
      <c r="M5548" s="1048"/>
      <c r="N5548" s="1053"/>
      <c r="O5548" s="1053"/>
      <c r="P5548" s="1053"/>
    </row>
    <row r="5549" spans="12:16">
      <c r="L5549" s="1054"/>
      <c r="M5549" s="1048"/>
      <c r="N5549" s="1053"/>
      <c r="O5549" s="1053"/>
      <c r="P5549" s="1053"/>
    </row>
    <row r="5550" spans="12:16">
      <c r="L5550" s="1054"/>
      <c r="M5550" s="1048"/>
      <c r="N5550" s="1053"/>
      <c r="O5550" s="1053"/>
      <c r="P5550" s="1053"/>
    </row>
    <row r="5551" spans="12:16">
      <c r="L5551" s="1054"/>
      <c r="M5551" s="1048"/>
      <c r="N5551" s="1053"/>
      <c r="O5551" s="1053"/>
      <c r="P5551" s="1053"/>
    </row>
    <row r="5552" spans="12:16">
      <c r="L5552" s="1054"/>
      <c r="M5552" s="1048"/>
      <c r="N5552" s="1053"/>
      <c r="O5552" s="1053"/>
      <c r="P5552" s="1053"/>
    </row>
    <row r="5553" spans="12:16">
      <c r="L5553" s="1054"/>
      <c r="M5553" s="1048"/>
      <c r="N5553" s="1053"/>
      <c r="O5553" s="1053"/>
      <c r="P5553" s="1053"/>
    </row>
    <row r="5554" spans="12:16">
      <c r="L5554" s="1054"/>
      <c r="M5554" s="1048"/>
      <c r="N5554" s="1053"/>
      <c r="O5554" s="1053"/>
      <c r="P5554" s="1053"/>
    </row>
    <row r="5555" spans="12:16">
      <c r="L5555" s="1054"/>
      <c r="M5555" s="1048"/>
      <c r="N5555" s="1053"/>
      <c r="O5555" s="1053"/>
      <c r="P5555" s="1053"/>
    </row>
    <row r="5556" spans="12:16">
      <c r="L5556" s="1054"/>
      <c r="M5556" s="1048"/>
      <c r="N5556" s="1053"/>
      <c r="O5556" s="1053"/>
      <c r="P5556" s="1053"/>
    </row>
    <row r="5557" spans="12:16">
      <c r="L5557" s="1054"/>
      <c r="M5557" s="1048"/>
      <c r="N5557" s="1053"/>
      <c r="O5557" s="1053"/>
      <c r="P5557" s="1053"/>
    </row>
    <row r="5558" spans="12:16">
      <c r="L5558" s="1054"/>
      <c r="M5558" s="1048"/>
      <c r="N5558" s="1053"/>
      <c r="O5558" s="1053"/>
      <c r="P5558" s="1053"/>
    </row>
    <row r="5559" spans="12:16">
      <c r="L5559" s="1054"/>
      <c r="M5559" s="1048"/>
      <c r="N5559" s="1053"/>
      <c r="O5559" s="1053"/>
      <c r="P5559" s="1053"/>
    </row>
    <row r="5560" spans="12:16">
      <c r="L5560" s="1054"/>
      <c r="M5560" s="1048"/>
      <c r="N5560" s="1053"/>
      <c r="O5560" s="1053"/>
      <c r="P5560" s="1053"/>
    </row>
    <row r="5561" spans="12:16">
      <c r="L5561" s="1054"/>
      <c r="M5561" s="1048"/>
      <c r="N5561" s="1053"/>
      <c r="O5561" s="1053"/>
      <c r="P5561" s="1053"/>
    </row>
    <row r="5562" spans="12:16">
      <c r="L5562" s="1054"/>
      <c r="M5562" s="1048"/>
      <c r="N5562" s="1053"/>
      <c r="O5562" s="1053"/>
      <c r="P5562" s="1053"/>
    </row>
    <row r="5563" spans="12:16">
      <c r="L5563" s="1054"/>
      <c r="M5563" s="1048"/>
      <c r="N5563" s="1053"/>
      <c r="O5563" s="1053"/>
      <c r="P5563" s="1053"/>
    </row>
    <row r="5564" spans="12:16">
      <c r="L5564" s="1054"/>
      <c r="M5564" s="1048"/>
      <c r="N5564" s="1053"/>
      <c r="O5564" s="1053"/>
      <c r="P5564" s="1053"/>
    </row>
    <row r="5565" spans="12:16">
      <c r="L5565" s="1054"/>
      <c r="M5565" s="1048"/>
      <c r="N5565" s="1053"/>
      <c r="O5565" s="1053"/>
      <c r="P5565" s="1053"/>
    </row>
    <row r="5566" spans="12:16">
      <c r="L5566" s="1054"/>
      <c r="M5566" s="1048"/>
      <c r="N5566" s="1053"/>
      <c r="O5566" s="1053"/>
      <c r="P5566" s="1053"/>
    </row>
    <row r="5567" spans="12:16">
      <c r="L5567" s="1054"/>
      <c r="M5567" s="1048"/>
      <c r="N5567" s="1053"/>
      <c r="O5567" s="1053"/>
      <c r="P5567" s="1053"/>
    </row>
    <row r="5568" spans="12:16">
      <c r="L5568" s="1054"/>
      <c r="M5568" s="1048"/>
      <c r="N5568" s="1053"/>
      <c r="O5568" s="1053"/>
      <c r="P5568" s="1053"/>
    </row>
    <row r="5569" spans="12:16">
      <c r="L5569" s="1054"/>
      <c r="M5569" s="1048"/>
      <c r="N5569" s="1053"/>
      <c r="O5569" s="1053"/>
      <c r="P5569" s="1053"/>
    </row>
    <row r="5570" spans="12:16">
      <c r="L5570" s="1054"/>
      <c r="M5570" s="1048"/>
      <c r="N5570" s="1053"/>
      <c r="O5570" s="1053"/>
      <c r="P5570" s="1053"/>
    </row>
    <row r="5571" spans="12:16">
      <c r="L5571" s="1054"/>
      <c r="M5571" s="1048"/>
      <c r="N5571" s="1053"/>
      <c r="O5571" s="1053"/>
      <c r="P5571" s="1053"/>
    </row>
    <row r="5572" spans="12:16">
      <c r="L5572" s="1054"/>
      <c r="M5572" s="1048"/>
      <c r="N5572" s="1053"/>
      <c r="O5572" s="1053"/>
      <c r="P5572" s="1053"/>
    </row>
    <row r="5573" spans="12:16">
      <c r="L5573" s="1054"/>
      <c r="M5573" s="1048"/>
      <c r="N5573" s="1053"/>
      <c r="O5573" s="1053"/>
      <c r="P5573" s="1053"/>
    </row>
    <row r="5574" spans="12:16">
      <c r="L5574" s="1054"/>
      <c r="M5574" s="1048"/>
      <c r="N5574" s="1053"/>
      <c r="O5574" s="1053"/>
      <c r="P5574" s="1053"/>
    </row>
    <row r="5575" spans="12:16">
      <c r="L5575" s="1054"/>
      <c r="M5575" s="1048"/>
      <c r="N5575" s="1053"/>
      <c r="O5575" s="1053"/>
      <c r="P5575" s="1053"/>
    </row>
    <row r="5576" spans="12:16">
      <c r="L5576" s="1054"/>
      <c r="M5576" s="1048"/>
      <c r="N5576" s="1053"/>
      <c r="O5576" s="1053"/>
      <c r="P5576" s="1053"/>
    </row>
    <row r="5577" spans="12:16">
      <c r="L5577" s="1054"/>
      <c r="M5577" s="1048"/>
      <c r="N5577" s="1053"/>
      <c r="O5577" s="1053"/>
      <c r="P5577" s="1053"/>
    </row>
    <row r="5578" spans="12:16">
      <c r="L5578" s="1054"/>
      <c r="M5578" s="1048"/>
      <c r="N5578" s="1053"/>
      <c r="O5578" s="1053"/>
      <c r="P5578" s="1053"/>
    </row>
    <row r="5579" spans="12:16">
      <c r="L5579" s="1054"/>
      <c r="M5579" s="1048"/>
      <c r="N5579" s="1053"/>
      <c r="O5579" s="1053"/>
      <c r="P5579" s="1053"/>
    </row>
    <row r="5580" spans="12:16">
      <c r="L5580" s="1054"/>
      <c r="M5580" s="1048"/>
      <c r="N5580" s="1053"/>
      <c r="O5580" s="1053"/>
      <c r="P5580" s="1053"/>
    </row>
    <row r="5581" spans="12:16">
      <c r="L5581" s="1054"/>
      <c r="M5581" s="1048"/>
      <c r="N5581" s="1053"/>
      <c r="O5581" s="1053"/>
      <c r="P5581" s="1053"/>
    </row>
    <row r="5582" spans="12:16">
      <c r="L5582" s="1054"/>
      <c r="M5582" s="1048"/>
      <c r="N5582" s="1053"/>
      <c r="O5582" s="1053"/>
      <c r="P5582" s="1053"/>
    </row>
    <row r="5583" spans="12:16">
      <c r="L5583" s="1054"/>
      <c r="M5583" s="1048"/>
      <c r="N5583" s="1053"/>
      <c r="O5583" s="1053"/>
      <c r="P5583" s="1053"/>
    </row>
    <row r="5584" spans="12:16">
      <c r="L5584" s="1054"/>
      <c r="M5584" s="1048"/>
      <c r="N5584" s="1053"/>
      <c r="O5584" s="1053"/>
      <c r="P5584" s="1053"/>
    </row>
    <row r="5585" spans="12:16">
      <c r="L5585" s="1054"/>
      <c r="M5585" s="1048"/>
      <c r="N5585" s="1053"/>
      <c r="O5585" s="1053"/>
      <c r="P5585" s="1053"/>
    </row>
    <row r="5586" spans="12:16">
      <c r="L5586" s="1054"/>
      <c r="M5586" s="1048"/>
      <c r="N5586" s="1053"/>
      <c r="O5586" s="1053"/>
      <c r="P5586" s="1053"/>
    </row>
    <row r="5587" spans="12:16">
      <c r="L5587" s="1054"/>
      <c r="M5587" s="1048"/>
      <c r="N5587" s="1053"/>
      <c r="O5587" s="1053"/>
      <c r="P5587" s="1053"/>
    </row>
    <row r="5588" spans="12:16">
      <c r="L5588" s="1054"/>
      <c r="M5588" s="1048"/>
      <c r="N5588" s="1053"/>
      <c r="O5588" s="1053"/>
      <c r="P5588" s="1053"/>
    </row>
    <row r="5589" spans="12:16">
      <c r="L5589" s="1054"/>
      <c r="M5589" s="1048"/>
      <c r="N5589" s="1053"/>
      <c r="O5589" s="1053"/>
      <c r="P5589" s="1053"/>
    </row>
    <row r="5590" spans="12:16">
      <c r="L5590" s="1054"/>
      <c r="M5590" s="1048"/>
      <c r="N5590" s="1053"/>
      <c r="O5590" s="1053"/>
      <c r="P5590" s="1053"/>
    </row>
    <row r="5591" spans="12:16">
      <c r="L5591" s="1054"/>
      <c r="M5591" s="1048"/>
      <c r="N5591" s="1053"/>
      <c r="O5591" s="1053"/>
      <c r="P5591" s="1053"/>
    </row>
    <row r="5592" spans="12:16">
      <c r="L5592" s="1054"/>
      <c r="M5592" s="1048"/>
      <c r="N5592" s="1053"/>
      <c r="O5592" s="1053"/>
      <c r="P5592" s="1053"/>
    </row>
    <row r="5593" spans="12:16">
      <c r="L5593" s="1054"/>
      <c r="M5593" s="1048"/>
      <c r="N5593" s="1053"/>
      <c r="O5593" s="1053"/>
      <c r="P5593" s="1053"/>
    </row>
    <row r="5594" spans="12:16">
      <c r="L5594" s="1054"/>
      <c r="M5594" s="1048"/>
      <c r="N5594" s="1053"/>
      <c r="O5594" s="1053"/>
      <c r="P5594" s="1053"/>
    </row>
    <row r="5595" spans="12:16">
      <c r="L5595" s="1054"/>
      <c r="M5595" s="1048"/>
      <c r="N5595" s="1053"/>
      <c r="O5595" s="1053"/>
      <c r="P5595" s="1053"/>
    </row>
    <row r="5596" spans="12:16">
      <c r="L5596" s="1054"/>
      <c r="M5596" s="1048"/>
      <c r="N5596" s="1053"/>
      <c r="O5596" s="1053"/>
      <c r="P5596" s="1053"/>
    </row>
    <row r="5597" spans="12:16">
      <c r="L5597" s="1054"/>
      <c r="M5597" s="1048"/>
      <c r="N5597" s="1053"/>
      <c r="O5597" s="1053"/>
      <c r="P5597" s="1053"/>
    </row>
    <row r="5598" spans="12:16">
      <c r="L5598" s="1054"/>
      <c r="M5598" s="1048"/>
      <c r="N5598" s="1053"/>
      <c r="O5598" s="1053"/>
      <c r="P5598" s="1053"/>
    </row>
    <row r="5599" spans="12:16">
      <c r="L5599" s="1054"/>
      <c r="M5599" s="1048"/>
      <c r="N5599" s="1053"/>
      <c r="O5599" s="1053"/>
      <c r="P5599" s="1053"/>
    </row>
    <row r="5600" spans="12:16">
      <c r="L5600" s="1054"/>
      <c r="M5600" s="1048"/>
      <c r="N5600" s="1053"/>
      <c r="O5600" s="1053"/>
      <c r="P5600" s="1053"/>
    </row>
    <row r="5601" spans="12:16">
      <c r="L5601" s="1054"/>
      <c r="M5601" s="1048"/>
      <c r="N5601" s="1053"/>
      <c r="O5601" s="1053"/>
      <c r="P5601" s="1053"/>
    </row>
    <row r="5602" spans="12:16">
      <c r="L5602" s="1054"/>
      <c r="M5602" s="1048"/>
      <c r="N5602" s="1053"/>
      <c r="O5602" s="1053"/>
      <c r="P5602" s="1053"/>
    </row>
    <row r="5603" spans="12:16">
      <c r="L5603" s="1054"/>
      <c r="M5603" s="1048"/>
      <c r="N5603" s="1053"/>
      <c r="O5603" s="1053"/>
      <c r="P5603" s="1053"/>
    </row>
    <row r="5604" spans="12:16">
      <c r="L5604" s="1054"/>
      <c r="M5604" s="1048"/>
      <c r="N5604" s="1053"/>
      <c r="O5604" s="1053"/>
      <c r="P5604" s="1053"/>
    </row>
    <row r="5605" spans="12:16">
      <c r="L5605" s="1054"/>
      <c r="M5605" s="1048"/>
      <c r="N5605" s="1053"/>
      <c r="O5605" s="1053"/>
      <c r="P5605" s="1053"/>
    </row>
    <row r="5606" spans="12:16">
      <c r="L5606" s="1054"/>
      <c r="M5606" s="1048"/>
      <c r="N5606" s="1053"/>
      <c r="O5606" s="1053"/>
      <c r="P5606" s="1053"/>
    </row>
    <row r="5607" spans="12:16">
      <c r="L5607" s="1054"/>
      <c r="M5607" s="1048"/>
      <c r="N5607" s="1053"/>
      <c r="O5607" s="1053"/>
      <c r="P5607" s="1053"/>
    </row>
    <row r="5608" spans="12:16">
      <c r="L5608" s="1054"/>
      <c r="M5608" s="1048"/>
      <c r="N5608" s="1053"/>
      <c r="O5608" s="1053"/>
      <c r="P5608" s="1053"/>
    </row>
    <row r="5609" spans="12:16">
      <c r="L5609" s="1054"/>
      <c r="M5609" s="1048"/>
      <c r="N5609" s="1053"/>
      <c r="O5609" s="1053"/>
      <c r="P5609" s="1053"/>
    </row>
    <row r="5610" spans="12:16">
      <c r="L5610" s="1054"/>
      <c r="M5610" s="1048"/>
      <c r="N5610" s="1053"/>
      <c r="O5610" s="1053"/>
      <c r="P5610" s="1053"/>
    </row>
    <row r="5611" spans="12:16">
      <c r="L5611" s="1054"/>
      <c r="M5611" s="1048"/>
      <c r="N5611" s="1053"/>
      <c r="O5611" s="1053"/>
      <c r="P5611" s="1053"/>
    </row>
    <row r="5612" spans="12:16">
      <c r="L5612" s="1054"/>
      <c r="M5612" s="1048"/>
      <c r="N5612" s="1053"/>
      <c r="O5612" s="1053"/>
      <c r="P5612" s="1053"/>
    </row>
    <row r="5613" spans="12:16">
      <c r="L5613" s="1054"/>
      <c r="M5613" s="1048"/>
      <c r="N5613" s="1053"/>
      <c r="O5613" s="1053"/>
      <c r="P5613" s="1053"/>
    </row>
    <row r="5614" spans="12:16">
      <c r="L5614" s="1054"/>
      <c r="M5614" s="1048"/>
      <c r="N5614" s="1053"/>
      <c r="O5614" s="1053"/>
      <c r="P5614" s="1053"/>
    </row>
    <row r="5615" spans="12:16">
      <c r="L5615" s="1054"/>
      <c r="M5615" s="1048"/>
      <c r="N5615" s="1053"/>
      <c r="O5615" s="1053"/>
      <c r="P5615" s="1053"/>
    </row>
    <row r="5616" spans="12:16">
      <c r="L5616" s="1054"/>
      <c r="M5616" s="1048"/>
      <c r="N5616" s="1053"/>
      <c r="O5616" s="1053"/>
      <c r="P5616" s="1053"/>
    </row>
    <row r="5617" spans="12:16">
      <c r="L5617" s="1054"/>
      <c r="M5617" s="1048"/>
      <c r="N5617" s="1053"/>
      <c r="O5617" s="1053"/>
      <c r="P5617" s="1053"/>
    </row>
    <row r="5618" spans="12:16">
      <c r="L5618" s="1054"/>
      <c r="M5618" s="1048"/>
      <c r="N5618" s="1053"/>
      <c r="O5618" s="1053"/>
      <c r="P5618" s="1053"/>
    </row>
    <row r="5619" spans="12:16">
      <c r="L5619" s="1054"/>
      <c r="M5619" s="1048"/>
      <c r="N5619" s="1053"/>
      <c r="O5619" s="1053"/>
      <c r="P5619" s="1053"/>
    </row>
    <row r="5620" spans="12:16">
      <c r="L5620" s="1054"/>
      <c r="M5620" s="1048"/>
      <c r="N5620" s="1053"/>
      <c r="O5620" s="1053"/>
      <c r="P5620" s="1053"/>
    </row>
    <row r="5621" spans="12:16">
      <c r="L5621" s="1054"/>
      <c r="M5621" s="1048"/>
      <c r="N5621" s="1053"/>
      <c r="O5621" s="1053"/>
      <c r="P5621" s="1053"/>
    </row>
    <row r="5622" spans="12:16">
      <c r="L5622" s="1054"/>
      <c r="M5622" s="1048"/>
      <c r="N5622" s="1053"/>
      <c r="O5622" s="1053"/>
      <c r="P5622" s="1053"/>
    </row>
    <row r="5623" spans="12:16">
      <c r="L5623" s="1054"/>
      <c r="M5623" s="1048"/>
      <c r="N5623" s="1053"/>
      <c r="O5623" s="1053"/>
      <c r="P5623" s="1053"/>
    </row>
    <row r="5624" spans="12:16">
      <c r="L5624" s="1054"/>
      <c r="M5624" s="1048"/>
      <c r="N5624" s="1053"/>
      <c r="O5624" s="1053"/>
      <c r="P5624" s="1053"/>
    </row>
    <row r="5625" spans="12:16">
      <c r="L5625" s="1054"/>
      <c r="M5625" s="1048"/>
      <c r="N5625" s="1053"/>
      <c r="O5625" s="1053"/>
      <c r="P5625" s="1053"/>
    </row>
    <row r="5626" spans="12:16">
      <c r="L5626" s="1054"/>
      <c r="M5626" s="1048"/>
      <c r="N5626" s="1053"/>
      <c r="O5626" s="1053"/>
      <c r="P5626" s="1053"/>
    </row>
    <row r="5627" spans="12:16">
      <c r="L5627" s="1054"/>
      <c r="M5627" s="1048"/>
      <c r="N5627" s="1053"/>
      <c r="O5627" s="1053"/>
      <c r="P5627" s="1053"/>
    </row>
    <row r="5628" spans="12:16">
      <c r="L5628" s="1054"/>
      <c r="M5628" s="1048"/>
      <c r="N5628" s="1053"/>
      <c r="O5628" s="1053"/>
      <c r="P5628" s="1053"/>
    </row>
    <row r="5629" spans="12:16">
      <c r="L5629" s="1054"/>
      <c r="M5629" s="1048"/>
      <c r="N5629" s="1053"/>
      <c r="O5629" s="1053"/>
      <c r="P5629" s="1053"/>
    </row>
    <row r="5630" spans="12:16">
      <c r="L5630" s="1054"/>
      <c r="M5630" s="1048"/>
      <c r="N5630" s="1053"/>
      <c r="O5630" s="1053"/>
      <c r="P5630" s="1053"/>
    </row>
    <row r="5631" spans="12:16">
      <c r="L5631" s="1054"/>
      <c r="M5631" s="1048"/>
      <c r="N5631" s="1053"/>
      <c r="O5631" s="1053"/>
      <c r="P5631" s="1053"/>
    </row>
    <row r="5632" spans="12:16">
      <c r="L5632" s="1054"/>
      <c r="M5632" s="1048"/>
      <c r="N5632" s="1053"/>
      <c r="O5632" s="1053"/>
      <c r="P5632" s="1053"/>
    </row>
    <row r="5633" spans="12:16">
      <c r="L5633" s="1054"/>
      <c r="M5633" s="1048"/>
      <c r="N5633" s="1053"/>
      <c r="O5633" s="1053"/>
      <c r="P5633" s="1053"/>
    </row>
    <row r="5634" spans="12:16">
      <c r="L5634" s="1054"/>
      <c r="M5634" s="1048"/>
      <c r="N5634" s="1053"/>
      <c r="O5634" s="1053"/>
      <c r="P5634" s="1053"/>
    </row>
    <row r="5635" spans="12:16">
      <c r="L5635" s="1054"/>
      <c r="M5635" s="1048"/>
      <c r="N5635" s="1053"/>
      <c r="O5635" s="1053"/>
      <c r="P5635" s="1053"/>
    </row>
    <row r="5636" spans="12:16">
      <c r="L5636" s="1054"/>
      <c r="M5636" s="1048"/>
      <c r="N5636" s="1053"/>
      <c r="O5636" s="1053"/>
      <c r="P5636" s="1053"/>
    </row>
    <row r="5637" spans="12:16">
      <c r="L5637" s="1054"/>
      <c r="M5637" s="1048"/>
      <c r="N5637" s="1053"/>
      <c r="O5637" s="1053"/>
      <c r="P5637" s="1053"/>
    </row>
    <row r="5638" spans="12:16">
      <c r="L5638" s="1054"/>
      <c r="M5638" s="1048"/>
      <c r="N5638" s="1053"/>
      <c r="O5638" s="1053"/>
      <c r="P5638" s="1053"/>
    </row>
    <row r="5639" spans="12:16">
      <c r="L5639" s="1054"/>
      <c r="M5639" s="1048"/>
      <c r="N5639" s="1053"/>
      <c r="O5639" s="1053"/>
      <c r="P5639" s="1053"/>
    </row>
    <row r="5640" spans="12:16">
      <c r="L5640" s="1054"/>
      <c r="M5640" s="1048"/>
      <c r="N5640" s="1053"/>
      <c r="O5640" s="1053"/>
      <c r="P5640" s="1053"/>
    </row>
    <row r="5641" spans="12:16">
      <c r="L5641" s="1054"/>
      <c r="M5641" s="1048"/>
      <c r="N5641" s="1053"/>
      <c r="O5641" s="1053"/>
      <c r="P5641" s="1053"/>
    </row>
    <row r="5642" spans="12:16">
      <c r="L5642" s="1054"/>
      <c r="M5642" s="1048"/>
      <c r="N5642" s="1053"/>
      <c r="O5642" s="1053"/>
      <c r="P5642" s="1053"/>
    </row>
    <row r="5643" spans="12:16">
      <c r="L5643" s="1054"/>
      <c r="M5643" s="1048"/>
      <c r="N5643" s="1053"/>
      <c r="O5643" s="1053"/>
      <c r="P5643" s="1053"/>
    </row>
    <row r="5644" spans="12:16">
      <c r="L5644" s="1054"/>
      <c r="M5644" s="1048"/>
      <c r="N5644" s="1053"/>
      <c r="O5644" s="1053"/>
      <c r="P5644" s="1053"/>
    </row>
    <row r="5645" spans="12:16">
      <c r="L5645" s="1054"/>
      <c r="M5645" s="1048"/>
      <c r="N5645" s="1053"/>
      <c r="O5645" s="1053"/>
      <c r="P5645" s="1053"/>
    </row>
    <row r="5646" spans="12:16">
      <c r="L5646" s="1054"/>
      <c r="M5646" s="1048"/>
      <c r="N5646" s="1053"/>
      <c r="O5646" s="1053"/>
      <c r="P5646" s="1053"/>
    </row>
    <row r="5647" spans="12:16">
      <c r="L5647" s="1054"/>
      <c r="M5647" s="1048"/>
      <c r="N5647" s="1053"/>
      <c r="O5647" s="1053"/>
      <c r="P5647" s="1053"/>
    </row>
    <row r="5648" spans="12:16">
      <c r="L5648" s="1054"/>
      <c r="M5648" s="1048"/>
      <c r="N5648" s="1053"/>
      <c r="O5648" s="1053"/>
      <c r="P5648" s="1053"/>
    </row>
    <row r="5649" spans="12:16">
      <c r="L5649" s="1054"/>
      <c r="M5649" s="1048"/>
      <c r="N5649" s="1053"/>
      <c r="O5649" s="1053"/>
      <c r="P5649" s="1053"/>
    </row>
    <row r="5650" spans="12:16">
      <c r="L5650" s="1054"/>
      <c r="M5650" s="1048"/>
      <c r="N5650" s="1053"/>
      <c r="O5650" s="1053"/>
      <c r="P5650" s="1053"/>
    </row>
    <row r="5651" spans="12:16">
      <c r="L5651" s="1054"/>
      <c r="M5651" s="1048"/>
      <c r="N5651" s="1053"/>
      <c r="O5651" s="1053"/>
      <c r="P5651" s="1053"/>
    </row>
    <row r="5652" spans="12:16">
      <c r="L5652" s="1054"/>
      <c r="M5652" s="1048"/>
      <c r="N5652" s="1053"/>
      <c r="O5652" s="1053"/>
      <c r="P5652" s="1053"/>
    </row>
    <row r="5653" spans="12:16">
      <c r="L5653" s="1054"/>
      <c r="M5653" s="1048"/>
      <c r="N5653" s="1053"/>
      <c r="O5653" s="1053"/>
      <c r="P5653" s="1053"/>
    </row>
    <row r="5654" spans="12:16">
      <c r="L5654" s="1054"/>
      <c r="M5654" s="1048"/>
      <c r="N5654" s="1053"/>
      <c r="O5654" s="1053"/>
      <c r="P5654" s="1053"/>
    </row>
    <row r="5655" spans="12:16">
      <c r="L5655" s="1054"/>
      <c r="M5655" s="1048"/>
      <c r="N5655" s="1053"/>
      <c r="O5655" s="1053"/>
      <c r="P5655" s="1053"/>
    </row>
    <row r="5656" spans="12:16">
      <c r="L5656" s="1054"/>
      <c r="M5656" s="1048"/>
      <c r="N5656" s="1053"/>
      <c r="O5656" s="1053"/>
      <c r="P5656" s="1053"/>
    </row>
    <row r="5657" spans="12:16">
      <c r="L5657" s="1054"/>
      <c r="M5657" s="1048"/>
      <c r="N5657" s="1053"/>
      <c r="O5657" s="1053"/>
      <c r="P5657" s="1053"/>
    </row>
    <row r="5658" spans="12:16">
      <c r="L5658" s="1054"/>
      <c r="M5658" s="1048"/>
      <c r="N5658" s="1053"/>
      <c r="O5658" s="1053"/>
      <c r="P5658" s="1053"/>
    </row>
    <row r="5659" spans="12:16">
      <c r="L5659" s="1054"/>
      <c r="M5659" s="1048"/>
      <c r="N5659" s="1053"/>
      <c r="O5659" s="1053"/>
      <c r="P5659" s="1053"/>
    </row>
    <row r="5660" spans="12:16">
      <c r="L5660" s="1054"/>
      <c r="M5660" s="1048"/>
      <c r="N5660" s="1053"/>
      <c r="O5660" s="1053"/>
      <c r="P5660" s="1053"/>
    </row>
    <row r="5661" spans="12:16">
      <c r="L5661" s="1054"/>
      <c r="M5661" s="1048"/>
      <c r="N5661" s="1053"/>
      <c r="O5661" s="1053"/>
      <c r="P5661" s="1053"/>
    </row>
    <row r="5662" spans="12:16">
      <c r="L5662" s="1054"/>
      <c r="M5662" s="1048"/>
      <c r="N5662" s="1053"/>
      <c r="O5662" s="1053"/>
      <c r="P5662" s="1053"/>
    </row>
    <row r="5663" spans="12:16">
      <c r="L5663" s="1054"/>
      <c r="M5663" s="1048"/>
      <c r="N5663" s="1053"/>
      <c r="O5663" s="1053"/>
      <c r="P5663" s="1053"/>
    </row>
    <row r="5664" spans="12:16">
      <c r="L5664" s="1054"/>
      <c r="M5664" s="1048"/>
      <c r="N5664" s="1053"/>
      <c r="O5664" s="1053"/>
      <c r="P5664" s="1053"/>
    </row>
    <row r="5665" spans="12:16">
      <c r="L5665" s="1054"/>
      <c r="M5665" s="1048"/>
      <c r="N5665" s="1053"/>
      <c r="O5665" s="1053"/>
      <c r="P5665" s="1053"/>
    </row>
    <row r="5666" spans="12:16">
      <c r="L5666" s="1054"/>
      <c r="M5666" s="1048"/>
      <c r="N5666" s="1053"/>
      <c r="O5666" s="1053"/>
      <c r="P5666" s="1053"/>
    </row>
    <row r="5667" spans="12:16">
      <c r="L5667" s="1054"/>
      <c r="M5667" s="1048"/>
      <c r="N5667" s="1053"/>
      <c r="O5667" s="1053"/>
      <c r="P5667" s="1053"/>
    </row>
    <row r="5668" spans="12:16">
      <c r="L5668" s="1054"/>
      <c r="M5668" s="1048"/>
      <c r="N5668" s="1053"/>
      <c r="O5668" s="1053"/>
      <c r="P5668" s="1053"/>
    </row>
    <row r="5669" spans="12:16">
      <c r="L5669" s="1054"/>
      <c r="M5669" s="1048"/>
      <c r="N5669" s="1053"/>
      <c r="O5669" s="1053"/>
      <c r="P5669" s="1053"/>
    </row>
    <row r="5670" spans="12:16">
      <c r="L5670" s="1054"/>
      <c r="M5670" s="1048"/>
      <c r="N5670" s="1053"/>
      <c r="O5670" s="1053"/>
      <c r="P5670" s="1053"/>
    </row>
    <row r="5671" spans="12:16">
      <c r="L5671" s="1054"/>
      <c r="M5671" s="1048"/>
      <c r="N5671" s="1053"/>
      <c r="O5671" s="1053"/>
      <c r="P5671" s="1053"/>
    </row>
    <row r="5672" spans="12:16">
      <c r="L5672" s="1054"/>
      <c r="M5672" s="1048"/>
      <c r="N5672" s="1053"/>
      <c r="O5672" s="1053"/>
      <c r="P5672" s="1053"/>
    </row>
    <row r="5673" spans="12:16">
      <c r="L5673" s="1054"/>
      <c r="M5673" s="1048"/>
      <c r="N5673" s="1053"/>
      <c r="O5673" s="1053"/>
      <c r="P5673" s="1053"/>
    </row>
    <row r="5674" spans="12:16">
      <c r="L5674" s="1054"/>
      <c r="M5674" s="1048"/>
      <c r="N5674" s="1053"/>
      <c r="O5674" s="1053"/>
      <c r="P5674" s="1053"/>
    </row>
    <row r="5675" spans="12:16">
      <c r="L5675" s="1054"/>
      <c r="M5675" s="1048"/>
      <c r="N5675" s="1053"/>
      <c r="O5675" s="1053"/>
      <c r="P5675" s="1053"/>
    </row>
    <row r="5676" spans="12:16">
      <c r="L5676" s="1054"/>
      <c r="M5676" s="1048"/>
      <c r="N5676" s="1053"/>
      <c r="O5676" s="1053"/>
      <c r="P5676" s="1053"/>
    </row>
    <row r="5677" spans="12:16">
      <c r="L5677" s="1054"/>
      <c r="M5677" s="1048"/>
      <c r="N5677" s="1053"/>
      <c r="O5677" s="1053"/>
      <c r="P5677" s="1053"/>
    </row>
    <row r="5678" spans="12:16">
      <c r="L5678" s="1054"/>
      <c r="M5678" s="1048"/>
      <c r="N5678" s="1053"/>
      <c r="O5678" s="1053"/>
      <c r="P5678" s="1053"/>
    </row>
    <row r="5679" spans="12:16">
      <c r="L5679" s="1054"/>
      <c r="M5679" s="1048"/>
      <c r="N5679" s="1053"/>
      <c r="O5679" s="1053"/>
      <c r="P5679" s="1053"/>
    </row>
    <row r="5680" spans="12:16">
      <c r="L5680" s="1054"/>
      <c r="M5680" s="1048"/>
      <c r="N5680" s="1053"/>
      <c r="O5680" s="1053"/>
      <c r="P5680" s="1053"/>
    </row>
    <row r="5681" spans="12:16">
      <c r="L5681" s="1054"/>
      <c r="M5681" s="1048"/>
      <c r="N5681" s="1053"/>
      <c r="O5681" s="1053"/>
      <c r="P5681" s="1053"/>
    </row>
    <row r="5682" spans="12:16">
      <c r="L5682" s="1054"/>
      <c r="M5682" s="1048"/>
      <c r="N5682" s="1053"/>
      <c r="O5682" s="1053"/>
      <c r="P5682" s="1053"/>
    </row>
    <row r="5683" spans="12:16">
      <c r="L5683" s="1054"/>
      <c r="M5683" s="1048"/>
      <c r="N5683" s="1053"/>
      <c r="O5683" s="1053"/>
      <c r="P5683" s="1053"/>
    </row>
    <row r="5684" spans="12:16">
      <c r="L5684" s="1054"/>
      <c r="M5684" s="1048"/>
      <c r="N5684" s="1053"/>
      <c r="O5684" s="1053"/>
      <c r="P5684" s="1053"/>
    </row>
    <row r="5685" spans="12:16">
      <c r="L5685" s="1054"/>
      <c r="M5685" s="1048"/>
      <c r="N5685" s="1053"/>
      <c r="O5685" s="1053"/>
      <c r="P5685" s="1053"/>
    </row>
    <row r="5686" spans="12:16">
      <c r="L5686" s="1054"/>
      <c r="M5686" s="1048"/>
      <c r="N5686" s="1053"/>
      <c r="O5686" s="1053"/>
      <c r="P5686" s="1053"/>
    </row>
    <row r="5687" spans="12:16">
      <c r="L5687" s="1054"/>
      <c r="M5687" s="1048"/>
      <c r="N5687" s="1053"/>
      <c r="O5687" s="1053"/>
      <c r="P5687" s="1053"/>
    </row>
    <row r="5688" spans="12:16">
      <c r="L5688" s="1054"/>
      <c r="M5688" s="1048"/>
      <c r="N5688" s="1053"/>
      <c r="O5688" s="1053"/>
      <c r="P5688" s="1053"/>
    </row>
    <row r="5689" spans="12:16">
      <c r="L5689" s="1054"/>
      <c r="M5689" s="1048"/>
      <c r="N5689" s="1053"/>
      <c r="O5689" s="1053"/>
      <c r="P5689" s="1053"/>
    </row>
    <row r="5690" spans="12:16">
      <c r="L5690" s="1054"/>
      <c r="M5690" s="1048"/>
      <c r="N5690" s="1053"/>
      <c r="O5690" s="1053"/>
      <c r="P5690" s="1053"/>
    </row>
    <row r="5691" spans="12:16">
      <c r="L5691" s="1054"/>
      <c r="M5691" s="1048"/>
      <c r="N5691" s="1053"/>
      <c r="O5691" s="1053"/>
      <c r="P5691" s="1053"/>
    </row>
    <row r="5692" spans="12:16">
      <c r="L5692" s="1054"/>
      <c r="M5692" s="1048"/>
      <c r="N5692" s="1053"/>
      <c r="O5692" s="1053"/>
      <c r="P5692" s="1053"/>
    </row>
    <row r="5693" spans="12:16">
      <c r="L5693" s="1054"/>
      <c r="M5693" s="1048"/>
      <c r="N5693" s="1053"/>
      <c r="O5693" s="1053"/>
      <c r="P5693" s="1053"/>
    </row>
    <row r="5694" spans="12:16">
      <c r="L5694" s="1054"/>
      <c r="M5694" s="1048"/>
      <c r="N5694" s="1053"/>
      <c r="O5694" s="1053"/>
      <c r="P5694" s="1053"/>
    </row>
    <row r="5695" spans="12:16">
      <c r="L5695" s="1054"/>
      <c r="M5695" s="1048"/>
      <c r="N5695" s="1053"/>
      <c r="O5695" s="1053"/>
      <c r="P5695" s="1053"/>
    </row>
    <row r="5696" spans="12:16">
      <c r="L5696" s="1054"/>
      <c r="M5696" s="1048"/>
      <c r="N5696" s="1053"/>
      <c r="O5696" s="1053"/>
      <c r="P5696" s="1053"/>
    </row>
    <row r="5697" spans="12:16">
      <c r="L5697" s="1054"/>
      <c r="M5697" s="1048"/>
      <c r="N5697" s="1053"/>
      <c r="O5697" s="1053"/>
      <c r="P5697" s="1053"/>
    </row>
    <row r="5698" spans="12:16">
      <c r="L5698" s="1054"/>
      <c r="M5698" s="1048"/>
      <c r="N5698" s="1053"/>
      <c r="O5698" s="1053"/>
      <c r="P5698" s="1053"/>
    </row>
    <row r="5699" spans="12:16">
      <c r="L5699" s="1054"/>
      <c r="M5699" s="1048"/>
      <c r="N5699" s="1053"/>
      <c r="O5699" s="1053"/>
      <c r="P5699" s="1053"/>
    </row>
    <row r="5700" spans="12:16">
      <c r="L5700" s="1054"/>
      <c r="M5700" s="1048"/>
      <c r="N5700" s="1053"/>
      <c r="O5700" s="1053"/>
      <c r="P5700" s="1053"/>
    </row>
    <row r="5701" spans="12:16">
      <c r="L5701" s="1054"/>
      <c r="M5701" s="1048"/>
      <c r="N5701" s="1053"/>
      <c r="O5701" s="1053"/>
      <c r="P5701" s="1053"/>
    </row>
    <row r="5702" spans="12:16">
      <c r="L5702" s="1054"/>
      <c r="M5702" s="1048"/>
      <c r="N5702" s="1053"/>
      <c r="O5702" s="1053"/>
      <c r="P5702" s="1053"/>
    </row>
    <row r="5703" spans="12:16">
      <c r="L5703" s="1054"/>
      <c r="M5703" s="1048"/>
      <c r="N5703" s="1053"/>
      <c r="O5703" s="1053"/>
      <c r="P5703" s="1053"/>
    </row>
    <row r="5704" spans="12:16">
      <c r="L5704" s="1054"/>
      <c r="M5704" s="1048"/>
      <c r="N5704" s="1053"/>
      <c r="O5704" s="1053"/>
      <c r="P5704" s="1053"/>
    </row>
    <row r="5705" spans="12:16">
      <c r="L5705" s="1054"/>
      <c r="M5705" s="1048"/>
      <c r="N5705" s="1053"/>
      <c r="O5705" s="1053"/>
      <c r="P5705" s="1053"/>
    </row>
    <row r="5706" spans="12:16">
      <c r="L5706" s="1054"/>
      <c r="M5706" s="1048"/>
      <c r="N5706" s="1053"/>
      <c r="O5706" s="1053"/>
      <c r="P5706" s="1053"/>
    </row>
    <row r="5707" spans="12:16">
      <c r="L5707" s="1054"/>
      <c r="M5707" s="1048"/>
      <c r="N5707" s="1053"/>
      <c r="O5707" s="1053"/>
      <c r="P5707" s="1053"/>
    </row>
    <row r="5708" spans="12:16">
      <c r="L5708" s="1054"/>
      <c r="M5708" s="1048"/>
      <c r="N5708" s="1053"/>
      <c r="O5708" s="1053"/>
      <c r="P5708" s="1053"/>
    </row>
    <row r="5709" spans="12:16">
      <c r="L5709" s="1054"/>
      <c r="M5709" s="1048"/>
      <c r="N5709" s="1053"/>
      <c r="O5709" s="1053"/>
      <c r="P5709" s="1053"/>
    </row>
    <row r="5710" spans="12:16">
      <c r="L5710" s="1054"/>
      <c r="M5710" s="1048"/>
      <c r="N5710" s="1053"/>
      <c r="O5710" s="1053"/>
      <c r="P5710" s="1053"/>
    </row>
    <row r="5711" spans="12:16">
      <c r="L5711" s="1054"/>
      <c r="M5711" s="1048"/>
      <c r="N5711" s="1053"/>
      <c r="O5711" s="1053"/>
      <c r="P5711" s="1053"/>
    </row>
    <row r="5712" spans="12:16">
      <c r="L5712" s="1054"/>
      <c r="M5712" s="1048"/>
      <c r="N5712" s="1053"/>
      <c r="O5712" s="1053"/>
      <c r="P5712" s="1053"/>
    </row>
    <row r="5713" spans="12:16">
      <c r="L5713" s="1054"/>
      <c r="M5713" s="1048"/>
      <c r="N5713" s="1053"/>
      <c r="O5713" s="1053"/>
      <c r="P5713" s="1053"/>
    </row>
    <row r="5714" spans="12:16">
      <c r="L5714" s="1054"/>
      <c r="M5714" s="1048"/>
      <c r="N5714" s="1053"/>
      <c r="O5714" s="1053"/>
      <c r="P5714" s="1053"/>
    </row>
    <row r="5715" spans="12:16">
      <c r="L5715" s="1054"/>
      <c r="M5715" s="1048"/>
      <c r="N5715" s="1053"/>
      <c r="O5715" s="1053"/>
      <c r="P5715" s="1053"/>
    </row>
    <row r="5716" spans="12:16">
      <c r="L5716" s="1054"/>
      <c r="M5716" s="1048"/>
      <c r="N5716" s="1053"/>
      <c r="O5716" s="1053"/>
      <c r="P5716" s="1053"/>
    </row>
    <row r="5717" spans="12:16">
      <c r="L5717" s="1054"/>
      <c r="M5717" s="1048"/>
      <c r="N5717" s="1053"/>
      <c r="O5717" s="1053"/>
      <c r="P5717" s="1053"/>
    </row>
    <row r="5718" spans="12:16">
      <c r="L5718" s="1054"/>
      <c r="M5718" s="1048"/>
      <c r="N5718" s="1053"/>
      <c r="O5718" s="1053"/>
      <c r="P5718" s="1053"/>
    </row>
    <row r="5719" spans="12:16">
      <c r="L5719" s="1054"/>
      <c r="M5719" s="1048"/>
      <c r="N5719" s="1053"/>
      <c r="O5719" s="1053"/>
      <c r="P5719" s="1053"/>
    </row>
    <row r="5720" spans="12:16">
      <c r="L5720" s="1054"/>
      <c r="M5720" s="1048"/>
      <c r="N5720" s="1053"/>
      <c r="O5720" s="1053"/>
      <c r="P5720" s="1053"/>
    </row>
    <row r="5721" spans="12:16">
      <c r="L5721" s="1054"/>
      <c r="M5721" s="1048"/>
      <c r="N5721" s="1053"/>
      <c r="O5721" s="1053"/>
      <c r="P5721" s="1053"/>
    </row>
    <row r="5722" spans="12:16">
      <c r="L5722" s="1054"/>
      <c r="M5722" s="1048"/>
      <c r="N5722" s="1053"/>
      <c r="O5722" s="1053"/>
      <c r="P5722" s="1053"/>
    </row>
    <row r="5723" spans="12:16">
      <c r="L5723" s="1054"/>
      <c r="M5723" s="1048"/>
      <c r="N5723" s="1053"/>
      <c r="O5723" s="1053"/>
      <c r="P5723" s="1053"/>
    </row>
    <row r="5724" spans="12:16">
      <c r="L5724" s="1054"/>
      <c r="M5724" s="1048"/>
      <c r="N5724" s="1053"/>
      <c r="O5724" s="1053"/>
      <c r="P5724" s="1053"/>
    </row>
    <row r="5725" spans="12:16">
      <c r="L5725" s="1054"/>
      <c r="M5725" s="1048"/>
      <c r="N5725" s="1053"/>
      <c r="O5725" s="1053"/>
      <c r="P5725" s="1053"/>
    </row>
    <row r="5726" spans="12:16">
      <c r="L5726" s="1054"/>
      <c r="M5726" s="1048"/>
      <c r="N5726" s="1053"/>
      <c r="O5726" s="1053"/>
      <c r="P5726" s="1053"/>
    </row>
    <row r="5727" spans="12:16">
      <c r="L5727" s="1054"/>
      <c r="M5727" s="1048"/>
      <c r="N5727" s="1053"/>
      <c r="O5727" s="1053"/>
      <c r="P5727" s="1053"/>
    </row>
    <row r="5728" spans="12:16">
      <c r="L5728" s="1054"/>
      <c r="M5728" s="1048"/>
      <c r="N5728" s="1053"/>
      <c r="O5728" s="1053"/>
      <c r="P5728" s="1053"/>
    </row>
    <row r="5729" spans="12:16">
      <c r="L5729" s="1054"/>
      <c r="M5729" s="1048"/>
      <c r="N5729" s="1053"/>
      <c r="O5729" s="1053"/>
      <c r="P5729" s="1053"/>
    </row>
    <row r="5730" spans="12:16">
      <c r="L5730" s="1054"/>
      <c r="M5730" s="1048"/>
      <c r="N5730" s="1053"/>
      <c r="O5730" s="1053"/>
      <c r="P5730" s="1053"/>
    </row>
    <row r="5731" spans="12:16">
      <c r="L5731" s="1054"/>
      <c r="M5731" s="1048"/>
      <c r="N5731" s="1053"/>
      <c r="O5731" s="1053"/>
      <c r="P5731" s="1053"/>
    </row>
    <row r="5732" spans="12:16">
      <c r="L5732" s="1054"/>
      <c r="M5732" s="1048"/>
      <c r="N5732" s="1053"/>
      <c r="O5732" s="1053"/>
      <c r="P5732" s="1053"/>
    </row>
    <row r="5733" spans="12:16">
      <c r="L5733" s="1054"/>
      <c r="M5733" s="1048"/>
      <c r="N5733" s="1053"/>
      <c r="O5733" s="1053"/>
      <c r="P5733" s="1053"/>
    </row>
    <row r="5734" spans="12:16">
      <c r="L5734" s="1054"/>
      <c r="M5734" s="1048"/>
      <c r="N5734" s="1053"/>
      <c r="O5734" s="1053"/>
      <c r="P5734" s="1053"/>
    </row>
    <row r="5735" spans="12:16">
      <c r="L5735" s="1054"/>
      <c r="M5735" s="1048"/>
      <c r="N5735" s="1053"/>
      <c r="O5735" s="1053"/>
      <c r="P5735" s="1053"/>
    </row>
    <row r="5736" spans="12:16">
      <c r="L5736" s="1054"/>
      <c r="M5736" s="1048"/>
      <c r="N5736" s="1053"/>
      <c r="O5736" s="1053"/>
      <c r="P5736" s="1053"/>
    </row>
    <row r="5737" spans="12:16">
      <c r="L5737" s="1054"/>
      <c r="M5737" s="1048"/>
      <c r="N5737" s="1053"/>
      <c r="O5737" s="1053"/>
      <c r="P5737" s="1053"/>
    </row>
    <row r="5738" spans="12:16">
      <c r="L5738" s="1054"/>
      <c r="M5738" s="1048"/>
      <c r="N5738" s="1053"/>
      <c r="O5738" s="1053"/>
      <c r="P5738" s="1053"/>
    </row>
    <row r="5739" spans="12:16">
      <c r="L5739" s="1054"/>
      <c r="M5739" s="1048"/>
      <c r="N5739" s="1053"/>
      <c r="O5739" s="1053"/>
      <c r="P5739" s="1053"/>
    </row>
    <row r="5740" spans="12:16">
      <c r="L5740" s="1054"/>
      <c r="M5740" s="1048"/>
      <c r="N5740" s="1053"/>
      <c r="O5740" s="1053"/>
      <c r="P5740" s="1053"/>
    </row>
    <row r="5741" spans="12:16">
      <c r="L5741" s="1054"/>
      <c r="M5741" s="1048"/>
      <c r="N5741" s="1053"/>
      <c r="O5741" s="1053"/>
      <c r="P5741" s="1053"/>
    </row>
    <row r="5742" spans="12:16">
      <c r="L5742" s="1054"/>
      <c r="M5742" s="1048"/>
      <c r="N5742" s="1053"/>
      <c r="O5742" s="1053"/>
      <c r="P5742" s="1053"/>
    </row>
    <row r="5743" spans="12:16">
      <c r="L5743" s="1054"/>
      <c r="M5743" s="1048"/>
      <c r="N5743" s="1053"/>
      <c r="O5743" s="1053"/>
      <c r="P5743" s="1053"/>
    </row>
    <row r="5744" spans="12:16">
      <c r="L5744" s="1054"/>
      <c r="M5744" s="1048"/>
      <c r="N5744" s="1053"/>
      <c r="O5744" s="1053"/>
      <c r="P5744" s="1053"/>
    </row>
    <row r="5745" spans="12:16">
      <c r="L5745" s="1054"/>
      <c r="M5745" s="1048"/>
      <c r="N5745" s="1053"/>
      <c r="O5745" s="1053"/>
      <c r="P5745" s="1053"/>
    </row>
    <row r="5746" spans="12:16">
      <c r="L5746" s="1054"/>
      <c r="M5746" s="1048"/>
      <c r="N5746" s="1053"/>
      <c r="O5746" s="1053"/>
      <c r="P5746" s="1053"/>
    </row>
    <row r="5747" spans="12:16">
      <c r="L5747" s="1054"/>
      <c r="M5747" s="1048"/>
      <c r="N5747" s="1053"/>
      <c r="O5747" s="1053"/>
      <c r="P5747" s="1053"/>
    </row>
    <row r="5748" spans="12:16">
      <c r="L5748" s="1054"/>
      <c r="M5748" s="1048"/>
      <c r="N5748" s="1053"/>
      <c r="O5748" s="1053"/>
      <c r="P5748" s="1053"/>
    </row>
    <row r="5749" spans="12:16">
      <c r="L5749" s="1054"/>
      <c r="M5749" s="1048"/>
      <c r="N5749" s="1053"/>
      <c r="O5749" s="1053"/>
      <c r="P5749" s="1053"/>
    </row>
    <row r="5750" spans="12:16">
      <c r="L5750" s="1054"/>
      <c r="M5750" s="1048"/>
      <c r="N5750" s="1053"/>
      <c r="O5750" s="1053"/>
      <c r="P5750" s="1053"/>
    </row>
    <row r="5751" spans="12:16">
      <c r="L5751" s="1054"/>
      <c r="M5751" s="1048"/>
      <c r="N5751" s="1053"/>
      <c r="O5751" s="1053"/>
      <c r="P5751" s="1053"/>
    </row>
    <row r="5752" spans="12:16">
      <c r="L5752" s="1054"/>
      <c r="M5752" s="1048"/>
      <c r="N5752" s="1053"/>
      <c r="O5752" s="1053"/>
      <c r="P5752" s="1053"/>
    </row>
    <row r="5753" spans="12:16">
      <c r="L5753" s="1054"/>
      <c r="M5753" s="1048"/>
      <c r="N5753" s="1053"/>
      <c r="O5753" s="1053"/>
      <c r="P5753" s="1053"/>
    </row>
    <row r="5754" spans="12:16">
      <c r="L5754" s="1054"/>
      <c r="M5754" s="1048"/>
      <c r="N5754" s="1053"/>
      <c r="O5754" s="1053"/>
      <c r="P5754" s="1053"/>
    </row>
    <row r="5755" spans="12:16">
      <c r="L5755" s="1054"/>
      <c r="M5755" s="1048"/>
      <c r="N5755" s="1053"/>
      <c r="O5755" s="1053"/>
      <c r="P5755" s="1053"/>
    </row>
    <row r="5756" spans="12:16">
      <c r="L5756" s="1054"/>
      <c r="M5756" s="1048"/>
      <c r="N5756" s="1053"/>
      <c r="O5756" s="1053"/>
      <c r="P5756" s="1053"/>
    </row>
    <row r="5757" spans="12:16">
      <c r="L5757" s="1054"/>
      <c r="M5757" s="1048"/>
      <c r="N5757" s="1053"/>
      <c r="O5757" s="1053"/>
      <c r="P5757" s="1053"/>
    </row>
    <row r="5758" spans="12:16">
      <c r="L5758" s="1054"/>
      <c r="M5758" s="1048"/>
      <c r="N5758" s="1053"/>
      <c r="O5758" s="1053"/>
      <c r="P5758" s="1053"/>
    </row>
    <row r="5759" spans="12:16">
      <c r="L5759" s="1054"/>
      <c r="M5759" s="1048"/>
      <c r="N5759" s="1053"/>
      <c r="O5759" s="1053"/>
      <c r="P5759" s="1053"/>
    </row>
    <row r="5760" spans="12:16">
      <c r="L5760" s="1054"/>
      <c r="M5760" s="1048"/>
      <c r="N5760" s="1053"/>
      <c r="O5760" s="1053"/>
      <c r="P5760" s="1053"/>
    </row>
    <row r="5761" spans="12:16">
      <c r="L5761" s="1054"/>
      <c r="M5761" s="1048"/>
      <c r="N5761" s="1053"/>
      <c r="O5761" s="1053"/>
      <c r="P5761" s="1053"/>
    </row>
    <row r="5762" spans="12:16">
      <c r="L5762" s="1054"/>
      <c r="M5762" s="1048"/>
      <c r="N5762" s="1053"/>
      <c r="O5762" s="1053"/>
      <c r="P5762" s="1053"/>
    </row>
    <row r="5763" spans="12:16">
      <c r="L5763" s="1054"/>
      <c r="M5763" s="1048"/>
      <c r="N5763" s="1053"/>
      <c r="O5763" s="1053"/>
      <c r="P5763" s="1053"/>
    </row>
    <row r="5764" spans="12:16">
      <c r="L5764" s="1054"/>
      <c r="M5764" s="1048"/>
      <c r="N5764" s="1053"/>
      <c r="O5764" s="1053"/>
      <c r="P5764" s="1053"/>
    </row>
    <row r="5765" spans="12:16">
      <c r="L5765" s="1054"/>
      <c r="M5765" s="1048"/>
      <c r="N5765" s="1053"/>
      <c r="O5765" s="1053"/>
      <c r="P5765" s="1053"/>
    </row>
    <row r="5766" spans="12:16">
      <c r="L5766" s="1054"/>
      <c r="M5766" s="1048"/>
      <c r="N5766" s="1053"/>
      <c r="O5766" s="1053"/>
      <c r="P5766" s="1053"/>
    </row>
    <row r="5767" spans="12:16">
      <c r="L5767" s="1054"/>
      <c r="M5767" s="1048"/>
      <c r="N5767" s="1053"/>
      <c r="O5767" s="1053"/>
      <c r="P5767" s="1053"/>
    </row>
    <row r="5768" spans="12:16">
      <c r="L5768" s="1054"/>
      <c r="M5768" s="1048"/>
      <c r="N5768" s="1053"/>
      <c r="O5768" s="1053"/>
      <c r="P5768" s="1053"/>
    </row>
    <row r="5769" spans="12:16">
      <c r="L5769" s="1054"/>
      <c r="M5769" s="1048"/>
      <c r="N5769" s="1053"/>
      <c r="O5769" s="1053"/>
      <c r="P5769" s="1053"/>
    </row>
    <row r="5770" spans="12:16">
      <c r="L5770" s="1054"/>
      <c r="M5770" s="1048"/>
      <c r="N5770" s="1053"/>
      <c r="O5770" s="1053"/>
      <c r="P5770" s="1053"/>
    </row>
    <row r="5771" spans="12:16">
      <c r="L5771" s="1054"/>
      <c r="M5771" s="1048"/>
      <c r="N5771" s="1053"/>
      <c r="O5771" s="1053"/>
      <c r="P5771" s="1053"/>
    </row>
    <row r="5772" spans="12:16">
      <c r="L5772" s="1054"/>
      <c r="M5772" s="1048"/>
      <c r="N5772" s="1053"/>
      <c r="O5772" s="1053"/>
      <c r="P5772" s="1053"/>
    </row>
    <row r="5773" spans="12:16">
      <c r="L5773" s="1054"/>
      <c r="M5773" s="1048"/>
      <c r="N5773" s="1053"/>
      <c r="O5773" s="1053"/>
      <c r="P5773" s="1053"/>
    </row>
    <row r="5774" spans="12:16">
      <c r="L5774" s="1054"/>
      <c r="M5774" s="1048"/>
      <c r="N5774" s="1053"/>
      <c r="O5774" s="1053"/>
      <c r="P5774" s="1053"/>
    </row>
    <row r="5775" spans="12:16">
      <c r="L5775" s="1054"/>
      <c r="M5775" s="1048"/>
      <c r="N5775" s="1053"/>
      <c r="O5775" s="1053"/>
      <c r="P5775" s="1053"/>
    </row>
    <row r="5776" spans="12:16">
      <c r="L5776" s="1054"/>
      <c r="M5776" s="1048"/>
      <c r="N5776" s="1053"/>
      <c r="O5776" s="1053"/>
      <c r="P5776" s="1053"/>
    </row>
    <row r="5777" spans="12:16">
      <c r="L5777" s="1054"/>
      <c r="M5777" s="1048"/>
      <c r="N5777" s="1053"/>
      <c r="O5777" s="1053"/>
      <c r="P5777" s="1053"/>
    </row>
    <row r="5778" spans="12:16">
      <c r="L5778" s="1054"/>
      <c r="M5778" s="1048"/>
      <c r="N5778" s="1053"/>
      <c r="O5778" s="1053"/>
      <c r="P5778" s="1053"/>
    </row>
    <row r="5779" spans="12:16">
      <c r="L5779" s="1054"/>
      <c r="M5779" s="1048"/>
      <c r="N5779" s="1053"/>
      <c r="O5779" s="1053"/>
      <c r="P5779" s="1053"/>
    </row>
    <row r="5780" spans="12:16">
      <c r="L5780" s="1054"/>
      <c r="M5780" s="1048"/>
      <c r="N5780" s="1053"/>
      <c r="O5780" s="1053"/>
      <c r="P5780" s="1053"/>
    </row>
    <row r="5781" spans="12:16">
      <c r="L5781" s="1054"/>
      <c r="M5781" s="1048"/>
      <c r="N5781" s="1053"/>
      <c r="O5781" s="1053"/>
      <c r="P5781" s="1053"/>
    </row>
    <row r="5782" spans="12:16">
      <c r="L5782" s="1054"/>
      <c r="M5782" s="1048"/>
      <c r="N5782" s="1053"/>
      <c r="O5782" s="1053"/>
      <c r="P5782" s="1053"/>
    </row>
    <row r="5783" spans="12:16">
      <c r="L5783" s="1054"/>
      <c r="M5783" s="1048"/>
      <c r="N5783" s="1053"/>
      <c r="O5783" s="1053"/>
      <c r="P5783" s="1053"/>
    </row>
    <row r="5784" spans="12:16">
      <c r="L5784" s="1054"/>
      <c r="M5784" s="1048"/>
      <c r="N5784" s="1053"/>
      <c r="O5784" s="1053"/>
      <c r="P5784" s="1053"/>
    </row>
    <row r="5785" spans="12:16">
      <c r="L5785" s="1054"/>
      <c r="M5785" s="1048"/>
      <c r="N5785" s="1053"/>
      <c r="O5785" s="1053"/>
      <c r="P5785" s="1053"/>
    </row>
    <row r="5786" spans="12:16">
      <c r="L5786" s="1054"/>
      <c r="M5786" s="1048"/>
      <c r="N5786" s="1053"/>
      <c r="O5786" s="1053"/>
      <c r="P5786" s="1053"/>
    </row>
    <row r="5787" spans="12:16">
      <c r="L5787" s="1054"/>
      <c r="M5787" s="1048"/>
      <c r="N5787" s="1053"/>
      <c r="O5787" s="1053"/>
      <c r="P5787" s="1053"/>
    </row>
    <row r="5788" spans="12:16">
      <c r="L5788" s="1054"/>
      <c r="M5788" s="1048"/>
      <c r="N5788" s="1053"/>
      <c r="O5788" s="1053"/>
      <c r="P5788" s="1053"/>
    </row>
    <row r="5789" spans="12:16">
      <c r="L5789" s="1054"/>
      <c r="M5789" s="1048"/>
      <c r="N5789" s="1053"/>
      <c r="O5789" s="1053"/>
      <c r="P5789" s="1053"/>
    </row>
    <row r="5790" spans="12:16">
      <c r="L5790" s="1054"/>
      <c r="M5790" s="1048"/>
      <c r="N5790" s="1053"/>
      <c r="O5790" s="1053"/>
      <c r="P5790" s="1053"/>
    </row>
    <row r="5791" spans="12:16">
      <c r="L5791" s="1054"/>
      <c r="M5791" s="1048"/>
      <c r="N5791" s="1053"/>
      <c r="O5791" s="1053"/>
      <c r="P5791" s="1053"/>
    </row>
    <row r="5792" spans="12:16">
      <c r="L5792" s="1054"/>
      <c r="M5792" s="1048"/>
      <c r="N5792" s="1053"/>
      <c r="O5792" s="1053"/>
      <c r="P5792" s="1053"/>
    </row>
    <row r="5793" spans="12:16">
      <c r="L5793" s="1054"/>
      <c r="M5793" s="1048"/>
      <c r="N5793" s="1053"/>
      <c r="O5793" s="1053"/>
      <c r="P5793" s="1053"/>
    </row>
    <row r="5794" spans="12:16">
      <c r="L5794" s="1054"/>
      <c r="M5794" s="1048"/>
      <c r="N5794" s="1053"/>
      <c r="O5794" s="1053"/>
      <c r="P5794" s="1053"/>
    </row>
    <row r="5795" spans="12:16">
      <c r="L5795" s="1054"/>
      <c r="M5795" s="1048"/>
      <c r="N5795" s="1053"/>
      <c r="O5795" s="1053"/>
      <c r="P5795" s="1053"/>
    </row>
    <row r="5796" spans="12:16">
      <c r="L5796" s="1054"/>
      <c r="M5796" s="1048"/>
      <c r="N5796" s="1053"/>
      <c r="O5796" s="1053"/>
      <c r="P5796" s="1053"/>
    </row>
    <row r="5797" spans="12:16">
      <c r="L5797" s="1054"/>
      <c r="M5797" s="1048"/>
      <c r="N5797" s="1053"/>
      <c r="O5797" s="1053"/>
      <c r="P5797" s="1053"/>
    </row>
    <row r="5798" spans="12:16">
      <c r="L5798" s="1054"/>
      <c r="M5798" s="1048"/>
      <c r="N5798" s="1053"/>
      <c r="O5798" s="1053"/>
      <c r="P5798" s="1053"/>
    </row>
    <row r="5799" spans="12:16">
      <c r="L5799" s="1054"/>
      <c r="M5799" s="1048"/>
      <c r="N5799" s="1053"/>
      <c r="O5799" s="1053"/>
      <c r="P5799" s="1053"/>
    </row>
    <row r="5800" spans="12:16">
      <c r="L5800" s="1054"/>
      <c r="M5800" s="1048"/>
      <c r="N5800" s="1053"/>
      <c r="O5800" s="1053"/>
      <c r="P5800" s="1053"/>
    </row>
    <row r="5801" spans="12:16">
      <c r="L5801" s="1054"/>
      <c r="M5801" s="1048"/>
      <c r="N5801" s="1053"/>
      <c r="O5801" s="1053"/>
      <c r="P5801" s="1053"/>
    </row>
    <row r="5802" spans="12:16">
      <c r="L5802" s="1054"/>
      <c r="M5802" s="1048"/>
      <c r="N5802" s="1053"/>
      <c r="O5802" s="1053"/>
      <c r="P5802" s="1053"/>
    </row>
    <row r="5803" spans="12:16">
      <c r="L5803" s="1054"/>
      <c r="M5803" s="1048"/>
      <c r="N5803" s="1053"/>
      <c r="O5803" s="1053"/>
      <c r="P5803" s="1053"/>
    </row>
    <row r="5804" spans="12:16">
      <c r="L5804" s="1054"/>
      <c r="M5804" s="1048"/>
      <c r="N5804" s="1053"/>
      <c r="O5804" s="1053"/>
      <c r="P5804" s="1053"/>
    </row>
    <row r="5805" spans="12:16">
      <c r="L5805" s="1054"/>
      <c r="M5805" s="1048"/>
      <c r="N5805" s="1053"/>
      <c r="O5805" s="1053"/>
      <c r="P5805" s="1053"/>
    </row>
    <row r="5806" spans="12:16">
      <c r="L5806" s="1054"/>
      <c r="M5806" s="1048"/>
      <c r="N5806" s="1053"/>
      <c r="O5806" s="1053"/>
      <c r="P5806" s="1053"/>
    </row>
    <row r="5807" spans="12:16">
      <c r="L5807" s="1054"/>
      <c r="M5807" s="1048"/>
      <c r="N5807" s="1053"/>
      <c r="O5807" s="1053"/>
      <c r="P5807" s="1053"/>
    </row>
    <row r="5808" spans="12:16">
      <c r="L5808" s="1054"/>
      <c r="M5808" s="1048"/>
      <c r="N5808" s="1053"/>
      <c r="O5808" s="1053"/>
      <c r="P5808" s="1053"/>
    </row>
    <row r="5809" spans="12:16">
      <c r="L5809" s="1054"/>
      <c r="M5809" s="1048"/>
      <c r="N5809" s="1053"/>
      <c r="O5809" s="1053"/>
      <c r="P5809" s="1053"/>
    </row>
    <row r="5810" spans="12:16">
      <c r="L5810" s="1054"/>
      <c r="M5810" s="1048"/>
      <c r="N5810" s="1053"/>
      <c r="O5810" s="1053"/>
      <c r="P5810" s="1053"/>
    </row>
    <row r="5811" spans="12:16">
      <c r="L5811" s="1054"/>
      <c r="M5811" s="1048"/>
      <c r="N5811" s="1053"/>
      <c r="O5811" s="1053"/>
      <c r="P5811" s="1053"/>
    </row>
    <row r="5812" spans="12:16">
      <c r="L5812" s="1054"/>
      <c r="M5812" s="1048"/>
      <c r="N5812" s="1053"/>
      <c r="O5812" s="1053"/>
      <c r="P5812" s="1053"/>
    </row>
    <row r="5813" spans="12:16">
      <c r="L5813" s="1054"/>
      <c r="M5813" s="1048"/>
      <c r="N5813" s="1053"/>
      <c r="O5813" s="1053"/>
      <c r="P5813" s="1053"/>
    </row>
    <row r="5814" spans="12:16">
      <c r="L5814" s="1054"/>
      <c r="M5814" s="1048"/>
      <c r="N5814" s="1053"/>
      <c r="O5814" s="1053"/>
      <c r="P5814" s="1053"/>
    </row>
    <row r="5815" spans="12:16">
      <c r="L5815" s="1054"/>
      <c r="M5815" s="1048"/>
      <c r="N5815" s="1053"/>
      <c r="O5815" s="1053"/>
      <c r="P5815" s="1053"/>
    </row>
    <row r="5816" spans="12:16">
      <c r="L5816" s="1054"/>
      <c r="M5816" s="1048"/>
      <c r="N5816" s="1053"/>
      <c r="O5816" s="1053"/>
      <c r="P5816" s="1053"/>
    </row>
    <row r="5817" spans="12:16">
      <c r="L5817" s="1054"/>
      <c r="M5817" s="1048"/>
      <c r="N5817" s="1053"/>
      <c r="O5817" s="1053"/>
      <c r="P5817" s="1053"/>
    </row>
    <row r="5818" spans="12:16">
      <c r="L5818" s="1054"/>
      <c r="M5818" s="1048"/>
      <c r="N5818" s="1053"/>
      <c r="O5818" s="1053"/>
      <c r="P5818" s="1053"/>
    </row>
    <row r="5819" spans="12:16">
      <c r="L5819" s="1054"/>
      <c r="M5819" s="1048"/>
      <c r="N5819" s="1053"/>
      <c r="O5819" s="1053"/>
      <c r="P5819" s="1053"/>
    </row>
    <row r="5820" spans="12:16">
      <c r="L5820" s="1054"/>
      <c r="M5820" s="1048"/>
      <c r="N5820" s="1053"/>
      <c r="O5820" s="1053"/>
      <c r="P5820" s="1053"/>
    </row>
    <row r="5821" spans="12:16">
      <c r="L5821" s="1054"/>
      <c r="M5821" s="1048"/>
      <c r="N5821" s="1053"/>
      <c r="O5821" s="1053"/>
      <c r="P5821" s="1053"/>
    </row>
    <row r="5822" spans="12:16">
      <c r="L5822" s="1054"/>
      <c r="M5822" s="1048"/>
      <c r="N5822" s="1053"/>
      <c r="O5822" s="1053"/>
      <c r="P5822" s="1053"/>
    </row>
    <row r="5823" spans="12:16">
      <c r="L5823" s="1054"/>
      <c r="M5823" s="1048"/>
      <c r="N5823" s="1053"/>
      <c r="O5823" s="1053"/>
      <c r="P5823" s="1053"/>
    </row>
    <row r="5824" spans="12:16">
      <c r="L5824" s="1054"/>
      <c r="M5824" s="1048"/>
      <c r="N5824" s="1053"/>
      <c r="O5824" s="1053"/>
      <c r="P5824" s="1053"/>
    </row>
    <row r="5825" spans="12:16">
      <c r="L5825" s="1054"/>
      <c r="M5825" s="1048"/>
      <c r="N5825" s="1053"/>
      <c r="O5825" s="1053"/>
      <c r="P5825" s="1053"/>
    </row>
    <row r="5826" spans="12:16">
      <c r="L5826" s="1054"/>
      <c r="M5826" s="1048"/>
      <c r="N5826" s="1053"/>
      <c r="O5826" s="1053"/>
      <c r="P5826" s="1053"/>
    </row>
    <row r="5827" spans="12:16">
      <c r="L5827" s="1054"/>
      <c r="M5827" s="1048"/>
      <c r="N5827" s="1053"/>
      <c r="O5827" s="1053"/>
      <c r="P5827" s="1053"/>
    </row>
    <row r="5828" spans="12:16">
      <c r="L5828" s="1054"/>
      <c r="M5828" s="1048"/>
      <c r="N5828" s="1053"/>
      <c r="O5828" s="1053"/>
      <c r="P5828" s="1053"/>
    </row>
    <row r="5829" spans="12:16">
      <c r="L5829" s="1054"/>
      <c r="M5829" s="1048"/>
      <c r="N5829" s="1053"/>
      <c r="O5829" s="1053"/>
      <c r="P5829" s="1053"/>
    </row>
    <row r="5830" spans="12:16">
      <c r="L5830" s="1054"/>
      <c r="M5830" s="1048"/>
      <c r="N5830" s="1053"/>
      <c r="O5830" s="1053"/>
      <c r="P5830" s="1053"/>
    </row>
    <row r="5831" spans="12:16">
      <c r="L5831" s="1054"/>
      <c r="M5831" s="1048"/>
      <c r="N5831" s="1053"/>
      <c r="O5831" s="1053"/>
      <c r="P5831" s="1053"/>
    </row>
    <row r="5832" spans="12:16">
      <c r="L5832" s="1054"/>
      <c r="M5832" s="1048"/>
      <c r="N5832" s="1053"/>
      <c r="O5832" s="1053"/>
      <c r="P5832" s="1053"/>
    </row>
    <row r="5833" spans="12:16">
      <c r="L5833" s="1054"/>
      <c r="M5833" s="1048"/>
      <c r="N5833" s="1053"/>
      <c r="O5833" s="1053"/>
      <c r="P5833" s="1053"/>
    </row>
    <row r="5834" spans="12:16">
      <c r="L5834" s="1054"/>
      <c r="M5834" s="1048"/>
      <c r="N5834" s="1053"/>
      <c r="O5834" s="1053"/>
      <c r="P5834" s="1053"/>
    </row>
    <row r="5835" spans="12:16">
      <c r="L5835" s="1054"/>
      <c r="M5835" s="1048"/>
      <c r="N5835" s="1053"/>
      <c r="O5835" s="1053"/>
      <c r="P5835" s="1053"/>
    </row>
    <row r="5836" spans="12:16">
      <c r="L5836" s="1054"/>
      <c r="M5836" s="1048"/>
      <c r="N5836" s="1053"/>
      <c r="O5836" s="1053"/>
      <c r="P5836" s="1053"/>
    </row>
    <row r="5837" spans="12:16">
      <c r="L5837" s="1054"/>
      <c r="M5837" s="1048"/>
      <c r="N5837" s="1053"/>
      <c r="O5837" s="1053"/>
      <c r="P5837" s="1053"/>
    </row>
    <row r="5838" spans="12:16">
      <c r="L5838" s="1054"/>
      <c r="M5838" s="1048"/>
      <c r="N5838" s="1053"/>
      <c r="O5838" s="1053"/>
      <c r="P5838" s="1053"/>
    </row>
    <row r="5839" spans="12:16">
      <c r="L5839" s="1054"/>
      <c r="M5839" s="1048"/>
      <c r="N5839" s="1053"/>
      <c r="O5839" s="1053"/>
      <c r="P5839" s="1053"/>
    </row>
    <row r="5840" spans="12:16">
      <c r="L5840" s="1054"/>
      <c r="M5840" s="1048"/>
      <c r="N5840" s="1053"/>
      <c r="O5840" s="1053"/>
      <c r="P5840" s="1053"/>
    </row>
    <row r="5841" spans="12:16">
      <c r="L5841" s="1054"/>
      <c r="M5841" s="1048"/>
      <c r="N5841" s="1053"/>
      <c r="O5841" s="1053"/>
      <c r="P5841" s="1053"/>
    </row>
    <row r="5842" spans="12:16">
      <c r="L5842" s="1054"/>
      <c r="M5842" s="1048"/>
      <c r="N5842" s="1053"/>
      <c r="O5842" s="1053"/>
      <c r="P5842" s="1053"/>
    </row>
    <row r="5843" spans="12:16">
      <c r="L5843" s="1054"/>
      <c r="M5843" s="1048"/>
      <c r="N5843" s="1053"/>
      <c r="O5843" s="1053"/>
      <c r="P5843" s="1053"/>
    </row>
    <row r="5844" spans="12:16">
      <c r="L5844" s="1054"/>
      <c r="M5844" s="1048"/>
      <c r="N5844" s="1053"/>
      <c r="O5844" s="1053"/>
      <c r="P5844" s="1053"/>
    </row>
    <row r="5845" spans="12:16">
      <c r="L5845" s="1054"/>
      <c r="M5845" s="1048"/>
      <c r="N5845" s="1053"/>
      <c r="O5845" s="1053"/>
      <c r="P5845" s="1053"/>
    </row>
    <row r="5846" spans="12:16">
      <c r="L5846" s="1054"/>
      <c r="M5846" s="1048"/>
      <c r="N5846" s="1053"/>
      <c r="O5846" s="1053"/>
      <c r="P5846" s="1053"/>
    </row>
    <row r="5847" spans="12:16">
      <c r="L5847" s="1054"/>
      <c r="M5847" s="1048"/>
      <c r="N5847" s="1053"/>
      <c r="O5847" s="1053"/>
      <c r="P5847" s="1053"/>
    </row>
    <row r="5848" spans="12:16">
      <c r="L5848" s="1054"/>
      <c r="M5848" s="1048"/>
      <c r="N5848" s="1053"/>
      <c r="O5848" s="1053"/>
      <c r="P5848" s="1053"/>
    </row>
    <row r="5849" spans="12:16">
      <c r="L5849" s="1054"/>
      <c r="M5849" s="1048"/>
      <c r="N5849" s="1053"/>
      <c r="O5849" s="1053"/>
      <c r="P5849" s="1053"/>
    </row>
    <row r="5850" spans="12:16">
      <c r="L5850" s="1054"/>
      <c r="M5850" s="1048"/>
      <c r="N5850" s="1053"/>
      <c r="O5850" s="1053"/>
      <c r="P5850" s="1053"/>
    </row>
    <row r="5851" spans="12:16">
      <c r="L5851" s="1054"/>
      <c r="M5851" s="1048"/>
      <c r="N5851" s="1053"/>
      <c r="O5851" s="1053"/>
      <c r="P5851" s="1053"/>
    </row>
    <row r="5852" spans="12:16">
      <c r="L5852" s="1054"/>
      <c r="M5852" s="1048"/>
      <c r="N5852" s="1053"/>
      <c r="O5852" s="1053"/>
      <c r="P5852" s="1053"/>
    </row>
    <row r="5853" spans="12:16">
      <c r="L5853" s="1054"/>
      <c r="M5853" s="1048"/>
      <c r="N5853" s="1053"/>
      <c r="O5853" s="1053"/>
      <c r="P5853" s="1053"/>
    </row>
    <row r="5854" spans="12:16">
      <c r="L5854" s="1054"/>
      <c r="M5854" s="1048"/>
      <c r="N5854" s="1053"/>
      <c r="O5854" s="1053"/>
      <c r="P5854" s="1053"/>
    </row>
    <row r="5855" spans="12:16">
      <c r="L5855" s="1054"/>
      <c r="M5855" s="1048"/>
      <c r="N5855" s="1053"/>
      <c r="O5855" s="1053"/>
      <c r="P5855" s="1053"/>
    </row>
    <row r="5856" spans="12:16">
      <c r="L5856" s="1054"/>
      <c r="M5856" s="1048"/>
      <c r="N5856" s="1053"/>
      <c r="O5856" s="1053"/>
      <c r="P5856" s="1053"/>
    </row>
    <row r="5857" spans="12:16">
      <c r="L5857" s="1054"/>
      <c r="M5857" s="1048"/>
      <c r="N5857" s="1053"/>
      <c r="O5857" s="1053"/>
      <c r="P5857" s="1053"/>
    </row>
    <row r="5858" spans="12:16">
      <c r="L5858" s="1054"/>
      <c r="M5858" s="1048"/>
      <c r="N5858" s="1053"/>
      <c r="O5858" s="1053"/>
      <c r="P5858" s="1053"/>
    </row>
    <row r="5859" spans="12:16">
      <c r="L5859" s="1054"/>
      <c r="M5859" s="1048"/>
      <c r="N5859" s="1053"/>
      <c r="O5859" s="1053"/>
      <c r="P5859" s="1053"/>
    </row>
    <row r="5860" spans="12:16">
      <c r="L5860" s="1054"/>
      <c r="M5860" s="1048"/>
      <c r="N5860" s="1053"/>
      <c r="O5860" s="1053"/>
      <c r="P5860" s="1053"/>
    </row>
    <row r="5861" spans="12:16">
      <c r="L5861" s="1054"/>
      <c r="M5861" s="1048"/>
      <c r="N5861" s="1053"/>
      <c r="O5861" s="1053"/>
      <c r="P5861" s="1053"/>
    </row>
    <row r="5862" spans="12:16">
      <c r="L5862" s="1054"/>
      <c r="M5862" s="1048"/>
      <c r="N5862" s="1053"/>
      <c r="O5862" s="1053"/>
      <c r="P5862" s="1053"/>
    </row>
    <row r="5863" spans="12:16">
      <c r="L5863" s="1054"/>
      <c r="M5863" s="1048"/>
      <c r="N5863" s="1053"/>
      <c r="O5863" s="1053"/>
      <c r="P5863" s="1053"/>
    </row>
    <row r="5864" spans="12:16">
      <c r="L5864" s="1054"/>
      <c r="M5864" s="1048"/>
      <c r="N5864" s="1053"/>
      <c r="O5864" s="1053"/>
      <c r="P5864" s="1053"/>
    </row>
    <row r="5865" spans="12:16">
      <c r="L5865" s="1054"/>
      <c r="M5865" s="1048"/>
      <c r="N5865" s="1053"/>
      <c r="O5865" s="1053"/>
      <c r="P5865" s="1053"/>
    </row>
    <row r="5866" spans="12:16">
      <c r="L5866" s="1054"/>
      <c r="M5866" s="1048"/>
      <c r="N5866" s="1053"/>
      <c r="O5866" s="1053"/>
      <c r="P5866" s="1053"/>
    </row>
    <row r="5867" spans="12:16">
      <c r="L5867" s="1054"/>
      <c r="M5867" s="1048"/>
      <c r="N5867" s="1053"/>
      <c r="O5867" s="1053"/>
      <c r="P5867" s="1053"/>
    </row>
    <row r="5868" spans="12:16">
      <c r="L5868" s="1054"/>
      <c r="M5868" s="1048"/>
      <c r="N5868" s="1053"/>
      <c r="O5868" s="1053"/>
      <c r="P5868" s="1053"/>
    </row>
    <row r="5869" spans="12:16">
      <c r="L5869" s="1054"/>
      <c r="M5869" s="1048"/>
      <c r="N5869" s="1053"/>
      <c r="O5869" s="1053"/>
      <c r="P5869" s="1053"/>
    </row>
    <row r="5870" spans="12:16">
      <c r="L5870" s="1054"/>
      <c r="M5870" s="1048"/>
      <c r="N5870" s="1053"/>
      <c r="O5870" s="1053"/>
      <c r="P5870" s="1053"/>
    </row>
    <row r="5871" spans="12:16">
      <c r="L5871" s="1054"/>
      <c r="M5871" s="1048"/>
      <c r="N5871" s="1053"/>
      <c r="O5871" s="1053"/>
      <c r="P5871" s="1053"/>
    </row>
    <row r="5872" spans="12:16">
      <c r="L5872" s="1054"/>
      <c r="M5872" s="1048"/>
      <c r="N5872" s="1053"/>
      <c r="O5872" s="1053"/>
      <c r="P5872" s="1053"/>
    </row>
    <row r="5873" spans="12:16">
      <c r="L5873" s="1054"/>
      <c r="M5873" s="1048"/>
      <c r="N5873" s="1053"/>
      <c r="O5873" s="1053"/>
      <c r="P5873" s="1053"/>
    </row>
    <row r="5874" spans="12:16">
      <c r="L5874" s="1054"/>
      <c r="M5874" s="1048"/>
      <c r="N5874" s="1053"/>
      <c r="O5874" s="1053"/>
      <c r="P5874" s="1053"/>
    </row>
    <row r="5875" spans="12:16">
      <c r="L5875" s="1054"/>
      <c r="M5875" s="1048"/>
      <c r="N5875" s="1053"/>
      <c r="O5875" s="1053"/>
      <c r="P5875" s="1053"/>
    </row>
    <row r="5876" spans="12:16">
      <c r="L5876" s="1054"/>
      <c r="M5876" s="1048"/>
      <c r="N5876" s="1053"/>
      <c r="O5876" s="1053"/>
      <c r="P5876" s="1053"/>
    </row>
    <row r="5877" spans="12:16">
      <c r="L5877" s="1054"/>
      <c r="M5877" s="1048"/>
      <c r="N5877" s="1053"/>
      <c r="O5877" s="1053"/>
      <c r="P5877" s="1053"/>
    </row>
    <row r="5878" spans="12:16">
      <c r="L5878" s="1054"/>
      <c r="M5878" s="1048"/>
      <c r="N5878" s="1053"/>
      <c r="O5878" s="1053"/>
      <c r="P5878" s="1053"/>
    </row>
    <row r="5879" spans="12:16">
      <c r="L5879" s="1054"/>
      <c r="M5879" s="1048"/>
      <c r="N5879" s="1053"/>
      <c r="O5879" s="1053"/>
      <c r="P5879" s="1053"/>
    </row>
    <row r="5880" spans="12:16">
      <c r="L5880" s="1054"/>
      <c r="M5880" s="1048"/>
      <c r="N5880" s="1053"/>
      <c r="O5880" s="1053"/>
      <c r="P5880" s="1053"/>
    </row>
    <row r="5881" spans="12:16">
      <c r="L5881" s="1054"/>
      <c r="M5881" s="1048"/>
      <c r="N5881" s="1053"/>
      <c r="O5881" s="1053"/>
      <c r="P5881" s="1053"/>
    </row>
    <row r="5882" spans="12:16">
      <c r="L5882" s="1054"/>
      <c r="M5882" s="1048"/>
      <c r="N5882" s="1053"/>
      <c r="O5882" s="1053"/>
      <c r="P5882" s="1053"/>
    </row>
    <row r="5883" spans="12:16">
      <c r="L5883" s="1054"/>
      <c r="M5883" s="1048"/>
      <c r="N5883" s="1053"/>
      <c r="O5883" s="1053"/>
      <c r="P5883" s="1053"/>
    </row>
    <row r="5884" spans="12:16">
      <c r="L5884" s="1054"/>
      <c r="M5884" s="1048"/>
      <c r="N5884" s="1053"/>
      <c r="O5884" s="1053"/>
      <c r="P5884" s="1053"/>
    </row>
    <row r="5885" spans="12:16">
      <c r="L5885" s="1054"/>
      <c r="M5885" s="1048"/>
      <c r="N5885" s="1053"/>
      <c r="O5885" s="1053"/>
      <c r="P5885" s="1053"/>
    </row>
    <row r="5886" spans="12:16">
      <c r="L5886" s="1054"/>
      <c r="M5886" s="1048"/>
      <c r="N5886" s="1053"/>
      <c r="O5886" s="1053"/>
      <c r="P5886" s="1053"/>
    </row>
    <row r="5887" spans="12:16">
      <c r="L5887" s="1054"/>
      <c r="M5887" s="1048"/>
      <c r="N5887" s="1053"/>
      <c r="O5887" s="1053"/>
      <c r="P5887" s="1053"/>
    </row>
    <row r="5888" spans="12:16">
      <c r="L5888" s="1054"/>
      <c r="M5888" s="1048"/>
      <c r="N5888" s="1053"/>
      <c r="O5888" s="1053"/>
      <c r="P5888" s="1053"/>
    </row>
    <row r="5889" spans="12:16">
      <c r="L5889" s="1054"/>
      <c r="M5889" s="1048"/>
      <c r="N5889" s="1053"/>
      <c r="O5889" s="1053"/>
      <c r="P5889" s="1053"/>
    </row>
    <row r="5890" spans="12:16">
      <c r="L5890" s="1054"/>
      <c r="M5890" s="1048"/>
      <c r="N5890" s="1053"/>
      <c r="O5890" s="1053"/>
      <c r="P5890" s="1053"/>
    </row>
    <row r="5891" spans="12:16">
      <c r="L5891" s="1054"/>
      <c r="M5891" s="1048"/>
      <c r="N5891" s="1053"/>
      <c r="O5891" s="1053"/>
      <c r="P5891" s="1053"/>
    </row>
    <row r="5892" spans="12:16">
      <c r="L5892" s="1054"/>
      <c r="M5892" s="1048"/>
      <c r="N5892" s="1053"/>
      <c r="O5892" s="1053"/>
      <c r="P5892" s="1053"/>
    </row>
    <row r="5893" spans="12:16">
      <c r="L5893" s="1054"/>
      <c r="M5893" s="1048"/>
      <c r="N5893" s="1053"/>
      <c r="O5893" s="1053"/>
      <c r="P5893" s="1053"/>
    </row>
    <row r="5894" spans="12:16">
      <c r="L5894" s="1054"/>
      <c r="M5894" s="1048"/>
      <c r="N5894" s="1053"/>
      <c r="O5894" s="1053"/>
      <c r="P5894" s="1053"/>
    </row>
    <row r="5895" spans="12:16">
      <c r="L5895" s="1054"/>
      <c r="M5895" s="1048"/>
      <c r="N5895" s="1053"/>
      <c r="O5895" s="1053"/>
      <c r="P5895" s="1053"/>
    </row>
    <row r="5896" spans="12:16">
      <c r="L5896" s="1054"/>
      <c r="M5896" s="1048"/>
      <c r="N5896" s="1053"/>
      <c r="O5896" s="1053"/>
      <c r="P5896" s="1053"/>
    </row>
    <row r="5897" spans="12:16">
      <c r="L5897" s="1054"/>
      <c r="M5897" s="1048"/>
      <c r="N5897" s="1053"/>
      <c r="O5897" s="1053"/>
      <c r="P5897" s="1053"/>
    </row>
    <row r="5898" spans="12:16">
      <c r="L5898" s="1054"/>
      <c r="M5898" s="1048"/>
      <c r="N5898" s="1053"/>
      <c r="O5898" s="1053"/>
      <c r="P5898" s="1053"/>
    </row>
    <row r="5899" spans="12:16">
      <c r="L5899" s="1054"/>
      <c r="M5899" s="1048"/>
      <c r="N5899" s="1053"/>
      <c r="O5899" s="1053"/>
      <c r="P5899" s="1053"/>
    </row>
    <row r="5900" spans="12:16">
      <c r="L5900" s="1054"/>
      <c r="M5900" s="1048"/>
      <c r="N5900" s="1053"/>
      <c r="O5900" s="1053"/>
      <c r="P5900" s="1053"/>
    </row>
    <row r="5901" spans="12:16">
      <c r="L5901" s="1054"/>
      <c r="M5901" s="1048"/>
      <c r="N5901" s="1053"/>
      <c r="O5901" s="1053"/>
      <c r="P5901" s="1053"/>
    </row>
    <row r="5902" spans="12:16">
      <c r="L5902" s="1054"/>
      <c r="M5902" s="1048"/>
      <c r="N5902" s="1053"/>
      <c r="O5902" s="1053"/>
      <c r="P5902" s="1053"/>
    </row>
    <row r="5903" spans="12:16">
      <c r="L5903" s="1054"/>
      <c r="M5903" s="1048"/>
      <c r="N5903" s="1053"/>
      <c r="O5903" s="1053"/>
      <c r="P5903" s="1053"/>
    </row>
    <row r="5904" spans="12:16">
      <c r="L5904" s="1054"/>
      <c r="M5904" s="1048"/>
      <c r="N5904" s="1053"/>
      <c r="O5904" s="1053"/>
      <c r="P5904" s="1053"/>
    </row>
    <row r="5905" spans="12:16">
      <c r="L5905" s="1054"/>
      <c r="M5905" s="1048"/>
      <c r="N5905" s="1053"/>
      <c r="O5905" s="1053"/>
      <c r="P5905" s="1053"/>
    </row>
    <row r="5906" spans="12:16">
      <c r="L5906" s="1054"/>
      <c r="M5906" s="1048"/>
      <c r="N5906" s="1053"/>
      <c r="O5906" s="1053"/>
      <c r="P5906" s="1053"/>
    </row>
    <row r="5907" spans="12:16">
      <c r="L5907" s="1054"/>
      <c r="M5907" s="1048"/>
      <c r="N5907" s="1053"/>
      <c r="O5907" s="1053"/>
      <c r="P5907" s="1053"/>
    </row>
    <row r="5908" spans="12:16">
      <c r="L5908" s="1054"/>
      <c r="M5908" s="1048"/>
      <c r="N5908" s="1053"/>
      <c r="O5908" s="1053"/>
      <c r="P5908" s="1053"/>
    </row>
    <row r="5909" spans="12:16">
      <c r="L5909" s="1054"/>
      <c r="M5909" s="1048"/>
      <c r="N5909" s="1053"/>
      <c r="O5909" s="1053"/>
      <c r="P5909" s="1053"/>
    </row>
    <row r="5910" spans="12:16">
      <c r="L5910" s="1054"/>
      <c r="M5910" s="1048"/>
      <c r="N5910" s="1053"/>
      <c r="O5910" s="1053"/>
      <c r="P5910" s="1053"/>
    </row>
    <row r="5911" spans="12:16">
      <c r="L5911" s="1054"/>
      <c r="M5911" s="1048"/>
      <c r="N5911" s="1053"/>
      <c r="O5911" s="1053"/>
      <c r="P5911" s="1053"/>
    </row>
    <row r="5912" spans="12:16">
      <c r="L5912" s="1054"/>
      <c r="M5912" s="1048"/>
      <c r="N5912" s="1053"/>
      <c r="O5912" s="1053"/>
      <c r="P5912" s="1053"/>
    </row>
    <row r="5913" spans="12:16">
      <c r="L5913" s="1054"/>
      <c r="M5913" s="1048"/>
      <c r="N5913" s="1053"/>
      <c r="O5913" s="1053"/>
      <c r="P5913" s="1053"/>
    </row>
    <row r="5914" spans="12:16">
      <c r="L5914" s="1054"/>
      <c r="M5914" s="1048"/>
      <c r="N5914" s="1053"/>
      <c r="O5914" s="1053"/>
      <c r="P5914" s="1053"/>
    </row>
    <row r="5915" spans="12:16">
      <c r="L5915" s="1054"/>
      <c r="M5915" s="1048"/>
      <c r="N5915" s="1053"/>
      <c r="O5915" s="1053"/>
      <c r="P5915" s="1053"/>
    </row>
    <row r="5916" spans="12:16">
      <c r="L5916" s="1054"/>
      <c r="M5916" s="1048"/>
      <c r="N5916" s="1053"/>
      <c r="O5916" s="1053"/>
      <c r="P5916" s="1053"/>
    </row>
    <row r="5917" spans="12:16">
      <c r="L5917" s="1054"/>
      <c r="M5917" s="1048"/>
      <c r="N5917" s="1053"/>
      <c r="O5917" s="1053"/>
      <c r="P5917" s="1053"/>
    </row>
    <row r="5918" spans="12:16">
      <c r="L5918" s="1054"/>
      <c r="M5918" s="1048"/>
      <c r="N5918" s="1053"/>
      <c r="O5918" s="1053"/>
      <c r="P5918" s="1053"/>
    </row>
    <row r="5919" spans="12:16">
      <c r="L5919" s="1054"/>
      <c r="M5919" s="1048"/>
      <c r="N5919" s="1053"/>
      <c r="O5919" s="1053"/>
      <c r="P5919" s="1053"/>
    </row>
    <row r="5920" spans="12:16">
      <c r="L5920" s="1054"/>
      <c r="M5920" s="1048"/>
      <c r="N5920" s="1053"/>
      <c r="O5920" s="1053"/>
      <c r="P5920" s="1053"/>
    </row>
    <row r="5921" spans="12:16">
      <c r="L5921" s="1054"/>
      <c r="M5921" s="1048"/>
      <c r="N5921" s="1053"/>
      <c r="O5921" s="1053"/>
      <c r="P5921" s="1053"/>
    </row>
    <row r="5922" spans="12:16">
      <c r="L5922" s="1054"/>
      <c r="M5922" s="1048"/>
      <c r="N5922" s="1053"/>
      <c r="O5922" s="1053"/>
      <c r="P5922" s="1053"/>
    </row>
    <row r="5923" spans="12:16">
      <c r="L5923" s="1054"/>
      <c r="M5923" s="1048"/>
      <c r="N5923" s="1053"/>
      <c r="O5923" s="1053"/>
      <c r="P5923" s="1053"/>
    </row>
    <row r="5924" spans="12:16">
      <c r="L5924" s="1054"/>
      <c r="M5924" s="1048"/>
      <c r="N5924" s="1053"/>
      <c r="O5924" s="1053"/>
      <c r="P5924" s="1053"/>
    </row>
    <row r="5925" spans="12:16">
      <c r="L5925" s="1054"/>
      <c r="M5925" s="1048"/>
      <c r="N5925" s="1053"/>
      <c r="O5925" s="1053"/>
      <c r="P5925" s="1053"/>
    </row>
    <row r="5926" spans="12:16">
      <c r="L5926" s="1054"/>
      <c r="M5926" s="1048"/>
      <c r="N5926" s="1053"/>
      <c r="O5926" s="1053"/>
      <c r="P5926" s="1053"/>
    </row>
    <row r="5927" spans="12:16">
      <c r="L5927" s="1054"/>
      <c r="M5927" s="1048"/>
      <c r="N5927" s="1053"/>
      <c r="O5927" s="1053"/>
      <c r="P5927" s="1053"/>
    </row>
    <row r="5928" spans="12:16">
      <c r="L5928" s="1054"/>
      <c r="M5928" s="1048"/>
      <c r="N5928" s="1053"/>
      <c r="O5928" s="1053"/>
      <c r="P5928" s="1053"/>
    </row>
    <row r="5929" spans="12:16">
      <c r="L5929" s="1054"/>
      <c r="M5929" s="1048"/>
      <c r="N5929" s="1053"/>
      <c r="O5929" s="1053"/>
      <c r="P5929" s="1053"/>
    </row>
    <row r="5930" spans="12:16">
      <c r="L5930" s="1054"/>
      <c r="M5930" s="1048"/>
      <c r="N5930" s="1053"/>
      <c r="O5930" s="1053"/>
      <c r="P5930" s="1053"/>
    </row>
    <row r="5931" spans="12:16">
      <c r="L5931" s="1054"/>
      <c r="M5931" s="1048"/>
      <c r="N5931" s="1053"/>
      <c r="O5931" s="1053"/>
      <c r="P5931" s="1053"/>
    </row>
    <row r="5932" spans="12:16">
      <c r="L5932" s="1054"/>
      <c r="M5932" s="1048"/>
      <c r="N5932" s="1053"/>
      <c r="O5932" s="1053"/>
      <c r="P5932" s="1053"/>
    </row>
    <row r="5933" spans="12:16">
      <c r="L5933" s="1054"/>
      <c r="M5933" s="1048"/>
      <c r="N5933" s="1053"/>
      <c r="O5933" s="1053"/>
      <c r="P5933" s="1053"/>
    </row>
    <row r="5934" spans="12:16">
      <c r="L5934" s="1054"/>
      <c r="M5934" s="1048"/>
      <c r="N5934" s="1053"/>
      <c r="O5934" s="1053"/>
      <c r="P5934" s="1053"/>
    </row>
    <row r="5935" spans="12:16">
      <c r="L5935" s="1054"/>
      <c r="M5935" s="1048"/>
      <c r="N5935" s="1053"/>
      <c r="O5935" s="1053"/>
      <c r="P5935" s="1053"/>
    </row>
    <row r="5936" spans="12:16">
      <c r="L5936" s="1054"/>
      <c r="M5936" s="1048"/>
      <c r="N5936" s="1053"/>
      <c r="O5936" s="1053"/>
      <c r="P5936" s="1053"/>
    </row>
    <row r="5937" spans="12:16">
      <c r="L5937" s="1054"/>
      <c r="M5937" s="1048"/>
      <c r="N5937" s="1053"/>
      <c r="O5937" s="1053"/>
      <c r="P5937" s="1053"/>
    </row>
    <row r="5938" spans="12:16">
      <c r="L5938" s="1054"/>
      <c r="M5938" s="1048"/>
      <c r="N5938" s="1053"/>
      <c r="O5938" s="1053"/>
      <c r="P5938" s="1053"/>
    </row>
    <row r="5939" spans="12:16">
      <c r="L5939" s="1054"/>
      <c r="M5939" s="1048"/>
      <c r="N5939" s="1053"/>
      <c r="O5939" s="1053"/>
      <c r="P5939" s="1053"/>
    </row>
    <row r="5940" spans="12:16">
      <c r="L5940" s="1054"/>
      <c r="M5940" s="1048"/>
      <c r="N5940" s="1053"/>
      <c r="O5940" s="1053"/>
      <c r="P5940" s="1053"/>
    </row>
    <row r="5941" spans="12:16">
      <c r="L5941" s="1054"/>
      <c r="M5941" s="1048"/>
      <c r="N5941" s="1053"/>
      <c r="O5941" s="1053"/>
      <c r="P5941" s="1053"/>
    </row>
    <row r="5942" spans="12:16">
      <c r="L5942" s="1054"/>
      <c r="M5942" s="1048"/>
      <c r="N5942" s="1053"/>
      <c r="O5942" s="1053"/>
      <c r="P5942" s="1053"/>
    </row>
    <row r="5943" spans="12:16">
      <c r="L5943" s="1054"/>
      <c r="M5943" s="1048"/>
      <c r="N5943" s="1053"/>
      <c r="O5943" s="1053"/>
      <c r="P5943" s="1053"/>
    </row>
    <row r="5944" spans="12:16">
      <c r="L5944" s="1054"/>
      <c r="M5944" s="1048"/>
      <c r="N5944" s="1053"/>
      <c r="O5944" s="1053"/>
      <c r="P5944" s="1053"/>
    </row>
    <row r="5945" spans="12:16">
      <c r="L5945" s="1054"/>
      <c r="M5945" s="1048"/>
      <c r="N5945" s="1053"/>
      <c r="O5945" s="1053"/>
      <c r="P5945" s="1053"/>
    </row>
    <row r="5946" spans="12:16">
      <c r="L5946" s="1054"/>
      <c r="M5946" s="1048"/>
      <c r="N5946" s="1053"/>
      <c r="O5946" s="1053"/>
      <c r="P5946" s="1053"/>
    </row>
    <row r="5947" spans="12:16">
      <c r="L5947" s="1054"/>
      <c r="M5947" s="1048"/>
      <c r="N5947" s="1053"/>
      <c r="O5947" s="1053"/>
      <c r="P5947" s="1053"/>
    </row>
    <row r="5948" spans="12:16">
      <c r="L5948" s="1054"/>
      <c r="M5948" s="1048"/>
      <c r="N5948" s="1053"/>
      <c r="O5948" s="1053"/>
      <c r="P5948" s="1053"/>
    </row>
    <row r="5949" spans="12:16">
      <c r="L5949" s="1054"/>
      <c r="M5949" s="1048"/>
      <c r="N5949" s="1053"/>
      <c r="O5949" s="1053"/>
      <c r="P5949" s="1053"/>
    </row>
    <row r="5950" spans="12:16">
      <c r="L5950" s="1054"/>
      <c r="M5950" s="1048"/>
      <c r="N5950" s="1053"/>
      <c r="O5950" s="1053"/>
      <c r="P5950" s="1053"/>
    </row>
    <row r="5951" spans="12:16">
      <c r="L5951" s="1054"/>
      <c r="M5951" s="1048"/>
      <c r="N5951" s="1053"/>
      <c r="O5951" s="1053"/>
      <c r="P5951" s="1053"/>
    </row>
    <row r="5952" spans="12:16">
      <c r="L5952" s="1054"/>
      <c r="M5952" s="1048"/>
      <c r="N5952" s="1053"/>
      <c r="O5952" s="1053"/>
      <c r="P5952" s="1053"/>
    </row>
    <row r="5953" spans="12:16">
      <c r="L5953" s="1054"/>
      <c r="M5953" s="1048"/>
      <c r="N5953" s="1053"/>
      <c r="O5953" s="1053"/>
      <c r="P5953" s="1053"/>
    </row>
    <row r="5954" spans="12:16">
      <c r="L5954" s="1054"/>
      <c r="M5954" s="1048"/>
      <c r="N5954" s="1053"/>
      <c r="O5954" s="1053"/>
      <c r="P5954" s="1053"/>
    </row>
    <row r="5955" spans="12:16">
      <c r="L5955" s="1054"/>
      <c r="M5955" s="1048"/>
      <c r="N5955" s="1053"/>
      <c r="O5955" s="1053"/>
      <c r="P5955" s="1053"/>
    </row>
    <row r="5956" spans="12:16">
      <c r="L5956" s="1054"/>
      <c r="M5956" s="1048"/>
      <c r="N5956" s="1053"/>
      <c r="O5956" s="1053"/>
      <c r="P5956" s="1053"/>
    </row>
    <row r="5957" spans="12:16">
      <c r="L5957" s="1054"/>
      <c r="M5957" s="1048"/>
      <c r="N5957" s="1053"/>
      <c r="O5957" s="1053"/>
      <c r="P5957" s="1053"/>
    </row>
    <row r="5958" spans="12:16">
      <c r="L5958" s="1054"/>
      <c r="M5958" s="1048"/>
      <c r="N5958" s="1053"/>
      <c r="O5958" s="1053"/>
      <c r="P5958" s="1053"/>
    </row>
    <row r="5959" spans="12:16">
      <c r="L5959" s="1054"/>
      <c r="M5959" s="1048"/>
      <c r="N5959" s="1053"/>
      <c r="O5959" s="1053"/>
      <c r="P5959" s="1053"/>
    </row>
    <row r="5960" spans="12:16">
      <c r="L5960" s="1054"/>
      <c r="M5960" s="1048"/>
      <c r="N5960" s="1053"/>
      <c r="O5960" s="1053"/>
      <c r="P5960" s="1053"/>
    </row>
    <row r="5961" spans="12:16">
      <c r="L5961" s="1054"/>
      <c r="M5961" s="1048"/>
      <c r="N5961" s="1053"/>
      <c r="O5961" s="1053"/>
      <c r="P5961" s="1053"/>
    </row>
    <row r="5962" spans="12:16">
      <c r="L5962" s="1054"/>
      <c r="M5962" s="1048"/>
      <c r="N5962" s="1053"/>
      <c r="O5962" s="1053"/>
      <c r="P5962" s="1053"/>
    </row>
    <row r="5963" spans="12:16">
      <c r="L5963" s="1054"/>
      <c r="M5963" s="1048"/>
      <c r="N5963" s="1053"/>
      <c r="O5963" s="1053"/>
      <c r="P5963" s="1053"/>
    </row>
    <row r="5964" spans="12:16">
      <c r="L5964" s="1054"/>
      <c r="M5964" s="1048"/>
      <c r="N5964" s="1053"/>
      <c r="O5964" s="1053"/>
      <c r="P5964" s="1053"/>
    </row>
    <row r="5965" spans="12:16">
      <c r="L5965" s="1054"/>
      <c r="M5965" s="1048"/>
      <c r="N5965" s="1053"/>
      <c r="O5965" s="1053"/>
      <c r="P5965" s="1053"/>
    </row>
    <row r="5966" spans="12:16">
      <c r="L5966" s="1054"/>
      <c r="M5966" s="1048"/>
      <c r="N5966" s="1053"/>
      <c r="O5966" s="1053"/>
      <c r="P5966" s="1053"/>
    </row>
    <row r="5967" spans="12:16">
      <c r="L5967" s="1054"/>
      <c r="M5967" s="1048"/>
      <c r="N5967" s="1053"/>
      <c r="O5967" s="1053"/>
      <c r="P5967" s="1053"/>
    </row>
    <row r="5968" spans="12:16">
      <c r="L5968" s="1054"/>
      <c r="M5968" s="1048"/>
      <c r="N5968" s="1053"/>
      <c r="O5968" s="1053"/>
      <c r="P5968" s="1053"/>
    </row>
    <row r="5969" spans="12:16">
      <c r="L5969" s="1054"/>
      <c r="M5969" s="1048"/>
      <c r="N5969" s="1053"/>
      <c r="O5969" s="1053"/>
      <c r="P5969" s="1053"/>
    </row>
    <row r="5970" spans="12:16">
      <c r="L5970" s="1054"/>
      <c r="M5970" s="1048"/>
      <c r="N5970" s="1053"/>
      <c r="O5970" s="1053"/>
      <c r="P5970" s="1053"/>
    </row>
    <row r="5971" spans="12:16">
      <c r="L5971" s="1054"/>
      <c r="M5971" s="1048"/>
      <c r="N5971" s="1053"/>
      <c r="O5971" s="1053"/>
      <c r="P5971" s="1053"/>
    </row>
    <row r="5972" spans="12:16">
      <c r="L5972" s="1054"/>
      <c r="M5972" s="1048"/>
      <c r="N5972" s="1053"/>
      <c r="O5972" s="1053"/>
      <c r="P5972" s="1053"/>
    </row>
    <row r="5973" spans="12:16">
      <c r="L5973" s="1054"/>
      <c r="M5973" s="1048"/>
      <c r="N5973" s="1053"/>
      <c r="O5973" s="1053"/>
      <c r="P5973" s="1053"/>
    </row>
    <row r="5974" spans="12:16">
      <c r="L5974" s="1054"/>
      <c r="M5974" s="1048"/>
      <c r="N5974" s="1053"/>
      <c r="O5974" s="1053"/>
      <c r="P5974" s="1053"/>
    </row>
    <row r="5975" spans="12:16">
      <c r="L5975" s="1054"/>
      <c r="M5975" s="1048"/>
      <c r="N5975" s="1053"/>
      <c r="O5975" s="1053"/>
      <c r="P5975" s="1053"/>
    </row>
    <row r="5976" spans="12:16">
      <c r="L5976" s="1054"/>
      <c r="M5976" s="1048"/>
      <c r="N5976" s="1053"/>
      <c r="O5976" s="1053"/>
      <c r="P5976" s="1053"/>
    </row>
    <row r="5977" spans="12:16">
      <c r="L5977" s="1054"/>
      <c r="M5977" s="1048"/>
      <c r="N5977" s="1053"/>
      <c r="O5977" s="1053"/>
      <c r="P5977" s="1053"/>
    </row>
    <row r="5978" spans="12:16">
      <c r="L5978" s="1054"/>
      <c r="M5978" s="1048"/>
      <c r="N5978" s="1053"/>
      <c r="O5978" s="1053"/>
      <c r="P5978" s="1053"/>
    </row>
    <row r="5979" spans="12:16">
      <c r="L5979" s="1054"/>
      <c r="M5979" s="1048"/>
      <c r="N5979" s="1053"/>
      <c r="O5979" s="1053"/>
      <c r="P5979" s="1053"/>
    </row>
    <row r="5980" spans="12:16">
      <c r="L5980" s="1054"/>
      <c r="M5980" s="1048"/>
      <c r="N5980" s="1053"/>
      <c r="O5980" s="1053"/>
      <c r="P5980" s="1053"/>
    </row>
    <row r="5981" spans="12:16">
      <c r="L5981" s="1054"/>
      <c r="M5981" s="1048"/>
      <c r="N5981" s="1053"/>
      <c r="O5981" s="1053"/>
      <c r="P5981" s="1053"/>
    </row>
    <row r="5982" spans="12:16">
      <c r="L5982" s="1054"/>
      <c r="M5982" s="1048"/>
      <c r="N5982" s="1053"/>
      <c r="O5982" s="1053"/>
      <c r="P5982" s="1053"/>
    </row>
    <row r="5983" spans="12:16">
      <c r="L5983" s="1054"/>
      <c r="M5983" s="1048"/>
      <c r="N5983" s="1053"/>
      <c r="O5983" s="1053"/>
      <c r="P5983" s="1053"/>
    </row>
    <row r="5984" spans="12:16">
      <c r="L5984" s="1054"/>
      <c r="M5984" s="1048"/>
      <c r="N5984" s="1053"/>
      <c r="O5984" s="1053"/>
      <c r="P5984" s="1053"/>
    </row>
    <row r="5985" spans="12:16">
      <c r="L5985" s="1054"/>
      <c r="M5985" s="1048"/>
      <c r="N5985" s="1053"/>
      <c r="O5985" s="1053"/>
      <c r="P5985" s="1053"/>
    </row>
    <row r="5986" spans="12:16">
      <c r="L5986" s="1054"/>
      <c r="M5986" s="1048"/>
      <c r="N5986" s="1053"/>
      <c r="O5986" s="1053"/>
      <c r="P5986" s="1053"/>
    </row>
    <row r="5987" spans="12:16">
      <c r="L5987" s="1054"/>
      <c r="M5987" s="1048"/>
      <c r="N5987" s="1053"/>
      <c r="O5987" s="1053"/>
      <c r="P5987" s="1053"/>
    </row>
    <row r="5988" spans="12:16">
      <c r="L5988" s="1054"/>
      <c r="M5988" s="1048"/>
      <c r="N5988" s="1053"/>
      <c r="O5988" s="1053"/>
      <c r="P5988" s="1053"/>
    </row>
    <row r="5989" spans="12:16">
      <c r="L5989" s="1054"/>
      <c r="M5989" s="1048"/>
      <c r="N5989" s="1053"/>
      <c r="O5989" s="1053"/>
      <c r="P5989" s="1053"/>
    </row>
    <row r="5990" spans="12:16">
      <c r="L5990" s="1054"/>
      <c r="M5990" s="1048"/>
      <c r="N5990" s="1053"/>
      <c r="O5990" s="1053"/>
      <c r="P5990" s="1053"/>
    </row>
    <row r="5991" spans="12:16">
      <c r="L5991" s="1054"/>
      <c r="M5991" s="1048"/>
      <c r="N5991" s="1053"/>
      <c r="O5991" s="1053"/>
      <c r="P5991" s="1053"/>
    </row>
    <row r="5992" spans="12:16">
      <c r="L5992" s="1054"/>
      <c r="M5992" s="1048"/>
      <c r="N5992" s="1053"/>
      <c r="O5992" s="1053"/>
      <c r="P5992" s="1053"/>
    </row>
    <row r="5993" spans="12:16">
      <c r="L5993" s="1054"/>
      <c r="M5993" s="1048"/>
      <c r="N5993" s="1053"/>
      <c r="O5993" s="1053"/>
      <c r="P5993" s="1053"/>
    </row>
    <row r="5994" spans="12:16">
      <c r="L5994" s="1054"/>
      <c r="M5994" s="1048"/>
      <c r="N5994" s="1053"/>
      <c r="O5994" s="1053"/>
      <c r="P5994" s="1053"/>
    </row>
    <row r="5995" spans="12:16">
      <c r="L5995" s="1054"/>
      <c r="M5995" s="1048"/>
      <c r="N5995" s="1053"/>
      <c r="O5995" s="1053"/>
      <c r="P5995" s="1053"/>
    </row>
    <row r="5996" spans="12:16">
      <c r="L5996" s="1054"/>
      <c r="M5996" s="1048"/>
      <c r="N5996" s="1053"/>
      <c r="O5996" s="1053"/>
      <c r="P5996" s="1053"/>
    </row>
    <row r="5997" spans="12:16">
      <c r="L5997" s="1054"/>
      <c r="M5997" s="1048"/>
      <c r="N5997" s="1053"/>
      <c r="O5997" s="1053"/>
      <c r="P5997" s="1053"/>
    </row>
    <row r="5998" spans="12:16">
      <c r="L5998" s="1054"/>
      <c r="M5998" s="1048"/>
      <c r="N5998" s="1053"/>
      <c r="O5998" s="1053"/>
      <c r="P5998" s="1053"/>
    </row>
    <row r="5999" spans="12:16">
      <c r="L5999" s="1054"/>
      <c r="M5999" s="1048"/>
      <c r="N5999" s="1053"/>
      <c r="O5999" s="1053"/>
      <c r="P5999" s="1053"/>
    </row>
    <row r="6000" spans="12:16">
      <c r="L6000" s="1054"/>
      <c r="M6000" s="1048"/>
      <c r="N6000" s="1053"/>
      <c r="O6000" s="1053"/>
      <c r="P6000" s="1053"/>
    </row>
    <row r="6001" spans="12:16">
      <c r="L6001" s="1054"/>
      <c r="M6001" s="1048"/>
      <c r="N6001" s="1053"/>
      <c r="O6001" s="1053"/>
      <c r="P6001" s="1053"/>
    </row>
    <row r="6002" spans="12:16">
      <c r="L6002" s="1054"/>
      <c r="M6002" s="1048"/>
      <c r="N6002" s="1053"/>
      <c r="O6002" s="1053"/>
      <c r="P6002" s="1053"/>
    </row>
    <row r="6003" spans="12:16">
      <c r="L6003" s="1054"/>
      <c r="M6003" s="1048"/>
      <c r="N6003" s="1053"/>
      <c r="O6003" s="1053"/>
      <c r="P6003" s="1053"/>
    </row>
    <row r="6004" spans="12:16">
      <c r="L6004" s="1054"/>
      <c r="M6004" s="1048"/>
      <c r="N6004" s="1053"/>
      <c r="O6004" s="1053"/>
      <c r="P6004" s="1053"/>
    </row>
    <row r="6005" spans="12:16">
      <c r="L6005" s="1054"/>
      <c r="M6005" s="1048"/>
      <c r="N6005" s="1053"/>
      <c r="O6005" s="1053"/>
      <c r="P6005" s="1053"/>
    </row>
    <row r="6006" spans="12:16">
      <c r="L6006" s="1054"/>
      <c r="M6006" s="1048"/>
      <c r="N6006" s="1053"/>
      <c r="O6006" s="1053"/>
      <c r="P6006" s="1053"/>
    </row>
    <row r="6007" spans="12:16">
      <c r="L6007" s="1054"/>
      <c r="M6007" s="1048"/>
      <c r="N6007" s="1053"/>
      <c r="O6007" s="1053"/>
      <c r="P6007" s="1053"/>
    </row>
    <row r="6008" spans="12:16">
      <c r="L6008" s="1054"/>
      <c r="M6008" s="1048"/>
      <c r="N6008" s="1053"/>
      <c r="O6008" s="1053"/>
      <c r="P6008" s="1053"/>
    </row>
    <row r="6009" spans="12:16">
      <c r="L6009" s="1054"/>
      <c r="M6009" s="1048"/>
      <c r="N6009" s="1053"/>
      <c r="O6009" s="1053"/>
      <c r="P6009" s="1053"/>
    </row>
    <row r="6010" spans="12:16">
      <c r="L6010" s="1054"/>
      <c r="M6010" s="1048"/>
      <c r="N6010" s="1053"/>
      <c r="O6010" s="1053"/>
      <c r="P6010" s="1053"/>
    </row>
    <row r="6011" spans="12:16">
      <c r="L6011" s="1054"/>
      <c r="M6011" s="1048"/>
      <c r="N6011" s="1053"/>
      <c r="O6011" s="1053"/>
      <c r="P6011" s="1053"/>
    </row>
    <row r="6012" spans="12:16">
      <c r="L6012" s="1054"/>
      <c r="M6012" s="1048"/>
      <c r="N6012" s="1053"/>
      <c r="O6012" s="1053"/>
      <c r="P6012" s="1053"/>
    </row>
    <row r="6013" spans="12:16">
      <c r="L6013" s="1054"/>
      <c r="M6013" s="1048"/>
      <c r="N6013" s="1053"/>
      <c r="O6013" s="1053"/>
      <c r="P6013" s="1053"/>
    </row>
    <row r="6014" spans="12:16">
      <c r="L6014" s="1054"/>
      <c r="M6014" s="1048"/>
      <c r="N6014" s="1053"/>
      <c r="O6014" s="1053"/>
      <c r="P6014" s="1053"/>
    </row>
    <row r="6015" spans="12:16">
      <c r="L6015" s="1054"/>
      <c r="M6015" s="1048"/>
      <c r="N6015" s="1053"/>
      <c r="O6015" s="1053"/>
      <c r="P6015" s="1053"/>
    </row>
    <row r="6016" spans="12:16">
      <c r="L6016" s="1054"/>
      <c r="M6016" s="1048"/>
      <c r="N6016" s="1053"/>
      <c r="O6016" s="1053"/>
      <c r="P6016" s="1053"/>
    </row>
    <row r="6017" spans="12:16">
      <c r="L6017" s="1054"/>
      <c r="M6017" s="1048"/>
      <c r="N6017" s="1053"/>
      <c r="O6017" s="1053"/>
      <c r="P6017" s="1053"/>
    </row>
    <row r="6018" spans="12:16">
      <c r="L6018" s="1054"/>
      <c r="M6018" s="1048"/>
      <c r="N6018" s="1053"/>
      <c r="O6018" s="1053"/>
      <c r="P6018" s="1053"/>
    </row>
    <row r="6019" spans="12:16">
      <c r="L6019" s="1054"/>
      <c r="M6019" s="1048"/>
      <c r="N6019" s="1053"/>
      <c r="O6019" s="1053"/>
      <c r="P6019" s="1053"/>
    </row>
    <row r="6020" spans="12:16">
      <c r="L6020" s="1054"/>
      <c r="M6020" s="1048"/>
      <c r="N6020" s="1053"/>
      <c r="O6020" s="1053"/>
      <c r="P6020" s="1053"/>
    </row>
    <row r="6021" spans="12:16">
      <c r="L6021" s="1054"/>
      <c r="M6021" s="1048"/>
      <c r="N6021" s="1053"/>
      <c r="O6021" s="1053"/>
      <c r="P6021" s="1053"/>
    </row>
    <row r="6022" spans="12:16">
      <c r="L6022" s="1054"/>
      <c r="M6022" s="1048"/>
      <c r="N6022" s="1053"/>
      <c r="O6022" s="1053"/>
      <c r="P6022" s="1053"/>
    </row>
    <row r="6023" spans="12:16">
      <c r="L6023" s="1054"/>
      <c r="M6023" s="1048"/>
      <c r="N6023" s="1053"/>
      <c r="O6023" s="1053"/>
      <c r="P6023" s="1053"/>
    </row>
    <row r="6024" spans="12:16">
      <c r="L6024" s="1054"/>
      <c r="M6024" s="1048"/>
      <c r="N6024" s="1053"/>
      <c r="O6024" s="1053"/>
      <c r="P6024" s="1053"/>
    </row>
    <row r="6025" spans="12:16">
      <c r="L6025" s="1054"/>
      <c r="M6025" s="1048"/>
      <c r="N6025" s="1053"/>
      <c r="O6025" s="1053"/>
      <c r="P6025" s="1053"/>
    </row>
    <row r="6026" spans="12:16">
      <c r="L6026" s="1054"/>
      <c r="M6026" s="1048"/>
      <c r="N6026" s="1053"/>
      <c r="O6026" s="1053"/>
      <c r="P6026" s="1053"/>
    </row>
    <row r="6027" spans="12:16">
      <c r="L6027" s="1054"/>
      <c r="M6027" s="1048"/>
      <c r="N6027" s="1053"/>
      <c r="O6027" s="1053"/>
      <c r="P6027" s="1053"/>
    </row>
    <row r="6028" spans="12:16">
      <c r="L6028" s="1054"/>
      <c r="M6028" s="1048"/>
      <c r="N6028" s="1053"/>
      <c r="O6028" s="1053"/>
      <c r="P6028" s="1053"/>
    </row>
    <row r="6029" spans="12:16">
      <c r="L6029" s="1054"/>
      <c r="M6029" s="1048"/>
      <c r="N6029" s="1053"/>
      <c r="O6029" s="1053"/>
      <c r="P6029" s="1053"/>
    </row>
    <row r="6030" spans="12:16">
      <c r="L6030" s="1054"/>
      <c r="M6030" s="1048"/>
      <c r="N6030" s="1053"/>
      <c r="O6030" s="1053"/>
      <c r="P6030" s="1053"/>
    </row>
    <row r="6031" spans="12:16">
      <c r="L6031" s="1054"/>
      <c r="M6031" s="1048"/>
      <c r="N6031" s="1053"/>
      <c r="O6031" s="1053"/>
      <c r="P6031" s="1053"/>
    </row>
    <row r="6032" spans="12:16">
      <c r="L6032" s="1054"/>
      <c r="M6032" s="1048"/>
      <c r="N6032" s="1053"/>
      <c r="O6032" s="1053"/>
      <c r="P6032" s="1053"/>
    </row>
    <row r="6033" spans="12:16">
      <c r="L6033" s="1054"/>
      <c r="M6033" s="1048"/>
      <c r="N6033" s="1053"/>
      <c r="O6033" s="1053"/>
      <c r="P6033" s="1053"/>
    </row>
    <row r="6034" spans="12:16">
      <c r="L6034" s="1054"/>
      <c r="M6034" s="1048"/>
      <c r="N6034" s="1053"/>
      <c r="O6034" s="1053"/>
      <c r="P6034" s="1053"/>
    </row>
    <row r="6035" spans="12:16">
      <c r="L6035" s="1054"/>
      <c r="M6035" s="1048"/>
      <c r="N6035" s="1053"/>
      <c r="O6035" s="1053"/>
      <c r="P6035" s="1053"/>
    </row>
    <row r="6036" spans="12:16">
      <c r="L6036" s="1054"/>
      <c r="M6036" s="1048"/>
      <c r="N6036" s="1053"/>
      <c r="O6036" s="1053"/>
      <c r="P6036" s="1053"/>
    </row>
    <row r="6037" spans="12:16">
      <c r="L6037" s="1054"/>
      <c r="M6037" s="1048"/>
      <c r="N6037" s="1053"/>
      <c r="O6037" s="1053"/>
      <c r="P6037" s="1053"/>
    </row>
    <row r="6038" spans="12:16">
      <c r="L6038" s="1054"/>
      <c r="M6038" s="1048"/>
      <c r="N6038" s="1053"/>
      <c r="O6038" s="1053"/>
      <c r="P6038" s="1053"/>
    </row>
    <row r="6039" spans="12:16">
      <c r="L6039" s="1054"/>
      <c r="M6039" s="1048"/>
      <c r="N6039" s="1053"/>
      <c r="O6039" s="1053"/>
      <c r="P6039" s="1053"/>
    </row>
    <row r="6040" spans="12:16">
      <c r="L6040" s="1054"/>
      <c r="M6040" s="1048"/>
      <c r="N6040" s="1053"/>
      <c r="O6040" s="1053"/>
      <c r="P6040" s="1053"/>
    </row>
    <row r="6041" spans="12:16">
      <c r="L6041" s="1054"/>
      <c r="M6041" s="1048"/>
      <c r="N6041" s="1053"/>
      <c r="O6041" s="1053"/>
      <c r="P6041" s="1053"/>
    </row>
    <row r="6042" spans="12:16">
      <c r="L6042" s="1054"/>
      <c r="M6042" s="1048"/>
      <c r="N6042" s="1053"/>
      <c r="O6042" s="1053"/>
      <c r="P6042" s="1053"/>
    </row>
    <row r="6043" spans="12:16">
      <c r="L6043" s="1054"/>
      <c r="M6043" s="1048"/>
      <c r="N6043" s="1053"/>
      <c r="O6043" s="1053"/>
      <c r="P6043" s="1053"/>
    </row>
    <row r="6044" spans="12:16">
      <c r="L6044" s="1054"/>
      <c r="M6044" s="1048"/>
      <c r="N6044" s="1053"/>
      <c r="O6044" s="1053"/>
      <c r="P6044" s="1053"/>
    </row>
    <row r="6045" spans="12:16">
      <c r="L6045" s="1054"/>
      <c r="M6045" s="1048"/>
      <c r="N6045" s="1053"/>
      <c r="O6045" s="1053"/>
      <c r="P6045" s="1053"/>
    </row>
    <row r="6046" spans="12:16">
      <c r="L6046" s="1054"/>
      <c r="M6046" s="1048"/>
      <c r="N6046" s="1053"/>
      <c r="O6046" s="1053"/>
      <c r="P6046" s="1053"/>
    </row>
    <row r="6047" spans="12:16">
      <c r="L6047" s="1054"/>
      <c r="M6047" s="1048"/>
      <c r="N6047" s="1053"/>
      <c r="O6047" s="1053"/>
      <c r="P6047" s="1053"/>
    </row>
    <row r="6048" spans="12:16">
      <c r="L6048" s="1054"/>
      <c r="M6048" s="1048"/>
      <c r="N6048" s="1053"/>
      <c r="O6048" s="1053"/>
      <c r="P6048" s="1053"/>
    </row>
    <row r="6049" spans="12:16">
      <c r="L6049" s="1054"/>
      <c r="M6049" s="1048"/>
      <c r="N6049" s="1053"/>
      <c r="O6049" s="1053"/>
      <c r="P6049" s="1053"/>
    </row>
    <row r="6050" spans="12:16">
      <c r="L6050" s="1054"/>
      <c r="M6050" s="1048"/>
      <c r="N6050" s="1053"/>
      <c r="O6050" s="1053"/>
      <c r="P6050" s="1053"/>
    </row>
    <row r="6051" spans="12:16">
      <c r="L6051" s="1054"/>
      <c r="M6051" s="1048"/>
      <c r="N6051" s="1053"/>
      <c r="O6051" s="1053"/>
      <c r="P6051" s="1053"/>
    </row>
    <row r="6052" spans="12:16">
      <c r="L6052" s="1054"/>
      <c r="M6052" s="1048"/>
      <c r="N6052" s="1053"/>
      <c r="O6052" s="1053"/>
      <c r="P6052" s="1053"/>
    </row>
    <row r="6053" spans="12:16">
      <c r="L6053" s="1054"/>
      <c r="M6053" s="1048"/>
      <c r="N6053" s="1053"/>
      <c r="O6053" s="1053"/>
      <c r="P6053" s="1053"/>
    </row>
    <row r="6054" spans="12:16">
      <c r="L6054" s="1054"/>
      <c r="M6054" s="1048"/>
      <c r="N6054" s="1053"/>
      <c r="O6054" s="1053"/>
      <c r="P6054" s="1053"/>
    </row>
    <row r="6055" spans="12:16">
      <c r="L6055" s="1054"/>
      <c r="M6055" s="1048"/>
      <c r="N6055" s="1053"/>
      <c r="O6055" s="1053"/>
      <c r="P6055" s="1053"/>
    </row>
    <row r="6056" spans="12:16">
      <c r="L6056" s="1054"/>
      <c r="M6056" s="1048"/>
      <c r="N6056" s="1053"/>
      <c r="O6056" s="1053"/>
      <c r="P6056" s="1053"/>
    </row>
    <row r="6057" spans="12:16">
      <c r="L6057" s="1054"/>
      <c r="M6057" s="1048"/>
      <c r="N6057" s="1053"/>
      <c r="O6057" s="1053"/>
      <c r="P6057" s="1053"/>
    </row>
    <row r="6058" spans="12:16">
      <c r="L6058" s="1054"/>
      <c r="M6058" s="1048"/>
      <c r="N6058" s="1053"/>
      <c r="O6058" s="1053"/>
      <c r="P6058" s="1053"/>
    </row>
    <row r="6059" spans="12:16">
      <c r="L6059" s="1054"/>
      <c r="M6059" s="1048"/>
      <c r="N6059" s="1053"/>
      <c r="O6059" s="1053"/>
      <c r="P6059" s="1053"/>
    </row>
    <row r="6060" spans="12:16">
      <c r="L6060" s="1054"/>
      <c r="M6060" s="1048"/>
      <c r="N6060" s="1053"/>
      <c r="O6060" s="1053"/>
      <c r="P6060" s="1053"/>
    </row>
    <row r="6061" spans="12:16">
      <c r="L6061" s="1054"/>
      <c r="M6061" s="1048"/>
      <c r="N6061" s="1053"/>
      <c r="O6061" s="1053"/>
      <c r="P6061" s="1053"/>
    </row>
    <row r="6062" spans="12:16">
      <c r="L6062" s="1054"/>
      <c r="M6062" s="1048"/>
      <c r="N6062" s="1053"/>
      <c r="O6062" s="1053"/>
      <c r="P6062" s="1053"/>
    </row>
    <row r="6063" spans="12:16">
      <c r="L6063" s="1054"/>
      <c r="M6063" s="1048"/>
      <c r="N6063" s="1053"/>
      <c r="O6063" s="1053"/>
      <c r="P6063" s="1053"/>
    </row>
    <row r="6064" spans="12:16">
      <c r="L6064" s="1054"/>
      <c r="M6064" s="1048"/>
      <c r="N6064" s="1053"/>
      <c r="O6064" s="1053"/>
      <c r="P6064" s="1053"/>
    </row>
    <row r="6065" spans="12:16">
      <c r="L6065" s="1054"/>
      <c r="M6065" s="1048"/>
      <c r="N6065" s="1053"/>
      <c r="O6065" s="1053"/>
      <c r="P6065" s="1053"/>
    </row>
    <row r="6066" spans="12:16">
      <c r="L6066" s="1054"/>
      <c r="M6066" s="1048"/>
      <c r="N6066" s="1053"/>
      <c r="O6066" s="1053"/>
      <c r="P6066" s="1053"/>
    </row>
    <row r="6067" spans="12:16">
      <c r="L6067" s="1054"/>
      <c r="M6067" s="1048"/>
      <c r="N6067" s="1053"/>
      <c r="O6067" s="1053"/>
      <c r="P6067" s="1053"/>
    </row>
    <row r="6068" spans="12:16">
      <c r="L6068" s="1054"/>
      <c r="M6068" s="1048"/>
      <c r="N6068" s="1053"/>
      <c r="O6068" s="1053"/>
      <c r="P6068" s="1053"/>
    </row>
    <row r="6069" spans="12:16">
      <c r="L6069" s="1054"/>
      <c r="M6069" s="1048"/>
      <c r="N6069" s="1053"/>
      <c r="O6069" s="1053"/>
      <c r="P6069" s="1053"/>
    </row>
    <row r="6070" spans="12:16">
      <c r="L6070" s="1054"/>
      <c r="M6070" s="1048"/>
      <c r="N6070" s="1053"/>
      <c r="O6070" s="1053"/>
      <c r="P6070" s="1053"/>
    </row>
    <row r="6071" spans="12:16">
      <c r="L6071" s="1054"/>
      <c r="M6071" s="1048"/>
      <c r="N6071" s="1053"/>
      <c r="O6071" s="1053"/>
      <c r="P6071" s="1053"/>
    </row>
    <row r="6072" spans="12:16">
      <c r="L6072" s="1054"/>
      <c r="M6072" s="1048"/>
      <c r="N6072" s="1053"/>
      <c r="O6072" s="1053"/>
      <c r="P6072" s="1053"/>
    </row>
    <row r="6073" spans="12:16">
      <c r="L6073" s="1054"/>
      <c r="M6073" s="1048"/>
      <c r="N6073" s="1053"/>
      <c r="O6073" s="1053"/>
      <c r="P6073" s="1053"/>
    </row>
    <row r="6074" spans="12:16">
      <c r="L6074" s="1054"/>
      <c r="M6074" s="1048"/>
      <c r="N6074" s="1053"/>
      <c r="O6074" s="1053"/>
      <c r="P6074" s="1053"/>
    </row>
    <row r="6075" spans="12:16">
      <c r="L6075" s="1054"/>
      <c r="M6075" s="1048"/>
      <c r="N6075" s="1053"/>
      <c r="O6075" s="1053"/>
      <c r="P6075" s="1053"/>
    </row>
    <row r="6076" spans="12:16">
      <c r="L6076" s="1054"/>
      <c r="M6076" s="1048"/>
      <c r="N6076" s="1053"/>
      <c r="O6076" s="1053"/>
      <c r="P6076" s="1053"/>
    </row>
    <row r="6077" spans="12:16">
      <c r="L6077" s="1054"/>
      <c r="M6077" s="1048"/>
      <c r="N6077" s="1053"/>
      <c r="O6077" s="1053"/>
      <c r="P6077" s="1053"/>
    </row>
    <row r="6078" spans="12:16">
      <c r="L6078" s="1054"/>
      <c r="M6078" s="1048"/>
      <c r="N6078" s="1053"/>
      <c r="O6078" s="1053"/>
      <c r="P6078" s="1053"/>
    </row>
    <row r="6079" spans="12:16">
      <c r="L6079" s="1054"/>
      <c r="M6079" s="1048"/>
      <c r="N6079" s="1053"/>
      <c r="O6079" s="1053"/>
      <c r="P6079" s="1053"/>
    </row>
    <row r="6080" spans="12:16">
      <c r="L6080" s="1054"/>
      <c r="M6080" s="1048"/>
      <c r="N6080" s="1053"/>
      <c r="O6080" s="1053"/>
      <c r="P6080" s="1053"/>
    </row>
    <row r="6081" spans="12:16">
      <c r="L6081" s="1054"/>
      <c r="M6081" s="1048"/>
      <c r="N6081" s="1053"/>
      <c r="O6081" s="1053"/>
      <c r="P6081" s="1053"/>
    </row>
    <row r="6082" spans="12:16">
      <c r="L6082" s="1054"/>
      <c r="M6082" s="1048"/>
      <c r="N6082" s="1053"/>
      <c r="O6082" s="1053"/>
      <c r="P6082" s="1053"/>
    </row>
    <row r="6083" spans="12:16">
      <c r="L6083" s="1054"/>
      <c r="M6083" s="1048"/>
      <c r="N6083" s="1053"/>
      <c r="O6083" s="1053"/>
      <c r="P6083" s="1053"/>
    </row>
    <row r="6084" spans="12:16">
      <c r="L6084" s="1054"/>
      <c r="M6084" s="1048"/>
      <c r="N6084" s="1053"/>
      <c r="O6084" s="1053"/>
      <c r="P6084" s="1053"/>
    </row>
    <row r="6085" spans="12:16">
      <c r="L6085" s="1054"/>
      <c r="M6085" s="1048"/>
      <c r="N6085" s="1053"/>
      <c r="O6085" s="1053"/>
      <c r="P6085" s="1053"/>
    </row>
    <row r="6086" spans="12:16">
      <c r="L6086" s="1054"/>
      <c r="M6086" s="1048"/>
      <c r="N6086" s="1053"/>
      <c r="O6086" s="1053"/>
      <c r="P6086" s="1053"/>
    </row>
    <row r="6087" spans="12:16">
      <c r="L6087" s="1054"/>
      <c r="M6087" s="1048"/>
      <c r="N6087" s="1053"/>
      <c r="O6087" s="1053"/>
      <c r="P6087" s="1053"/>
    </row>
    <row r="6088" spans="12:16">
      <c r="L6088" s="1054"/>
      <c r="M6088" s="1048"/>
      <c r="N6088" s="1053"/>
      <c r="O6088" s="1053"/>
      <c r="P6088" s="1053"/>
    </row>
    <row r="6089" spans="12:16">
      <c r="L6089" s="1054"/>
      <c r="M6089" s="1048"/>
      <c r="N6089" s="1053"/>
      <c r="O6089" s="1053"/>
      <c r="P6089" s="1053"/>
    </row>
    <row r="6090" spans="12:16">
      <c r="L6090" s="1054"/>
      <c r="M6090" s="1048"/>
      <c r="N6090" s="1053"/>
      <c r="O6090" s="1053"/>
      <c r="P6090" s="1053"/>
    </row>
    <row r="6091" spans="12:16">
      <c r="L6091" s="1054"/>
      <c r="M6091" s="1048"/>
      <c r="N6091" s="1053"/>
      <c r="O6091" s="1053"/>
      <c r="P6091" s="1053"/>
    </row>
    <row r="6092" spans="12:16">
      <c r="L6092" s="1054"/>
      <c r="M6092" s="1048"/>
      <c r="N6092" s="1053"/>
      <c r="O6092" s="1053"/>
      <c r="P6092" s="1053"/>
    </row>
    <row r="6093" spans="12:16">
      <c r="L6093" s="1054"/>
      <c r="M6093" s="1048"/>
      <c r="N6093" s="1053"/>
      <c r="O6093" s="1053"/>
      <c r="P6093" s="1053"/>
    </row>
    <row r="6094" spans="12:16">
      <c r="L6094" s="1054"/>
      <c r="M6094" s="1048"/>
      <c r="N6094" s="1053"/>
      <c r="O6094" s="1053"/>
      <c r="P6094" s="1053"/>
    </row>
    <row r="6095" spans="12:16">
      <c r="L6095" s="1054"/>
      <c r="M6095" s="1048"/>
      <c r="N6095" s="1053"/>
      <c r="O6095" s="1053"/>
      <c r="P6095" s="1053"/>
    </row>
    <row r="6096" spans="12:16">
      <c r="L6096" s="1054"/>
      <c r="M6096" s="1048"/>
      <c r="N6096" s="1053"/>
      <c r="O6096" s="1053"/>
      <c r="P6096" s="1053"/>
    </row>
    <row r="6097" spans="12:16">
      <c r="L6097" s="1054"/>
      <c r="M6097" s="1048"/>
      <c r="N6097" s="1053"/>
      <c r="O6097" s="1053"/>
      <c r="P6097" s="1053"/>
    </row>
    <row r="6098" spans="12:16">
      <c r="L6098" s="1054"/>
      <c r="M6098" s="1048"/>
      <c r="N6098" s="1053"/>
      <c r="O6098" s="1053"/>
      <c r="P6098" s="1053"/>
    </row>
    <row r="6099" spans="12:16">
      <c r="L6099" s="1054"/>
      <c r="M6099" s="1048"/>
      <c r="N6099" s="1053"/>
      <c r="O6099" s="1053"/>
      <c r="P6099" s="1053"/>
    </row>
    <row r="6100" spans="12:16">
      <c r="L6100" s="1054"/>
      <c r="M6100" s="1048"/>
      <c r="N6100" s="1053"/>
      <c r="O6100" s="1053"/>
      <c r="P6100" s="1053"/>
    </row>
    <row r="6101" spans="12:16">
      <c r="L6101" s="1054"/>
      <c r="M6101" s="1048"/>
      <c r="N6101" s="1053"/>
      <c r="O6101" s="1053"/>
      <c r="P6101" s="1053"/>
    </row>
    <row r="6102" spans="12:16">
      <c r="L6102" s="1054"/>
      <c r="M6102" s="1048"/>
      <c r="N6102" s="1053"/>
      <c r="O6102" s="1053"/>
      <c r="P6102" s="1053"/>
    </row>
    <row r="6103" spans="12:16">
      <c r="L6103" s="1054"/>
      <c r="M6103" s="1048"/>
      <c r="N6103" s="1053"/>
      <c r="O6103" s="1053"/>
      <c r="P6103" s="1053"/>
    </row>
    <row r="6104" spans="12:16">
      <c r="L6104" s="1054"/>
      <c r="M6104" s="1048"/>
      <c r="N6104" s="1053"/>
      <c r="O6104" s="1053"/>
      <c r="P6104" s="1053"/>
    </row>
    <row r="6105" spans="12:16">
      <c r="L6105" s="1054"/>
      <c r="M6105" s="1048"/>
      <c r="N6105" s="1053"/>
      <c r="O6105" s="1053"/>
      <c r="P6105" s="1053"/>
    </row>
    <row r="6106" spans="12:16">
      <c r="L6106" s="1054"/>
      <c r="M6106" s="1048"/>
      <c r="N6106" s="1053"/>
      <c r="O6106" s="1053"/>
      <c r="P6106" s="1053"/>
    </row>
    <row r="6107" spans="12:16">
      <c r="L6107" s="1054"/>
      <c r="M6107" s="1048"/>
      <c r="N6107" s="1053"/>
      <c r="O6107" s="1053"/>
      <c r="P6107" s="1053"/>
    </row>
    <row r="6108" spans="12:16">
      <c r="L6108" s="1054"/>
      <c r="M6108" s="1048"/>
      <c r="N6108" s="1053"/>
      <c r="O6108" s="1053"/>
      <c r="P6108" s="1053"/>
    </row>
    <row r="6109" spans="12:16">
      <c r="L6109" s="1054"/>
      <c r="M6109" s="1048"/>
      <c r="N6109" s="1053"/>
      <c r="O6109" s="1053"/>
      <c r="P6109" s="1053"/>
    </row>
    <row r="6110" spans="12:16">
      <c r="L6110" s="1054"/>
      <c r="M6110" s="1048"/>
      <c r="N6110" s="1053"/>
      <c r="O6110" s="1053"/>
      <c r="P6110" s="1053"/>
    </row>
    <row r="6111" spans="12:16">
      <c r="L6111" s="1054"/>
      <c r="M6111" s="1048"/>
      <c r="N6111" s="1053"/>
      <c r="O6111" s="1053"/>
      <c r="P6111" s="1053"/>
    </row>
    <row r="6112" spans="12:16">
      <c r="L6112" s="1054"/>
      <c r="M6112" s="1048"/>
      <c r="N6112" s="1053"/>
      <c r="O6112" s="1053"/>
      <c r="P6112" s="1053"/>
    </row>
    <row r="6113" spans="12:16">
      <c r="L6113" s="1054"/>
      <c r="M6113" s="1048"/>
      <c r="N6113" s="1053"/>
      <c r="O6113" s="1053"/>
      <c r="P6113" s="1053"/>
    </row>
    <row r="6114" spans="12:16">
      <c r="L6114" s="1054"/>
      <c r="M6114" s="1048"/>
      <c r="N6114" s="1053"/>
      <c r="O6114" s="1053"/>
      <c r="P6114" s="1053"/>
    </row>
    <row r="6115" spans="12:16">
      <c r="L6115" s="1054"/>
      <c r="M6115" s="1048"/>
      <c r="N6115" s="1053"/>
      <c r="O6115" s="1053"/>
      <c r="P6115" s="1053"/>
    </row>
    <row r="6116" spans="12:16">
      <c r="L6116" s="1054"/>
      <c r="M6116" s="1048"/>
      <c r="N6116" s="1053"/>
      <c r="O6116" s="1053"/>
      <c r="P6116" s="1053"/>
    </row>
    <row r="6117" spans="12:16">
      <c r="L6117" s="1054"/>
      <c r="M6117" s="1048"/>
      <c r="N6117" s="1053"/>
      <c r="O6117" s="1053"/>
      <c r="P6117" s="1053"/>
    </row>
    <row r="6118" spans="12:16">
      <c r="L6118" s="1054"/>
      <c r="M6118" s="1048"/>
      <c r="N6118" s="1053"/>
      <c r="O6118" s="1053"/>
      <c r="P6118" s="1053"/>
    </row>
    <row r="6119" spans="12:16">
      <c r="L6119" s="1054"/>
      <c r="M6119" s="1048"/>
      <c r="N6119" s="1053"/>
      <c r="O6119" s="1053"/>
      <c r="P6119" s="1053"/>
    </row>
    <row r="6120" spans="12:16">
      <c r="L6120" s="1054"/>
      <c r="M6120" s="1048"/>
      <c r="N6120" s="1053"/>
      <c r="O6120" s="1053"/>
      <c r="P6120" s="1053"/>
    </row>
    <row r="6121" spans="12:16">
      <c r="L6121" s="1054"/>
      <c r="M6121" s="1048"/>
      <c r="N6121" s="1053"/>
      <c r="O6121" s="1053"/>
      <c r="P6121" s="1053"/>
    </row>
    <row r="6122" spans="12:16">
      <c r="L6122" s="1054"/>
      <c r="M6122" s="1048"/>
      <c r="N6122" s="1053"/>
      <c r="O6122" s="1053"/>
      <c r="P6122" s="1053"/>
    </row>
    <row r="6123" spans="12:16">
      <c r="L6123" s="1054"/>
      <c r="M6123" s="1048"/>
      <c r="N6123" s="1053"/>
      <c r="O6123" s="1053"/>
      <c r="P6123" s="1053"/>
    </row>
    <row r="6124" spans="12:16">
      <c r="L6124" s="1054"/>
      <c r="M6124" s="1048"/>
      <c r="N6124" s="1053"/>
      <c r="O6124" s="1053"/>
      <c r="P6124" s="1053"/>
    </row>
    <row r="6125" spans="12:16">
      <c r="L6125" s="1054"/>
      <c r="M6125" s="1048"/>
      <c r="N6125" s="1053"/>
      <c r="O6125" s="1053"/>
      <c r="P6125" s="1053"/>
    </row>
    <row r="6126" spans="12:16">
      <c r="L6126" s="1054"/>
      <c r="M6126" s="1048"/>
      <c r="N6126" s="1053"/>
      <c r="O6126" s="1053"/>
      <c r="P6126" s="1053"/>
    </row>
    <row r="6127" spans="12:16">
      <c r="L6127" s="1054"/>
      <c r="M6127" s="1048"/>
      <c r="N6127" s="1053"/>
      <c r="O6127" s="1053"/>
      <c r="P6127" s="1053"/>
    </row>
    <row r="6128" spans="12:16">
      <c r="L6128" s="1054"/>
      <c r="M6128" s="1048"/>
      <c r="N6128" s="1053"/>
      <c r="O6128" s="1053"/>
      <c r="P6128" s="1053"/>
    </row>
    <row r="6129" spans="12:16">
      <c r="L6129" s="1054"/>
      <c r="M6129" s="1048"/>
      <c r="N6129" s="1053"/>
      <c r="O6129" s="1053"/>
      <c r="P6129" s="1053"/>
    </row>
    <row r="6130" spans="12:16">
      <c r="L6130" s="1054"/>
      <c r="M6130" s="1048"/>
      <c r="N6130" s="1053"/>
      <c r="O6130" s="1053"/>
      <c r="P6130" s="1053"/>
    </row>
    <row r="6131" spans="12:16">
      <c r="L6131" s="1054"/>
      <c r="M6131" s="1048"/>
      <c r="N6131" s="1053"/>
      <c r="O6131" s="1053"/>
      <c r="P6131" s="1053"/>
    </row>
    <row r="6132" spans="12:16">
      <c r="L6132" s="1054"/>
      <c r="M6132" s="1048"/>
      <c r="N6132" s="1053"/>
      <c r="O6132" s="1053"/>
      <c r="P6132" s="1053"/>
    </row>
    <row r="6133" spans="12:16">
      <c r="L6133" s="1054"/>
      <c r="M6133" s="1048"/>
      <c r="N6133" s="1053"/>
      <c r="O6133" s="1053"/>
      <c r="P6133" s="1053"/>
    </row>
    <row r="6134" spans="12:16">
      <c r="L6134" s="1054"/>
      <c r="M6134" s="1048"/>
      <c r="N6134" s="1053"/>
      <c r="O6134" s="1053"/>
      <c r="P6134" s="1053"/>
    </row>
    <row r="6135" spans="12:16">
      <c r="L6135" s="1054"/>
      <c r="M6135" s="1048"/>
      <c r="N6135" s="1053"/>
      <c r="O6135" s="1053"/>
      <c r="P6135" s="1053"/>
    </row>
    <row r="6136" spans="12:16">
      <c r="L6136" s="1054"/>
      <c r="M6136" s="1048"/>
      <c r="N6136" s="1053"/>
      <c r="O6136" s="1053"/>
      <c r="P6136" s="1053"/>
    </row>
    <row r="6137" spans="12:16">
      <c r="L6137" s="1054"/>
      <c r="M6137" s="1048"/>
      <c r="N6137" s="1053"/>
      <c r="O6137" s="1053"/>
      <c r="P6137" s="1053"/>
    </row>
    <row r="6138" spans="12:16">
      <c r="L6138" s="1054"/>
      <c r="M6138" s="1048"/>
      <c r="N6138" s="1053"/>
      <c r="O6138" s="1053"/>
      <c r="P6138" s="1053"/>
    </row>
    <row r="6139" spans="12:16">
      <c r="L6139" s="1054"/>
      <c r="M6139" s="1048"/>
      <c r="N6139" s="1053"/>
      <c r="O6139" s="1053"/>
      <c r="P6139" s="1053"/>
    </row>
    <row r="6140" spans="12:16">
      <c r="L6140" s="1054"/>
      <c r="M6140" s="1048"/>
      <c r="N6140" s="1053"/>
      <c r="O6140" s="1053"/>
      <c r="P6140" s="1053"/>
    </row>
    <row r="6141" spans="12:16">
      <c r="L6141" s="1054"/>
      <c r="M6141" s="1048"/>
      <c r="N6141" s="1053"/>
      <c r="O6141" s="1053"/>
      <c r="P6141" s="1053"/>
    </row>
    <row r="6142" spans="12:16">
      <c r="L6142" s="1054"/>
      <c r="M6142" s="1048"/>
      <c r="N6142" s="1053"/>
      <c r="O6142" s="1053"/>
      <c r="P6142" s="1053"/>
    </row>
    <row r="6143" spans="12:16">
      <c r="L6143" s="1054"/>
      <c r="M6143" s="1048"/>
      <c r="N6143" s="1053"/>
      <c r="O6143" s="1053"/>
      <c r="P6143" s="1053"/>
    </row>
    <row r="6144" spans="12:16">
      <c r="L6144" s="1054"/>
      <c r="M6144" s="1048"/>
      <c r="N6144" s="1053"/>
      <c r="O6144" s="1053"/>
      <c r="P6144" s="1053"/>
    </row>
    <row r="6145" spans="12:16">
      <c r="L6145" s="1054"/>
      <c r="M6145" s="1048"/>
      <c r="N6145" s="1053"/>
      <c r="O6145" s="1053"/>
      <c r="P6145" s="1053"/>
    </row>
    <row r="6146" spans="12:16">
      <c r="L6146" s="1054"/>
      <c r="M6146" s="1048"/>
      <c r="N6146" s="1053"/>
      <c r="O6146" s="1053"/>
      <c r="P6146" s="1053"/>
    </row>
    <row r="6147" spans="12:16">
      <c r="L6147" s="1054"/>
      <c r="M6147" s="1048"/>
      <c r="N6147" s="1053"/>
      <c r="O6147" s="1053"/>
      <c r="P6147" s="1053"/>
    </row>
    <row r="6148" spans="12:16">
      <c r="L6148" s="1054"/>
      <c r="M6148" s="1048"/>
      <c r="N6148" s="1053"/>
      <c r="O6148" s="1053"/>
      <c r="P6148" s="1053"/>
    </row>
    <row r="6149" spans="12:16">
      <c r="L6149" s="1054"/>
      <c r="M6149" s="1048"/>
      <c r="N6149" s="1053"/>
      <c r="O6149" s="1053"/>
      <c r="P6149" s="1053"/>
    </row>
    <row r="6150" spans="12:16">
      <c r="L6150" s="1054"/>
      <c r="M6150" s="1048"/>
      <c r="N6150" s="1053"/>
      <c r="O6150" s="1053"/>
      <c r="P6150" s="1053"/>
    </row>
    <row r="6151" spans="12:16">
      <c r="L6151" s="1054"/>
      <c r="M6151" s="1048"/>
      <c r="N6151" s="1053"/>
      <c r="O6151" s="1053"/>
      <c r="P6151" s="1053"/>
    </row>
    <row r="6152" spans="12:16">
      <c r="L6152" s="1054"/>
      <c r="M6152" s="1048"/>
      <c r="N6152" s="1053"/>
      <c r="O6152" s="1053"/>
      <c r="P6152" s="1053"/>
    </row>
    <row r="6153" spans="12:16">
      <c r="L6153" s="1054"/>
      <c r="M6153" s="1048"/>
      <c r="N6153" s="1053"/>
      <c r="O6153" s="1053"/>
      <c r="P6153" s="1053"/>
    </row>
    <row r="6154" spans="12:16">
      <c r="L6154" s="1054"/>
      <c r="M6154" s="1048"/>
      <c r="N6154" s="1053"/>
      <c r="O6154" s="1053"/>
      <c r="P6154" s="1053"/>
    </row>
    <row r="6155" spans="12:16">
      <c r="L6155" s="1054"/>
      <c r="M6155" s="1048"/>
      <c r="N6155" s="1053"/>
      <c r="O6155" s="1053"/>
      <c r="P6155" s="1053"/>
    </row>
    <row r="6156" spans="12:16">
      <c r="L6156" s="1054"/>
      <c r="M6156" s="1048"/>
      <c r="N6156" s="1053"/>
      <c r="O6156" s="1053"/>
      <c r="P6156" s="1053"/>
    </row>
    <row r="6157" spans="12:16">
      <c r="L6157" s="1054"/>
      <c r="M6157" s="1048"/>
      <c r="N6157" s="1053"/>
      <c r="O6157" s="1053"/>
      <c r="P6157" s="1053"/>
    </row>
    <row r="6158" spans="12:16">
      <c r="L6158" s="1054"/>
      <c r="M6158" s="1048"/>
      <c r="N6158" s="1053"/>
      <c r="O6158" s="1053"/>
      <c r="P6158" s="1053"/>
    </row>
    <row r="6159" spans="12:16">
      <c r="L6159" s="1054"/>
      <c r="M6159" s="1048"/>
      <c r="N6159" s="1053"/>
      <c r="O6159" s="1053"/>
      <c r="P6159" s="1053"/>
    </row>
    <row r="6160" spans="12:16">
      <c r="L6160" s="1054"/>
      <c r="M6160" s="1048"/>
      <c r="N6160" s="1053"/>
      <c r="O6160" s="1053"/>
      <c r="P6160" s="1053"/>
    </row>
    <row r="6161" spans="12:16">
      <c r="L6161" s="1054"/>
      <c r="M6161" s="1048"/>
      <c r="N6161" s="1053"/>
      <c r="O6161" s="1053"/>
      <c r="P6161" s="1053"/>
    </row>
    <row r="6162" spans="12:16">
      <c r="L6162" s="1054"/>
      <c r="M6162" s="1048"/>
      <c r="N6162" s="1053"/>
      <c r="O6162" s="1053"/>
      <c r="P6162" s="1053"/>
    </row>
    <row r="6163" spans="12:16">
      <c r="L6163" s="1054"/>
      <c r="M6163" s="1048"/>
      <c r="N6163" s="1053"/>
      <c r="O6163" s="1053"/>
      <c r="P6163" s="1053"/>
    </row>
    <row r="6164" spans="12:16">
      <c r="L6164" s="1054"/>
      <c r="M6164" s="1048"/>
      <c r="N6164" s="1053"/>
      <c r="O6164" s="1053"/>
      <c r="P6164" s="1053"/>
    </row>
    <row r="6165" spans="12:16">
      <c r="L6165" s="1054"/>
      <c r="M6165" s="1048"/>
      <c r="N6165" s="1053"/>
      <c r="O6165" s="1053"/>
      <c r="P6165" s="1053"/>
    </row>
    <row r="6166" spans="12:16">
      <c r="L6166" s="1054"/>
      <c r="M6166" s="1048"/>
      <c r="N6166" s="1053"/>
      <c r="O6166" s="1053"/>
      <c r="P6166" s="1053"/>
    </row>
    <row r="6167" spans="12:16">
      <c r="L6167" s="1054"/>
      <c r="M6167" s="1048"/>
      <c r="N6167" s="1053"/>
      <c r="O6167" s="1053"/>
      <c r="P6167" s="1053"/>
    </row>
    <row r="6168" spans="12:16">
      <c r="L6168" s="1054"/>
      <c r="M6168" s="1048"/>
      <c r="N6168" s="1053"/>
      <c r="O6168" s="1053"/>
      <c r="P6168" s="1053"/>
    </row>
    <row r="6169" spans="12:16">
      <c r="L6169" s="1054"/>
      <c r="M6169" s="1048"/>
      <c r="N6169" s="1053"/>
      <c r="O6169" s="1053"/>
      <c r="P6169" s="1053"/>
    </row>
    <row r="6170" spans="12:16">
      <c r="L6170" s="1054"/>
      <c r="M6170" s="1048"/>
      <c r="N6170" s="1053"/>
      <c r="O6170" s="1053"/>
      <c r="P6170" s="1053"/>
    </row>
    <row r="6171" spans="12:16">
      <c r="L6171" s="1054"/>
      <c r="M6171" s="1048"/>
      <c r="N6171" s="1053"/>
      <c r="O6171" s="1053"/>
      <c r="P6171" s="1053"/>
    </row>
    <row r="6172" spans="12:16">
      <c r="L6172" s="1054"/>
      <c r="M6172" s="1048"/>
      <c r="N6172" s="1053"/>
      <c r="O6172" s="1053"/>
      <c r="P6172" s="1053"/>
    </row>
    <row r="6173" spans="12:16">
      <c r="L6173" s="1054"/>
      <c r="M6173" s="1048"/>
      <c r="N6173" s="1053"/>
      <c r="O6173" s="1053"/>
      <c r="P6173" s="1053"/>
    </row>
    <row r="6174" spans="12:16">
      <c r="L6174" s="1054"/>
      <c r="M6174" s="1048"/>
      <c r="N6174" s="1053"/>
      <c r="O6174" s="1053"/>
      <c r="P6174" s="1053"/>
    </row>
    <row r="6175" spans="12:16">
      <c r="L6175" s="1054"/>
      <c r="M6175" s="1048"/>
      <c r="N6175" s="1053"/>
      <c r="O6175" s="1053"/>
      <c r="P6175" s="1053"/>
    </row>
    <row r="6176" spans="12:16">
      <c r="L6176" s="1054"/>
      <c r="M6176" s="1048"/>
      <c r="N6176" s="1053"/>
      <c r="O6176" s="1053"/>
      <c r="P6176" s="1053"/>
    </row>
    <row r="6177" spans="12:16">
      <c r="L6177" s="1054"/>
      <c r="M6177" s="1048"/>
      <c r="N6177" s="1053"/>
      <c r="O6177" s="1053"/>
      <c r="P6177" s="1053"/>
    </row>
    <row r="6178" spans="12:16">
      <c r="L6178" s="1054"/>
      <c r="M6178" s="1048"/>
      <c r="N6178" s="1053"/>
      <c r="O6178" s="1053"/>
      <c r="P6178" s="1053"/>
    </row>
    <row r="6179" spans="12:16">
      <c r="L6179" s="1054"/>
      <c r="M6179" s="1048"/>
      <c r="N6179" s="1053"/>
      <c r="O6179" s="1053"/>
      <c r="P6179" s="1053"/>
    </row>
    <row r="6180" spans="12:16">
      <c r="L6180" s="1054"/>
      <c r="M6180" s="1048"/>
      <c r="N6180" s="1053"/>
      <c r="O6180" s="1053"/>
      <c r="P6180" s="1053"/>
    </row>
    <row r="6181" spans="12:16">
      <c r="L6181" s="1054"/>
      <c r="M6181" s="1048"/>
      <c r="N6181" s="1053"/>
      <c r="O6181" s="1053"/>
      <c r="P6181" s="1053"/>
    </row>
    <row r="6182" spans="12:16">
      <c r="L6182" s="1054"/>
      <c r="M6182" s="1048"/>
      <c r="N6182" s="1053"/>
      <c r="O6182" s="1053"/>
      <c r="P6182" s="1053"/>
    </row>
    <row r="6183" spans="12:16">
      <c r="L6183" s="1054"/>
      <c r="M6183" s="1048"/>
      <c r="N6183" s="1053"/>
      <c r="O6183" s="1053"/>
      <c r="P6183" s="1053"/>
    </row>
    <row r="6184" spans="12:16">
      <c r="L6184" s="1054"/>
      <c r="M6184" s="1048"/>
      <c r="N6184" s="1053"/>
      <c r="O6184" s="1053"/>
      <c r="P6184" s="1053"/>
    </row>
    <row r="6185" spans="12:16">
      <c r="L6185" s="1054"/>
      <c r="M6185" s="1048"/>
      <c r="N6185" s="1053"/>
      <c r="O6185" s="1053"/>
      <c r="P6185" s="1053"/>
    </row>
    <row r="6186" spans="12:16">
      <c r="L6186" s="1054"/>
      <c r="M6186" s="1048"/>
      <c r="N6186" s="1053"/>
      <c r="O6186" s="1053"/>
      <c r="P6186" s="1053"/>
    </row>
    <row r="6187" spans="12:16">
      <c r="L6187" s="1054"/>
      <c r="M6187" s="1048"/>
      <c r="N6187" s="1053"/>
      <c r="O6187" s="1053"/>
      <c r="P6187" s="1053"/>
    </row>
    <row r="6188" spans="12:16">
      <c r="L6188" s="1054"/>
      <c r="M6188" s="1048"/>
      <c r="N6188" s="1053"/>
      <c r="O6188" s="1053"/>
      <c r="P6188" s="1053"/>
    </row>
    <row r="6189" spans="12:16">
      <c r="L6189" s="1054"/>
      <c r="M6189" s="1048"/>
      <c r="N6189" s="1053"/>
      <c r="O6189" s="1053"/>
      <c r="P6189" s="1053"/>
    </row>
    <row r="6190" spans="12:16">
      <c r="L6190" s="1054"/>
      <c r="M6190" s="1048"/>
      <c r="N6190" s="1053"/>
      <c r="O6190" s="1053"/>
      <c r="P6190" s="1053"/>
    </row>
    <row r="6191" spans="12:16">
      <c r="L6191" s="1054"/>
      <c r="M6191" s="1048"/>
      <c r="N6191" s="1053"/>
      <c r="O6191" s="1053"/>
      <c r="P6191" s="1053"/>
    </row>
    <row r="6192" spans="12:16">
      <c r="L6192" s="1054"/>
      <c r="M6192" s="1048"/>
      <c r="N6192" s="1053"/>
      <c r="O6192" s="1053"/>
      <c r="P6192" s="1053"/>
    </row>
    <row r="6193" spans="12:16">
      <c r="L6193" s="1054"/>
      <c r="M6193" s="1048"/>
      <c r="N6193" s="1053"/>
      <c r="O6193" s="1053"/>
      <c r="P6193" s="1053"/>
    </row>
    <row r="6194" spans="12:16">
      <c r="L6194" s="1054"/>
      <c r="M6194" s="1048"/>
      <c r="N6194" s="1053"/>
      <c r="O6194" s="1053"/>
      <c r="P6194" s="1053"/>
    </row>
    <row r="6195" spans="12:16">
      <c r="L6195" s="1054"/>
      <c r="M6195" s="1048"/>
      <c r="N6195" s="1053"/>
      <c r="O6195" s="1053"/>
      <c r="P6195" s="1053"/>
    </row>
    <row r="6196" spans="12:16">
      <c r="L6196" s="1054"/>
      <c r="M6196" s="1048"/>
      <c r="N6196" s="1053"/>
      <c r="O6196" s="1053"/>
      <c r="P6196" s="1053"/>
    </row>
    <row r="6197" spans="12:16">
      <c r="L6197" s="1054"/>
      <c r="M6197" s="1048"/>
      <c r="N6197" s="1053"/>
      <c r="O6197" s="1053"/>
      <c r="P6197" s="1053"/>
    </row>
    <row r="6198" spans="12:16">
      <c r="L6198" s="1054"/>
      <c r="M6198" s="1048"/>
      <c r="N6198" s="1053"/>
      <c r="O6198" s="1053"/>
      <c r="P6198" s="1053"/>
    </row>
    <row r="6199" spans="12:16">
      <c r="L6199" s="1054"/>
      <c r="M6199" s="1048"/>
      <c r="N6199" s="1053"/>
      <c r="O6199" s="1053"/>
      <c r="P6199" s="1053"/>
    </row>
    <row r="6200" spans="12:16">
      <c r="L6200" s="1054"/>
      <c r="M6200" s="1048"/>
      <c r="N6200" s="1053"/>
      <c r="O6200" s="1053"/>
      <c r="P6200" s="1053"/>
    </row>
    <row r="6201" spans="12:16">
      <c r="L6201" s="1054"/>
      <c r="M6201" s="1048"/>
      <c r="N6201" s="1053"/>
      <c r="O6201" s="1053"/>
      <c r="P6201" s="1053"/>
    </row>
    <row r="6202" spans="12:16">
      <c r="L6202" s="1054"/>
      <c r="M6202" s="1048"/>
      <c r="N6202" s="1053"/>
      <c r="O6202" s="1053"/>
      <c r="P6202" s="1053"/>
    </row>
    <row r="6203" spans="12:16">
      <c r="L6203" s="1054"/>
      <c r="M6203" s="1048"/>
      <c r="N6203" s="1053"/>
      <c r="O6203" s="1053"/>
      <c r="P6203" s="1053"/>
    </row>
    <row r="6204" spans="12:16">
      <c r="L6204" s="1054"/>
      <c r="M6204" s="1048"/>
      <c r="N6204" s="1053"/>
      <c r="O6204" s="1053"/>
      <c r="P6204" s="1053"/>
    </row>
    <row r="6205" spans="12:16">
      <c r="L6205" s="1054"/>
      <c r="M6205" s="1048"/>
      <c r="N6205" s="1053"/>
      <c r="O6205" s="1053"/>
      <c r="P6205" s="1053"/>
    </row>
    <row r="6206" spans="12:16">
      <c r="L6206" s="1054"/>
      <c r="M6206" s="1048"/>
      <c r="N6206" s="1053"/>
      <c r="O6206" s="1053"/>
      <c r="P6206" s="1053"/>
    </row>
    <row r="6207" spans="12:16">
      <c r="L6207" s="1054"/>
      <c r="M6207" s="1048"/>
      <c r="N6207" s="1053"/>
      <c r="O6207" s="1053"/>
      <c r="P6207" s="1053"/>
    </row>
    <row r="6208" spans="12:16">
      <c r="L6208" s="1054"/>
      <c r="M6208" s="1048"/>
      <c r="N6208" s="1053"/>
      <c r="O6208" s="1053"/>
      <c r="P6208" s="1053"/>
    </row>
    <row r="6209" spans="12:16">
      <c r="L6209" s="1054"/>
      <c r="M6209" s="1048"/>
      <c r="N6209" s="1053"/>
      <c r="O6209" s="1053"/>
      <c r="P6209" s="1053"/>
    </row>
    <row r="6210" spans="12:16">
      <c r="L6210" s="1054"/>
      <c r="M6210" s="1048"/>
      <c r="N6210" s="1053"/>
      <c r="O6210" s="1053"/>
      <c r="P6210" s="1053"/>
    </row>
    <row r="6211" spans="12:16">
      <c r="L6211" s="1054"/>
      <c r="M6211" s="1048"/>
      <c r="N6211" s="1053"/>
      <c r="O6211" s="1053"/>
      <c r="P6211" s="1053"/>
    </row>
    <row r="6212" spans="12:16">
      <c r="L6212" s="1054"/>
      <c r="M6212" s="1048"/>
      <c r="N6212" s="1053"/>
      <c r="O6212" s="1053"/>
      <c r="P6212" s="1053"/>
    </row>
    <row r="6213" spans="12:16">
      <c r="L6213" s="1054"/>
      <c r="M6213" s="1048"/>
      <c r="N6213" s="1053"/>
      <c r="O6213" s="1053"/>
      <c r="P6213" s="1053"/>
    </row>
    <row r="6214" spans="12:16">
      <c r="L6214" s="1054"/>
      <c r="M6214" s="1048"/>
      <c r="N6214" s="1053"/>
      <c r="O6214" s="1053"/>
      <c r="P6214" s="1053"/>
    </row>
    <row r="6215" spans="12:16">
      <c r="L6215" s="1054"/>
      <c r="M6215" s="1048"/>
      <c r="N6215" s="1053"/>
      <c r="O6215" s="1053"/>
      <c r="P6215" s="1053"/>
    </row>
    <row r="6216" spans="12:16">
      <c r="L6216" s="1054"/>
      <c r="M6216" s="1048"/>
      <c r="N6216" s="1053"/>
      <c r="O6216" s="1053"/>
      <c r="P6216" s="1053"/>
    </row>
    <row r="6217" spans="12:16">
      <c r="L6217" s="1054"/>
      <c r="M6217" s="1048"/>
      <c r="N6217" s="1053"/>
      <c r="O6217" s="1053"/>
      <c r="P6217" s="1053"/>
    </row>
    <row r="6218" spans="12:16">
      <c r="L6218" s="1054"/>
      <c r="M6218" s="1048"/>
      <c r="N6218" s="1053"/>
      <c r="O6218" s="1053"/>
      <c r="P6218" s="1053"/>
    </row>
    <row r="6219" spans="12:16">
      <c r="L6219" s="1054"/>
      <c r="M6219" s="1048"/>
      <c r="N6219" s="1053"/>
      <c r="O6219" s="1053"/>
      <c r="P6219" s="1053"/>
    </row>
    <row r="6220" spans="12:16">
      <c r="L6220" s="1054"/>
      <c r="M6220" s="1048"/>
      <c r="N6220" s="1053"/>
      <c r="O6220" s="1053"/>
      <c r="P6220" s="1053"/>
    </row>
    <row r="6221" spans="12:16">
      <c r="L6221" s="1054"/>
      <c r="M6221" s="1048"/>
      <c r="N6221" s="1053"/>
      <c r="O6221" s="1053"/>
      <c r="P6221" s="1053"/>
    </row>
    <row r="6222" spans="12:16">
      <c r="L6222" s="1054"/>
      <c r="M6222" s="1048"/>
      <c r="N6222" s="1053"/>
      <c r="O6222" s="1053"/>
      <c r="P6222" s="1053"/>
    </row>
    <row r="6223" spans="12:16">
      <c r="L6223" s="1054"/>
      <c r="M6223" s="1048"/>
      <c r="N6223" s="1053"/>
      <c r="O6223" s="1053"/>
      <c r="P6223" s="1053"/>
    </row>
    <row r="6224" spans="12:16">
      <c r="L6224" s="1054"/>
      <c r="M6224" s="1048"/>
      <c r="N6224" s="1053"/>
      <c r="O6224" s="1053"/>
      <c r="P6224" s="1053"/>
    </row>
    <row r="6225" spans="12:16">
      <c r="L6225" s="1054"/>
      <c r="M6225" s="1048"/>
      <c r="N6225" s="1053"/>
      <c r="O6225" s="1053"/>
      <c r="P6225" s="1053"/>
    </row>
    <row r="6226" spans="12:16">
      <c r="L6226" s="1054"/>
      <c r="M6226" s="1048"/>
      <c r="N6226" s="1053"/>
      <c r="O6226" s="1053"/>
      <c r="P6226" s="1053"/>
    </row>
    <row r="6227" spans="12:16">
      <c r="L6227" s="1054"/>
      <c r="M6227" s="1048"/>
      <c r="N6227" s="1053"/>
      <c r="O6227" s="1053"/>
      <c r="P6227" s="1053"/>
    </row>
    <row r="6228" spans="12:16">
      <c r="L6228" s="1054"/>
      <c r="M6228" s="1048"/>
      <c r="N6228" s="1053"/>
      <c r="O6228" s="1053"/>
      <c r="P6228" s="1053"/>
    </row>
    <row r="6229" spans="12:16">
      <c r="L6229" s="1054"/>
      <c r="M6229" s="1048"/>
      <c r="N6229" s="1053"/>
      <c r="O6229" s="1053"/>
      <c r="P6229" s="1053"/>
    </row>
    <row r="6230" spans="12:16">
      <c r="L6230" s="1054"/>
      <c r="M6230" s="1048"/>
      <c r="N6230" s="1053"/>
      <c r="O6230" s="1053"/>
      <c r="P6230" s="1053"/>
    </row>
    <row r="6231" spans="12:16">
      <c r="L6231" s="1054"/>
      <c r="M6231" s="1048"/>
      <c r="N6231" s="1053"/>
      <c r="O6231" s="1053"/>
      <c r="P6231" s="1053"/>
    </row>
    <row r="6232" spans="12:16">
      <c r="L6232" s="1054"/>
      <c r="M6232" s="1048"/>
      <c r="N6232" s="1053"/>
      <c r="O6232" s="1053"/>
      <c r="P6232" s="1053"/>
    </row>
    <row r="6233" spans="12:16">
      <c r="L6233" s="1054"/>
      <c r="M6233" s="1048"/>
      <c r="N6233" s="1053"/>
      <c r="O6233" s="1053"/>
      <c r="P6233" s="1053"/>
    </row>
    <row r="6234" spans="12:16">
      <c r="L6234" s="1054"/>
      <c r="M6234" s="1048"/>
      <c r="N6234" s="1053"/>
      <c r="O6234" s="1053"/>
      <c r="P6234" s="1053"/>
    </row>
    <row r="6235" spans="12:16">
      <c r="L6235" s="1054"/>
      <c r="M6235" s="1048"/>
      <c r="N6235" s="1053"/>
      <c r="O6235" s="1053"/>
      <c r="P6235" s="1053"/>
    </row>
    <row r="6236" spans="12:16">
      <c r="L6236" s="1054"/>
      <c r="M6236" s="1048"/>
      <c r="N6236" s="1053"/>
      <c r="O6236" s="1053"/>
      <c r="P6236" s="1053"/>
    </row>
    <row r="6237" spans="12:16">
      <c r="L6237" s="1054"/>
      <c r="M6237" s="1048"/>
      <c r="N6237" s="1053"/>
      <c r="O6237" s="1053"/>
      <c r="P6237" s="1053"/>
    </row>
    <row r="6238" spans="12:16">
      <c r="L6238" s="1054"/>
      <c r="M6238" s="1048"/>
      <c r="N6238" s="1053"/>
      <c r="O6238" s="1053"/>
      <c r="P6238" s="1053"/>
    </row>
    <row r="6239" spans="12:16">
      <c r="L6239" s="1054"/>
      <c r="M6239" s="1048"/>
      <c r="N6239" s="1053"/>
      <c r="O6239" s="1053"/>
      <c r="P6239" s="1053"/>
    </row>
    <row r="6240" spans="12:16">
      <c r="L6240" s="1054"/>
      <c r="M6240" s="1048"/>
      <c r="N6240" s="1053"/>
      <c r="O6240" s="1053"/>
      <c r="P6240" s="1053"/>
    </row>
    <row r="6241" spans="12:16">
      <c r="L6241" s="1054"/>
      <c r="M6241" s="1048"/>
      <c r="N6241" s="1053"/>
      <c r="O6241" s="1053"/>
      <c r="P6241" s="1053"/>
    </row>
    <row r="6242" spans="12:16">
      <c r="L6242" s="1054"/>
      <c r="M6242" s="1048"/>
      <c r="N6242" s="1053"/>
      <c r="O6242" s="1053"/>
      <c r="P6242" s="1053"/>
    </row>
    <row r="6243" spans="12:16">
      <c r="L6243" s="1054"/>
      <c r="M6243" s="1048"/>
      <c r="N6243" s="1053"/>
      <c r="O6243" s="1053"/>
      <c r="P6243" s="1053"/>
    </row>
    <row r="6244" spans="12:16">
      <c r="L6244" s="1054"/>
      <c r="M6244" s="1048"/>
      <c r="N6244" s="1053"/>
      <c r="O6244" s="1053"/>
      <c r="P6244" s="1053"/>
    </row>
    <row r="6245" spans="12:16">
      <c r="L6245" s="1054"/>
      <c r="M6245" s="1048"/>
      <c r="N6245" s="1053"/>
      <c r="O6245" s="1053"/>
      <c r="P6245" s="1053"/>
    </row>
    <row r="6246" spans="12:16">
      <c r="L6246" s="1054"/>
      <c r="M6246" s="1048"/>
      <c r="N6246" s="1053"/>
      <c r="O6246" s="1053"/>
      <c r="P6246" s="1053"/>
    </row>
    <row r="6247" spans="12:16">
      <c r="L6247" s="1054"/>
      <c r="M6247" s="1048"/>
      <c r="N6247" s="1053"/>
      <c r="O6247" s="1053"/>
      <c r="P6247" s="1053"/>
    </row>
    <row r="6248" spans="12:16">
      <c r="L6248" s="1054"/>
      <c r="M6248" s="1048"/>
      <c r="N6248" s="1053"/>
      <c r="O6248" s="1053"/>
      <c r="P6248" s="1053"/>
    </row>
    <row r="6249" spans="12:16">
      <c r="L6249" s="1054"/>
      <c r="M6249" s="1048"/>
      <c r="N6249" s="1053"/>
      <c r="O6249" s="1053"/>
      <c r="P6249" s="1053"/>
    </row>
    <row r="6250" spans="12:16">
      <c r="L6250" s="1054"/>
      <c r="M6250" s="1048"/>
      <c r="N6250" s="1053"/>
      <c r="O6250" s="1053"/>
      <c r="P6250" s="1053"/>
    </row>
    <row r="6251" spans="12:16">
      <c r="L6251" s="1054"/>
      <c r="M6251" s="1048"/>
      <c r="N6251" s="1053"/>
      <c r="O6251" s="1053"/>
      <c r="P6251" s="1053"/>
    </row>
    <row r="6252" spans="12:16">
      <c r="L6252" s="1054"/>
      <c r="M6252" s="1048"/>
      <c r="N6252" s="1053"/>
      <c r="O6252" s="1053"/>
      <c r="P6252" s="1053"/>
    </row>
    <row r="6253" spans="12:16">
      <c r="L6253" s="1054"/>
      <c r="M6253" s="1048"/>
      <c r="N6253" s="1053"/>
      <c r="O6253" s="1053"/>
      <c r="P6253" s="1053"/>
    </row>
    <row r="6254" spans="12:16">
      <c r="L6254" s="1054"/>
      <c r="M6254" s="1048"/>
      <c r="N6254" s="1053"/>
      <c r="O6254" s="1053"/>
      <c r="P6254" s="1053"/>
    </row>
    <row r="6255" spans="12:16">
      <c r="L6255" s="1054"/>
      <c r="M6255" s="1048"/>
      <c r="N6255" s="1053"/>
      <c r="O6255" s="1053"/>
      <c r="P6255" s="1053"/>
    </row>
    <row r="6256" spans="12:16">
      <c r="L6256" s="1054"/>
      <c r="M6256" s="1048"/>
      <c r="N6256" s="1053"/>
      <c r="O6256" s="1053"/>
      <c r="P6256" s="1053"/>
    </row>
    <row r="6257" spans="12:16">
      <c r="L6257" s="1054"/>
      <c r="M6257" s="1048"/>
      <c r="N6257" s="1053"/>
      <c r="O6257" s="1053"/>
      <c r="P6257" s="1053"/>
    </row>
    <row r="6258" spans="12:16">
      <c r="L6258" s="1054"/>
      <c r="M6258" s="1048"/>
      <c r="N6258" s="1053"/>
      <c r="O6258" s="1053"/>
      <c r="P6258" s="1053"/>
    </row>
    <row r="6259" spans="12:16">
      <c r="L6259" s="1054"/>
      <c r="M6259" s="1048"/>
      <c r="N6259" s="1053"/>
      <c r="O6259" s="1053"/>
      <c r="P6259" s="1053"/>
    </row>
    <row r="6260" spans="12:16">
      <c r="L6260" s="1054"/>
      <c r="M6260" s="1048"/>
      <c r="N6260" s="1053"/>
      <c r="O6260" s="1053"/>
      <c r="P6260" s="1053"/>
    </row>
    <row r="6261" spans="12:16">
      <c r="L6261" s="1054"/>
      <c r="M6261" s="1048"/>
      <c r="N6261" s="1053"/>
      <c r="O6261" s="1053"/>
      <c r="P6261" s="1053"/>
    </row>
    <row r="6262" spans="12:16">
      <c r="L6262" s="1054"/>
      <c r="M6262" s="1048"/>
      <c r="N6262" s="1053"/>
      <c r="O6262" s="1053"/>
      <c r="P6262" s="1053"/>
    </row>
    <row r="6263" spans="12:16">
      <c r="L6263" s="1054"/>
      <c r="M6263" s="1048"/>
      <c r="N6263" s="1053"/>
      <c r="O6263" s="1053"/>
      <c r="P6263" s="1053"/>
    </row>
    <row r="6264" spans="12:16">
      <c r="L6264" s="1054"/>
      <c r="M6264" s="1048"/>
      <c r="N6264" s="1053"/>
      <c r="O6264" s="1053"/>
      <c r="P6264" s="1053"/>
    </row>
    <row r="6265" spans="12:16">
      <c r="L6265" s="1054"/>
      <c r="M6265" s="1048"/>
      <c r="N6265" s="1053"/>
      <c r="O6265" s="1053"/>
      <c r="P6265" s="1053"/>
    </row>
    <row r="6266" spans="12:16">
      <c r="L6266" s="1054"/>
      <c r="M6266" s="1048"/>
      <c r="N6266" s="1053"/>
      <c r="O6266" s="1053"/>
      <c r="P6266" s="1053"/>
    </row>
    <row r="6267" spans="12:16">
      <c r="L6267" s="1054"/>
      <c r="M6267" s="1048"/>
      <c r="N6267" s="1053"/>
      <c r="O6267" s="1053"/>
      <c r="P6267" s="1053"/>
    </row>
    <row r="6268" spans="12:16">
      <c r="L6268" s="1054"/>
      <c r="M6268" s="1048"/>
      <c r="N6268" s="1053"/>
      <c r="O6268" s="1053"/>
      <c r="P6268" s="1053"/>
    </row>
    <row r="6269" spans="12:16">
      <c r="L6269" s="1054"/>
      <c r="M6269" s="1048"/>
      <c r="N6269" s="1053"/>
      <c r="O6269" s="1053"/>
      <c r="P6269" s="1053"/>
    </row>
    <row r="6270" spans="12:16">
      <c r="L6270" s="1054"/>
      <c r="M6270" s="1048"/>
      <c r="N6270" s="1053"/>
      <c r="O6270" s="1053"/>
      <c r="P6270" s="1053"/>
    </row>
    <row r="6271" spans="12:16">
      <c r="L6271" s="1054"/>
      <c r="M6271" s="1048"/>
      <c r="N6271" s="1053"/>
      <c r="O6271" s="1053"/>
      <c r="P6271" s="1053"/>
    </row>
    <row r="6272" spans="12:16">
      <c r="L6272" s="1054"/>
      <c r="M6272" s="1048"/>
      <c r="N6272" s="1053"/>
      <c r="O6272" s="1053"/>
      <c r="P6272" s="1053"/>
    </row>
    <row r="6273" spans="12:16">
      <c r="L6273" s="1054"/>
      <c r="M6273" s="1048"/>
      <c r="N6273" s="1053"/>
      <c r="O6273" s="1053"/>
      <c r="P6273" s="1053"/>
    </row>
    <row r="6274" spans="12:16">
      <c r="L6274" s="1054"/>
      <c r="M6274" s="1048"/>
      <c r="N6274" s="1053"/>
      <c r="O6274" s="1053"/>
      <c r="P6274" s="1053"/>
    </row>
    <row r="6275" spans="12:16">
      <c r="L6275" s="1054"/>
      <c r="M6275" s="1048"/>
      <c r="N6275" s="1053"/>
      <c r="O6275" s="1053"/>
      <c r="P6275" s="1053"/>
    </row>
    <row r="6276" spans="12:16">
      <c r="L6276" s="1054"/>
      <c r="M6276" s="1048"/>
      <c r="N6276" s="1053"/>
      <c r="O6276" s="1053"/>
      <c r="P6276" s="1053"/>
    </row>
    <row r="6277" spans="12:16">
      <c r="L6277" s="1054"/>
      <c r="M6277" s="1048"/>
      <c r="N6277" s="1053"/>
      <c r="O6277" s="1053"/>
      <c r="P6277" s="1053"/>
    </row>
    <row r="6278" spans="12:16">
      <c r="L6278" s="1054"/>
      <c r="M6278" s="1048"/>
      <c r="N6278" s="1053"/>
      <c r="O6278" s="1053"/>
      <c r="P6278" s="1053"/>
    </row>
    <row r="6279" spans="12:16">
      <c r="L6279" s="1054"/>
      <c r="M6279" s="1048"/>
      <c r="N6279" s="1053"/>
      <c r="O6279" s="1053"/>
      <c r="P6279" s="1053"/>
    </row>
    <row r="6280" spans="12:16">
      <c r="L6280" s="1054"/>
      <c r="M6280" s="1048"/>
      <c r="N6280" s="1053"/>
      <c r="O6280" s="1053"/>
      <c r="P6280" s="1053"/>
    </row>
    <row r="6281" spans="12:16">
      <c r="L6281" s="1054"/>
      <c r="M6281" s="1048"/>
      <c r="N6281" s="1053"/>
      <c r="O6281" s="1053"/>
      <c r="P6281" s="1053"/>
    </row>
    <row r="6282" spans="12:16">
      <c r="L6282" s="1054"/>
      <c r="M6282" s="1048"/>
      <c r="N6282" s="1053"/>
      <c r="O6282" s="1053"/>
      <c r="P6282" s="1053"/>
    </row>
    <row r="6283" spans="12:16">
      <c r="L6283" s="1054"/>
      <c r="M6283" s="1048"/>
      <c r="N6283" s="1053"/>
      <c r="O6283" s="1053"/>
      <c r="P6283" s="1053"/>
    </row>
    <row r="6284" spans="12:16">
      <c r="L6284" s="1054"/>
      <c r="M6284" s="1048"/>
      <c r="N6284" s="1053"/>
      <c r="O6284" s="1053"/>
      <c r="P6284" s="1053"/>
    </row>
    <row r="6285" spans="12:16">
      <c r="L6285" s="1054"/>
      <c r="M6285" s="1048"/>
      <c r="N6285" s="1053"/>
      <c r="O6285" s="1053"/>
      <c r="P6285" s="1053"/>
    </row>
    <row r="6286" spans="12:16">
      <c r="L6286" s="1054"/>
      <c r="M6286" s="1048"/>
      <c r="N6286" s="1053"/>
      <c r="O6286" s="1053"/>
      <c r="P6286" s="1053"/>
    </row>
    <row r="6287" spans="12:16">
      <c r="L6287" s="1054"/>
      <c r="M6287" s="1048"/>
      <c r="N6287" s="1053"/>
      <c r="O6287" s="1053"/>
      <c r="P6287" s="1053"/>
    </row>
    <row r="6288" spans="12:16">
      <c r="L6288" s="1054"/>
      <c r="M6288" s="1048"/>
      <c r="N6288" s="1053"/>
      <c r="O6288" s="1053"/>
      <c r="P6288" s="1053"/>
    </row>
    <row r="6289" spans="12:16">
      <c r="L6289" s="1054"/>
      <c r="M6289" s="1048"/>
      <c r="N6289" s="1053"/>
      <c r="O6289" s="1053"/>
      <c r="P6289" s="1053"/>
    </row>
    <row r="6290" spans="12:16">
      <c r="L6290" s="1054"/>
      <c r="M6290" s="1048"/>
      <c r="N6290" s="1053"/>
      <c r="O6290" s="1053"/>
      <c r="P6290" s="1053"/>
    </row>
    <row r="6291" spans="12:16">
      <c r="L6291" s="1054"/>
      <c r="M6291" s="1048"/>
      <c r="N6291" s="1053"/>
      <c r="O6291" s="1053"/>
      <c r="P6291" s="1053"/>
    </row>
    <row r="6292" spans="12:16">
      <c r="L6292" s="1054"/>
      <c r="M6292" s="1048"/>
      <c r="N6292" s="1053"/>
      <c r="O6292" s="1053"/>
      <c r="P6292" s="1053"/>
    </row>
    <row r="6293" spans="12:16">
      <c r="L6293" s="1054"/>
      <c r="M6293" s="1048"/>
      <c r="N6293" s="1053"/>
      <c r="O6293" s="1053"/>
      <c r="P6293" s="1053"/>
    </row>
    <row r="6294" spans="12:16">
      <c r="L6294" s="1054"/>
      <c r="M6294" s="1048"/>
      <c r="N6294" s="1053"/>
      <c r="O6294" s="1053"/>
      <c r="P6294" s="1053"/>
    </row>
    <row r="6295" spans="12:16">
      <c r="L6295" s="1054"/>
      <c r="M6295" s="1048"/>
      <c r="N6295" s="1053"/>
      <c r="O6295" s="1053"/>
      <c r="P6295" s="1053"/>
    </row>
    <row r="6296" spans="12:16">
      <c r="L6296" s="1054"/>
      <c r="M6296" s="1048"/>
      <c r="N6296" s="1053"/>
      <c r="O6296" s="1053"/>
      <c r="P6296" s="1053"/>
    </row>
    <row r="6297" spans="12:16">
      <c r="L6297" s="1054"/>
      <c r="M6297" s="1048"/>
      <c r="N6297" s="1053"/>
      <c r="O6297" s="1053"/>
      <c r="P6297" s="1053"/>
    </row>
    <row r="6298" spans="12:16">
      <c r="L6298" s="1054"/>
      <c r="M6298" s="1048"/>
      <c r="N6298" s="1053"/>
      <c r="O6298" s="1053"/>
      <c r="P6298" s="1053"/>
    </row>
    <row r="6299" spans="12:16">
      <c r="L6299" s="1054"/>
      <c r="M6299" s="1048"/>
      <c r="N6299" s="1053"/>
      <c r="O6299" s="1053"/>
      <c r="P6299" s="1053"/>
    </row>
    <row r="6300" spans="12:16">
      <c r="L6300" s="1054"/>
      <c r="M6300" s="1048"/>
      <c r="N6300" s="1053"/>
      <c r="O6300" s="1053"/>
      <c r="P6300" s="1053"/>
    </row>
    <row r="6301" spans="12:16">
      <c r="L6301" s="1054"/>
      <c r="M6301" s="1048"/>
      <c r="N6301" s="1053"/>
      <c r="O6301" s="1053"/>
      <c r="P6301" s="1053"/>
    </row>
    <row r="6302" spans="12:16">
      <c r="L6302" s="1054"/>
      <c r="M6302" s="1048"/>
      <c r="N6302" s="1053"/>
      <c r="O6302" s="1053"/>
      <c r="P6302" s="1053"/>
    </row>
    <row r="6303" spans="12:16">
      <c r="L6303" s="1054"/>
      <c r="M6303" s="1048"/>
      <c r="N6303" s="1053"/>
      <c r="O6303" s="1053"/>
      <c r="P6303" s="1053"/>
    </row>
    <row r="6304" spans="12:16">
      <c r="L6304" s="1054"/>
      <c r="M6304" s="1048"/>
      <c r="N6304" s="1053"/>
      <c r="O6304" s="1053"/>
      <c r="P6304" s="1053"/>
    </row>
    <row r="6305" spans="12:16">
      <c r="L6305" s="1054"/>
      <c r="M6305" s="1048"/>
      <c r="N6305" s="1053"/>
      <c r="O6305" s="1053"/>
      <c r="P6305" s="1053"/>
    </row>
    <row r="6306" spans="12:16">
      <c r="L6306" s="1054"/>
      <c r="M6306" s="1048"/>
      <c r="N6306" s="1053"/>
      <c r="O6306" s="1053"/>
      <c r="P6306" s="1053"/>
    </row>
    <row r="6307" spans="12:16">
      <c r="L6307" s="1054"/>
      <c r="M6307" s="1048"/>
      <c r="N6307" s="1053"/>
      <c r="O6307" s="1053"/>
      <c r="P6307" s="1053"/>
    </row>
    <row r="6308" spans="12:16">
      <c r="L6308" s="1054"/>
      <c r="M6308" s="1048"/>
      <c r="N6308" s="1053"/>
      <c r="O6308" s="1053"/>
      <c r="P6308" s="1053"/>
    </row>
    <row r="6309" spans="12:16">
      <c r="L6309" s="1054"/>
      <c r="M6309" s="1048"/>
      <c r="N6309" s="1053"/>
      <c r="O6309" s="1053"/>
      <c r="P6309" s="1053"/>
    </row>
    <row r="6310" spans="12:16">
      <c r="L6310" s="1054"/>
      <c r="M6310" s="1048"/>
      <c r="N6310" s="1053"/>
      <c r="O6310" s="1053"/>
      <c r="P6310" s="1053"/>
    </row>
    <row r="6311" spans="12:16">
      <c r="L6311" s="1054"/>
      <c r="M6311" s="1048"/>
      <c r="N6311" s="1053"/>
      <c r="O6311" s="1053"/>
      <c r="P6311" s="1053"/>
    </row>
    <row r="6312" spans="12:16">
      <c r="L6312" s="1054"/>
      <c r="M6312" s="1048"/>
      <c r="N6312" s="1053"/>
      <c r="O6312" s="1053"/>
      <c r="P6312" s="1053"/>
    </row>
    <row r="6313" spans="12:16">
      <c r="L6313" s="1054"/>
      <c r="M6313" s="1048"/>
      <c r="N6313" s="1053"/>
      <c r="O6313" s="1053"/>
      <c r="P6313" s="1053"/>
    </row>
    <row r="6314" spans="12:16">
      <c r="L6314" s="1054"/>
      <c r="M6314" s="1048"/>
      <c r="N6314" s="1053"/>
      <c r="O6314" s="1053"/>
      <c r="P6314" s="1053"/>
    </row>
    <row r="6315" spans="12:16">
      <c r="L6315" s="1054"/>
      <c r="M6315" s="1048"/>
      <c r="N6315" s="1053"/>
      <c r="O6315" s="1053"/>
      <c r="P6315" s="1053"/>
    </row>
    <row r="6316" spans="12:16">
      <c r="L6316" s="1054"/>
      <c r="M6316" s="1048"/>
      <c r="N6316" s="1053"/>
      <c r="O6316" s="1053"/>
      <c r="P6316" s="1053"/>
    </row>
    <row r="6317" spans="12:16">
      <c r="L6317" s="1054"/>
      <c r="M6317" s="1048"/>
      <c r="N6317" s="1053"/>
      <c r="O6317" s="1053"/>
      <c r="P6317" s="1053"/>
    </row>
    <row r="6318" spans="12:16">
      <c r="L6318" s="1054"/>
      <c r="M6318" s="1048"/>
      <c r="N6318" s="1053"/>
      <c r="O6318" s="1053"/>
      <c r="P6318" s="1053"/>
    </row>
    <row r="6319" spans="12:16">
      <c r="L6319" s="1054"/>
      <c r="M6319" s="1048"/>
      <c r="N6319" s="1053"/>
      <c r="O6319" s="1053"/>
      <c r="P6319" s="1053"/>
    </row>
    <row r="6320" spans="12:16">
      <c r="L6320" s="1054"/>
      <c r="M6320" s="1048"/>
      <c r="N6320" s="1053"/>
      <c r="O6320" s="1053"/>
      <c r="P6320" s="1053"/>
    </row>
    <row r="6321" spans="12:16">
      <c r="L6321" s="1054"/>
      <c r="M6321" s="1048"/>
      <c r="N6321" s="1053"/>
      <c r="O6321" s="1053"/>
      <c r="P6321" s="1053"/>
    </row>
    <row r="6322" spans="12:16">
      <c r="L6322" s="1054"/>
      <c r="M6322" s="1048"/>
      <c r="N6322" s="1053"/>
      <c r="O6322" s="1053"/>
      <c r="P6322" s="1053"/>
    </row>
    <row r="6323" spans="12:16">
      <c r="L6323" s="1054"/>
      <c r="M6323" s="1048"/>
      <c r="N6323" s="1053"/>
      <c r="O6323" s="1053"/>
      <c r="P6323" s="1053"/>
    </row>
    <row r="6324" spans="12:16">
      <c r="L6324" s="1054"/>
      <c r="M6324" s="1048"/>
      <c r="N6324" s="1053"/>
      <c r="O6324" s="1053"/>
      <c r="P6324" s="1053"/>
    </row>
    <row r="6325" spans="12:16">
      <c r="L6325" s="1054"/>
      <c r="M6325" s="1048"/>
      <c r="N6325" s="1053"/>
      <c r="O6325" s="1053"/>
      <c r="P6325" s="1053"/>
    </row>
    <row r="6326" spans="12:16">
      <c r="L6326" s="1054"/>
      <c r="M6326" s="1048"/>
      <c r="N6326" s="1053"/>
      <c r="O6326" s="1053"/>
      <c r="P6326" s="1053"/>
    </row>
    <row r="6327" spans="12:16">
      <c r="L6327" s="1054"/>
      <c r="M6327" s="1048"/>
      <c r="N6327" s="1053"/>
      <c r="O6327" s="1053"/>
      <c r="P6327" s="1053"/>
    </row>
    <row r="6328" spans="12:16">
      <c r="L6328" s="1054"/>
      <c r="M6328" s="1048"/>
      <c r="N6328" s="1053"/>
      <c r="O6328" s="1053"/>
      <c r="P6328" s="1053"/>
    </row>
    <row r="6329" spans="12:16">
      <c r="L6329" s="1054"/>
      <c r="M6329" s="1048"/>
      <c r="N6329" s="1053"/>
      <c r="O6329" s="1053"/>
      <c r="P6329" s="1053"/>
    </row>
    <row r="6330" spans="12:16">
      <c r="L6330" s="1054"/>
      <c r="M6330" s="1048"/>
      <c r="N6330" s="1053"/>
      <c r="O6330" s="1053"/>
      <c r="P6330" s="1053"/>
    </row>
    <row r="6331" spans="12:16">
      <c r="L6331" s="1054"/>
      <c r="M6331" s="1048"/>
      <c r="N6331" s="1053"/>
      <c r="O6331" s="1053"/>
      <c r="P6331" s="1053"/>
    </row>
    <row r="6332" spans="12:16">
      <c r="L6332" s="1054"/>
      <c r="M6332" s="1048"/>
      <c r="N6332" s="1053"/>
      <c r="O6332" s="1053"/>
      <c r="P6332" s="1053"/>
    </row>
    <row r="6333" spans="12:16">
      <c r="L6333" s="1054"/>
      <c r="M6333" s="1048"/>
      <c r="N6333" s="1053"/>
      <c r="O6333" s="1053"/>
      <c r="P6333" s="1053"/>
    </row>
    <row r="6334" spans="12:16">
      <c r="L6334" s="1054"/>
      <c r="M6334" s="1048"/>
      <c r="N6334" s="1053"/>
      <c r="O6334" s="1053"/>
      <c r="P6334" s="1053"/>
    </row>
    <row r="6335" spans="12:16">
      <c r="L6335" s="1054"/>
      <c r="M6335" s="1048"/>
      <c r="N6335" s="1053"/>
      <c r="O6335" s="1053"/>
      <c r="P6335" s="1053"/>
    </row>
    <row r="6336" spans="12:16">
      <c r="L6336" s="1054"/>
      <c r="M6336" s="1048"/>
      <c r="N6336" s="1053"/>
      <c r="O6336" s="1053"/>
      <c r="P6336" s="1053"/>
    </row>
    <row r="6337" spans="12:16">
      <c r="L6337" s="1054"/>
      <c r="M6337" s="1048"/>
      <c r="N6337" s="1053"/>
      <c r="O6337" s="1053"/>
      <c r="P6337" s="1053"/>
    </row>
    <row r="6338" spans="12:16">
      <c r="L6338" s="1054"/>
      <c r="M6338" s="1048"/>
      <c r="N6338" s="1053"/>
      <c r="O6338" s="1053"/>
      <c r="P6338" s="1053"/>
    </row>
    <row r="6339" spans="12:16">
      <c r="L6339" s="1054"/>
      <c r="M6339" s="1048"/>
      <c r="N6339" s="1053"/>
      <c r="O6339" s="1053"/>
      <c r="P6339" s="1053"/>
    </row>
    <row r="6340" spans="12:16">
      <c r="L6340" s="1054"/>
      <c r="M6340" s="1048"/>
      <c r="N6340" s="1053"/>
      <c r="O6340" s="1053"/>
      <c r="P6340" s="1053"/>
    </row>
    <row r="6341" spans="12:16">
      <c r="L6341" s="1054"/>
      <c r="M6341" s="1048"/>
      <c r="N6341" s="1053"/>
      <c r="O6341" s="1053"/>
      <c r="P6341" s="1053"/>
    </row>
    <row r="6342" spans="12:16">
      <c r="L6342" s="1054"/>
      <c r="M6342" s="1048"/>
      <c r="N6342" s="1053"/>
      <c r="O6342" s="1053"/>
      <c r="P6342" s="1053"/>
    </row>
    <row r="6343" spans="12:16">
      <c r="L6343" s="1054"/>
      <c r="M6343" s="1048"/>
      <c r="N6343" s="1053"/>
      <c r="O6343" s="1053"/>
      <c r="P6343" s="1053"/>
    </row>
    <row r="6344" spans="12:16">
      <c r="L6344" s="1054"/>
      <c r="M6344" s="1048"/>
      <c r="N6344" s="1053"/>
      <c r="O6344" s="1053"/>
      <c r="P6344" s="1053"/>
    </row>
    <row r="6345" spans="12:16">
      <c r="L6345" s="1054"/>
      <c r="M6345" s="1048"/>
      <c r="N6345" s="1053"/>
      <c r="O6345" s="1053"/>
      <c r="P6345" s="1053"/>
    </row>
    <row r="6346" spans="12:16">
      <c r="L6346" s="1054"/>
      <c r="M6346" s="1048"/>
      <c r="N6346" s="1053"/>
      <c r="O6346" s="1053"/>
      <c r="P6346" s="1053"/>
    </row>
    <row r="6347" spans="12:16">
      <c r="L6347" s="1054"/>
      <c r="M6347" s="1048"/>
      <c r="N6347" s="1053"/>
      <c r="O6347" s="1053"/>
      <c r="P6347" s="1053"/>
    </row>
    <row r="6348" spans="12:16">
      <c r="L6348" s="1054"/>
      <c r="M6348" s="1048"/>
      <c r="N6348" s="1053"/>
      <c r="O6348" s="1053"/>
      <c r="P6348" s="1053"/>
    </row>
    <row r="6349" spans="12:16">
      <c r="L6349" s="1054"/>
      <c r="M6349" s="1048"/>
      <c r="N6349" s="1053"/>
      <c r="O6349" s="1053"/>
      <c r="P6349" s="1053"/>
    </row>
    <row r="6350" spans="12:16">
      <c r="L6350" s="1054"/>
      <c r="M6350" s="1048"/>
      <c r="N6350" s="1053"/>
      <c r="O6350" s="1053"/>
      <c r="P6350" s="1053"/>
    </row>
    <row r="6351" spans="12:16">
      <c r="L6351" s="1054"/>
      <c r="M6351" s="1048"/>
      <c r="N6351" s="1053"/>
      <c r="O6351" s="1053"/>
      <c r="P6351" s="1053"/>
    </row>
    <row r="6352" spans="12:16">
      <c r="L6352" s="1054"/>
      <c r="M6352" s="1048"/>
      <c r="N6352" s="1053"/>
      <c r="O6352" s="1053"/>
      <c r="P6352" s="1053"/>
    </row>
    <row r="6353" spans="12:16">
      <c r="L6353" s="1054"/>
      <c r="M6353" s="1048"/>
      <c r="N6353" s="1053"/>
      <c r="O6353" s="1053"/>
      <c r="P6353" s="1053"/>
    </row>
    <row r="6354" spans="12:16">
      <c r="L6354" s="1054"/>
      <c r="M6354" s="1048"/>
      <c r="N6354" s="1053"/>
      <c r="O6354" s="1053"/>
      <c r="P6354" s="1053"/>
    </row>
    <row r="6355" spans="12:16">
      <c r="L6355" s="1054"/>
      <c r="M6355" s="1048"/>
      <c r="N6355" s="1053"/>
      <c r="O6355" s="1053"/>
      <c r="P6355" s="1053"/>
    </row>
    <row r="6356" spans="12:16">
      <c r="L6356" s="1054"/>
      <c r="M6356" s="1048"/>
      <c r="N6356" s="1053"/>
      <c r="O6356" s="1053"/>
      <c r="P6356" s="1053"/>
    </row>
    <row r="6357" spans="12:16">
      <c r="L6357" s="1054"/>
      <c r="M6357" s="1048"/>
      <c r="N6357" s="1053"/>
      <c r="O6357" s="1053"/>
      <c r="P6357" s="1053"/>
    </row>
    <row r="6358" spans="12:16">
      <c r="L6358" s="1054"/>
      <c r="M6358" s="1048"/>
      <c r="N6358" s="1053"/>
      <c r="O6358" s="1053"/>
      <c r="P6358" s="1053"/>
    </row>
    <row r="6359" spans="12:16">
      <c r="L6359" s="1054"/>
      <c r="M6359" s="1048"/>
      <c r="N6359" s="1053"/>
      <c r="O6359" s="1053"/>
      <c r="P6359" s="1053"/>
    </row>
    <row r="6360" spans="12:16">
      <c r="L6360" s="1054"/>
      <c r="M6360" s="1048"/>
      <c r="N6360" s="1053"/>
      <c r="O6360" s="1053"/>
      <c r="P6360" s="1053"/>
    </row>
    <row r="6361" spans="12:16">
      <c r="L6361" s="1054"/>
      <c r="M6361" s="1048"/>
      <c r="N6361" s="1053"/>
      <c r="O6361" s="1053"/>
      <c r="P6361" s="1053"/>
    </row>
    <row r="6362" spans="12:16">
      <c r="L6362" s="1054"/>
      <c r="M6362" s="1048"/>
      <c r="N6362" s="1053"/>
      <c r="O6362" s="1053"/>
      <c r="P6362" s="1053"/>
    </row>
    <row r="6363" spans="12:16">
      <c r="L6363" s="1054"/>
      <c r="M6363" s="1048"/>
      <c r="N6363" s="1053"/>
      <c r="O6363" s="1053"/>
      <c r="P6363" s="1053"/>
    </row>
    <row r="6364" spans="12:16">
      <c r="L6364" s="1054"/>
      <c r="M6364" s="1048"/>
      <c r="N6364" s="1053"/>
      <c r="O6364" s="1053"/>
      <c r="P6364" s="1053"/>
    </row>
    <row r="6365" spans="12:16">
      <c r="L6365" s="1054"/>
      <c r="M6365" s="1048"/>
      <c r="N6365" s="1053"/>
      <c r="O6365" s="1053"/>
      <c r="P6365" s="1053"/>
    </row>
    <row r="6366" spans="12:16">
      <c r="L6366" s="1054"/>
      <c r="M6366" s="1048"/>
      <c r="N6366" s="1053"/>
      <c r="O6366" s="1053"/>
      <c r="P6366" s="1053"/>
    </row>
    <row r="6367" spans="12:16">
      <c r="L6367" s="1054"/>
      <c r="M6367" s="1048"/>
      <c r="N6367" s="1053"/>
      <c r="O6367" s="1053"/>
      <c r="P6367" s="1053"/>
    </row>
    <row r="6368" spans="12:16">
      <c r="L6368" s="1054"/>
      <c r="M6368" s="1048"/>
      <c r="N6368" s="1053"/>
      <c r="O6368" s="1053"/>
      <c r="P6368" s="1053"/>
    </row>
    <row r="6369" spans="12:16">
      <c r="L6369" s="1054"/>
      <c r="M6369" s="1048"/>
      <c r="N6369" s="1053"/>
      <c r="O6369" s="1053"/>
      <c r="P6369" s="1053"/>
    </row>
    <row r="6370" spans="12:16">
      <c r="L6370" s="1054"/>
      <c r="M6370" s="1048"/>
      <c r="N6370" s="1053"/>
      <c r="O6370" s="1053"/>
      <c r="P6370" s="1053"/>
    </row>
    <row r="6371" spans="12:16">
      <c r="L6371" s="1054"/>
      <c r="M6371" s="1048"/>
      <c r="N6371" s="1053"/>
      <c r="O6371" s="1053"/>
      <c r="P6371" s="1053"/>
    </row>
    <row r="6372" spans="12:16">
      <c r="L6372" s="1054"/>
      <c r="M6372" s="1048"/>
      <c r="N6372" s="1053"/>
      <c r="O6372" s="1053"/>
      <c r="P6372" s="1053"/>
    </row>
    <row r="6373" spans="12:16">
      <c r="L6373" s="1054"/>
      <c r="M6373" s="1048"/>
      <c r="N6373" s="1053"/>
      <c r="O6373" s="1053"/>
      <c r="P6373" s="1053"/>
    </row>
    <row r="6374" spans="12:16">
      <c r="L6374" s="1054"/>
      <c r="M6374" s="1048"/>
      <c r="N6374" s="1053"/>
      <c r="O6374" s="1053"/>
      <c r="P6374" s="1053"/>
    </row>
    <row r="6375" spans="12:16">
      <c r="L6375" s="1054"/>
      <c r="M6375" s="1048"/>
      <c r="N6375" s="1053"/>
      <c r="O6375" s="1053"/>
      <c r="P6375" s="1053"/>
    </row>
    <row r="6376" spans="12:16">
      <c r="L6376" s="1054"/>
      <c r="M6376" s="1048"/>
      <c r="N6376" s="1053"/>
      <c r="O6376" s="1053"/>
      <c r="P6376" s="1053"/>
    </row>
    <row r="6377" spans="12:16">
      <c r="L6377" s="1054"/>
      <c r="M6377" s="1048"/>
      <c r="N6377" s="1053"/>
      <c r="O6377" s="1053"/>
      <c r="P6377" s="1053"/>
    </row>
    <row r="6378" spans="12:16">
      <c r="L6378" s="1054"/>
      <c r="M6378" s="1048"/>
      <c r="N6378" s="1053"/>
      <c r="O6378" s="1053"/>
      <c r="P6378" s="1053"/>
    </row>
    <row r="6379" spans="12:16">
      <c r="L6379" s="1054"/>
      <c r="M6379" s="1048"/>
      <c r="N6379" s="1053"/>
      <c r="O6379" s="1053"/>
      <c r="P6379" s="1053"/>
    </row>
    <row r="6380" spans="12:16">
      <c r="L6380" s="1054"/>
      <c r="M6380" s="1048"/>
      <c r="N6380" s="1053"/>
      <c r="O6380" s="1053"/>
      <c r="P6380" s="1053"/>
    </row>
    <row r="6381" spans="12:16">
      <c r="L6381" s="1054"/>
      <c r="M6381" s="1048"/>
      <c r="N6381" s="1053"/>
      <c r="O6381" s="1053"/>
      <c r="P6381" s="1053"/>
    </row>
    <row r="6382" spans="12:16">
      <c r="L6382" s="1054"/>
      <c r="M6382" s="1048"/>
      <c r="N6382" s="1053"/>
      <c r="O6382" s="1053"/>
      <c r="P6382" s="1053"/>
    </row>
    <row r="6383" spans="12:16">
      <c r="L6383" s="1054"/>
      <c r="M6383" s="1048"/>
      <c r="N6383" s="1053"/>
      <c r="O6383" s="1053"/>
      <c r="P6383" s="1053"/>
    </row>
    <row r="6384" spans="12:16">
      <c r="L6384" s="1054"/>
      <c r="M6384" s="1048"/>
      <c r="N6384" s="1053"/>
      <c r="O6384" s="1053"/>
      <c r="P6384" s="1053"/>
    </row>
    <row r="6385" spans="12:16">
      <c r="L6385" s="1054"/>
      <c r="M6385" s="1048"/>
      <c r="N6385" s="1053"/>
      <c r="O6385" s="1053"/>
      <c r="P6385" s="1053"/>
    </row>
    <row r="6386" spans="12:16">
      <c r="L6386" s="1054"/>
      <c r="M6386" s="1048"/>
      <c r="N6386" s="1053"/>
      <c r="O6386" s="1053"/>
      <c r="P6386" s="1053"/>
    </row>
    <row r="6387" spans="12:16">
      <c r="L6387" s="1054"/>
      <c r="M6387" s="1048"/>
      <c r="N6387" s="1053"/>
      <c r="O6387" s="1053"/>
      <c r="P6387" s="1053"/>
    </row>
    <row r="6388" spans="12:16">
      <c r="L6388" s="1054"/>
      <c r="M6388" s="1048"/>
      <c r="N6388" s="1053"/>
      <c r="O6388" s="1053"/>
      <c r="P6388" s="1053"/>
    </row>
    <row r="6389" spans="12:16">
      <c r="L6389" s="1054"/>
      <c r="M6389" s="1048"/>
      <c r="N6389" s="1053"/>
      <c r="O6389" s="1053"/>
      <c r="P6389" s="1053"/>
    </row>
    <row r="6390" spans="12:16">
      <c r="L6390" s="1054"/>
      <c r="M6390" s="1048"/>
      <c r="N6390" s="1053"/>
      <c r="O6390" s="1053"/>
      <c r="P6390" s="1053"/>
    </row>
    <row r="6391" spans="12:16">
      <c r="L6391" s="1054"/>
      <c r="M6391" s="1048"/>
      <c r="N6391" s="1053"/>
      <c r="O6391" s="1053"/>
      <c r="P6391" s="1053"/>
    </row>
    <row r="6392" spans="12:16">
      <c r="L6392" s="1054"/>
      <c r="M6392" s="1048"/>
      <c r="N6392" s="1053"/>
      <c r="O6392" s="1053"/>
      <c r="P6392" s="1053"/>
    </row>
    <row r="6393" spans="12:16">
      <c r="L6393" s="1054"/>
      <c r="M6393" s="1048"/>
      <c r="N6393" s="1053"/>
      <c r="O6393" s="1053"/>
      <c r="P6393" s="1053"/>
    </row>
    <row r="6394" spans="12:16">
      <c r="L6394" s="1054"/>
      <c r="M6394" s="1048"/>
      <c r="N6394" s="1053"/>
      <c r="O6394" s="1053"/>
      <c r="P6394" s="1053"/>
    </row>
    <row r="6395" spans="12:16">
      <c r="L6395" s="1054"/>
      <c r="M6395" s="1048"/>
      <c r="N6395" s="1053"/>
      <c r="O6395" s="1053"/>
      <c r="P6395" s="1053"/>
    </row>
    <row r="6396" spans="12:16">
      <c r="L6396" s="1054"/>
      <c r="M6396" s="1048"/>
      <c r="N6396" s="1053"/>
      <c r="O6396" s="1053"/>
      <c r="P6396" s="1053"/>
    </row>
    <row r="6397" spans="12:16">
      <c r="L6397" s="1054"/>
      <c r="M6397" s="1048"/>
      <c r="N6397" s="1053"/>
      <c r="O6397" s="1053"/>
      <c r="P6397" s="1053"/>
    </row>
    <row r="6398" spans="12:16">
      <c r="L6398" s="1054"/>
      <c r="M6398" s="1048"/>
      <c r="N6398" s="1053"/>
      <c r="O6398" s="1053"/>
      <c r="P6398" s="1053"/>
    </row>
    <row r="6399" spans="12:16">
      <c r="L6399" s="1054"/>
      <c r="M6399" s="1048"/>
      <c r="N6399" s="1053"/>
      <c r="O6399" s="1053"/>
      <c r="P6399" s="1053"/>
    </row>
    <row r="6400" spans="12:16">
      <c r="L6400" s="1054"/>
      <c r="M6400" s="1048"/>
      <c r="N6400" s="1053"/>
      <c r="O6400" s="1053"/>
      <c r="P6400" s="1053"/>
    </row>
    <row r="6401" spans="12:16">
      <c r="L6401" s="1054"/>
      <c r="M6401" s="1048"/>
      <c r="N6401" s="1053"/>
      <c r="O6401" s="1053"/>
      <c r="P6401" s="1053"/>
    </row>
    <row r="6402" spans="12:16">
      <c r="L6402" s="1054"/>
      <c r="M6402" s="1048"/>
      <c r="N6402" s="1053"/>
      <c r="O6402" s="1053"/>
      <c r="P6402" s="1053"/>
    </row>
    <row r="6403" spans="12:16">
      <c r="L6403" s="1054"/>
      <c r="M6403" s="1048"/>
      <c r="N6403" s="1053"/>
      <c r="O6403" s="1053"/>
      <c r="P6403" s="1053"/>
    </row>
    <row r="6404" spans="12:16">
      <c r="L6404" s="1054"/>
      <c r="M6404" s="1048"/>
      <c r="N6404" s="1053"/>
      <c r="O6404" s="1053"/>
      <c r="P6404" s="1053"/>
    </row>
    <row r="6405" spans="12:16">
      <c r="L6405" s="1054"/>
      <c r="M6405" s="1048"/>
      <c r="N6405" s="1053"/>
      <c r="O6405" s="1053"/>
      <c r="P6405" s="1053"/>
    </row>
    <row r="6406" spans="12:16">
      <c r="L6406" s="1054"/>
      <c r="M6406" s="1048"/>
      <c r="N6406" s="1053"/>
      <c r="O6406" s="1053"/>
      <c r="P6406" s="1053"/>
    </row>
    <row r="6407" spans="12:16">
      <c r="L6407" s="1054"/>
      <c r="M6407" s="1048"/>
      <c r="N6407" s="1053"/>
      <c r="O6407" s="1053"/>
      <c r="P6407" s="1053"/>
    </row>
    <row r="6408" spans="12:16">
      <c r="L6408" s="1054"/>
      <c r="M6408" s="1048"/>
      <c r="N6408" s="1053"/>
      <c r="O6408" s="1053"/>
      <c r="P6408" s="1053"/>
    </row>
    <row r="6409" spans="12:16">
      <c r="L6409" s="1054"/>
      <c r="M6409" s="1048"/>
      <c r="N6409" s="1053"/>
      <c r="O6409" s="1053"/>
      <c r="P6409" s="1053"/>
    </row>
    <row r="6410" spans="12:16">
      <c r="L6410" s="1054"/>
      <c r="M6410" s="1048"/>
      <c r="N6410" s="1053"/>
      <c r="O6410" s="1053"/>
      <c r="P6410" s="1053"/>
    </row>
    <row r="6411" spans="12:16">
      <c r="L6411" s="1054"/>
      <c r="M6411" s="1048"/>
      <c r="N6411" s="1053"/>
      <c r="O6411" s="1053"/>
      <c r="P6411" s="1053"/>
    </row>
    <row r="6412" spans="12:16">
      <c r="L6412" s="1054"/>
      <c r="M6412" s="1048"/>
      <c r="N6412" s="1053"/>
      <c r="O6412" s="1053"/>
      <c r="P6412" s="1053"/>
    </row>
    <row r="6413" spans="12:16">
      <c r="L6413" s="1054"/>
      <c r="M6413" s="1048"/>
      <c r="N6413" s="1053"/>
      <c r="O6413" s="1053"/>
      <c r="P6413" s="1053"/>
    </row>
    <row r="6414" spans="12:16">
      <c r="L6414" s="1054"/>
      <c r="M6414" s="1048"/>
      <c r="N6414" s="1053"/>
      <c r="O6414" s="1053"/>
      <c r="P6414" s="1053"/>
    </row>
    <row r="6415" spans="12:16">
      <c r="L6415" s="1054"/>
      <c r="M6415" s="1048"/>
      <c r="N6415" s="1053"/>
      <c r="O6415" s="1053"/>
      <c r="P6415" s="1053"/>
    </row>
    <row r="6416" spans="12:16">
      <c r="L6416" s="1054"/>
      <c r="M6416" s="1048"/>
      <c r="N6416" s="1053"/>
      <c r="O6416" s="1053"/>
      <c r="P6416" s="1053"/>
    </row>
    <row r="6417" spans="12:16">
      <c r="L6417" s="1054"/>
      <c r="M6417" s="1048"/>
      <c r="N6417" s="1053"/>
      <c r="O6417" s="1053"/>
      <c r="P6417" s="1053"/>
    </row>
    <row r="6418" spans="12:16">
      <c r="L6418" s="1054"/>
      <c r="M6418" s="1048"/>
      <c r="N6418" s="1053"/>
      <c r="O6418" s="1053"/>
      <c r="P6418" s="1053"/>
    </row>
    <row r="6419" spans="12:16">
      <c r="L6419" s="1054"/>
      <c r="M6419" s="1048"/>
      <c r="N6419" s="1053"/>
      <c r="O6419" s="1053"/>
      <c r="P6419" s="1053"/>
    </row>
    <row r="6420" spans="12:16">
      <c r="L6420" s="1054"/>
      <c r="M6420" s="1048"/>
      <c r="N6420" s="1053"/>
      <c r="O6420" s="1053"/>
      <c r="P6420" s="1053"/>
    </row>
    <row r="6421" spans="12:16">
      <c r="L6421" s="1054"/>
      <c r="M6421" s="1048"/>
      <c r="N6421" s="1053"/>
      <c r="O6421" s="1053"/>
      <c r="P6421" s="1053"/>
    </row>
    <row r="6422" spans="12:16">
      <c r="L6422" s="1054"/>
      <c r="M6422" s="1048"/>
      <c r="N6422" s="1053"/>
      <c r="O6422" s="1053"/>
      <c r="P6422" s="1053"/>
    </row>
    <row r="6423" spans="12:16">
      <c r="L6423" s="1054"/>
      <c r="M6423" s="1048"/>
      <c r="N6423" s="1053"/>
      <c r="O6423" s="1053"/>
      <c r="P6423" s="1053"/>
    </row>
    <row r="6424" spans="12:16">
      <c r="L6424" s="1054"/>
      <c r="M6424" s="1048"/>
      <c r="N6424" s="1053"/>
      <c r="O6424" s="1053"/>
      <c r="P6424" s="1053"/>
    </row>
    <row r="6425" spans="12:16">
      <c r="L6425" s="1054"/>
      <c r="M6425" s="1048"/>
      <c r="N6425" s="1053"/>
      <c r="O6425" s="1053"/>
      <c r="P6425" s="1053"/>
    </row>
    <row r="6426" spans="12:16">
      <c r="L6426" s="1054"/>
      <c r="M6426" s="1048"/>
      <c r="N6426" s="1053"/>
      <c r="O6426" s="1053"/>
      <c r="P6426" s="1053"/>
    </row>
    <row r="6427" spans="12:16">
      <c r="L6427" s="1054"/>
      <c r="M6427" s="1048"/>
      <c r="N6427" s="1053"/>
      <c r="O6427" s="1053"/>
      <c r="P6427" s="1053"/>
    </row>
    <row r="6428" spans="12:16">
      <c r="L6428" s="1054"/>
      <c r="M6428" s="1048"/>
      <c r="N6428" s="1053"/>
      <c r="O6428" s="1053"/>
      <c r="P6428" s="1053"/>
    </row>
    <row r="6429" spans="12:16">
      <c r="L6429" s="1054"/>
      <c r="M6429" s="1048"/>
      <c r="N6429" s="1053"/>
      <c r="O6429" s="1053"/>
      <c r="P6429" s="1053"/>
    </row>
    <row r="6430" spans="12:16">
      <c r="L6430" s="1054"/>
      <c r="M6430" s="1048"/>
      <c r="N6430" s="1053"/>
      <c r="O6430" s="1053"/>
      <c r="P6430" s="1053"/>
    </row>
    <row r="6431" spans="12:16">
      <c r="L6431" s="1054"/>
      <c r="M6431" s="1048"/>
      <c r="N6431" s="1053"/>
      <c r="O6431" s="1053"/>
      <c r="P6431" s="1053"/>
    </row>
    <row r="6432" spans="12:16">
      <c r="L6432" s="1054"/>
      <c r="M6432" s="1048"/>
      <c r="N6432" s="1053"/>
      <c r="O6432" s="1053"/>
      <c r="P6432" s="1053"/>
    </row>
    <row r="6433" spans="12:16">
      <c r="L6433" s="1054"/>
      <c r="M6433" s="1048"/>
      <c r="N6433" s="1053"/>
      <c r="O6433" s="1053"/>
      <c r="P6433" s="1053"/>
    </row>
    <row r="6434" spans="12:16">
      <c r="L6434" s="1054"/>
      <c r="M6434" s="1048"/>
      <c r="N6434" s="1053"/>
      <c r="O6434" s="1053"/>
      <c r="P6434" s="1053"/>
    </row>
    <row r="6435" spans="12:16">
      <c r="L6435" s="1054"/>
      <c r="M6435" s="1048"/>
      <c r="N6435" s="1053"/>
      <c r="O6435" s="1053"/>
      <c r="P6435" s="1053"/>
    </row>
    <row r="6436" spans="12:16">
      <c r="L6436" s="1054"/>
      <c r="M6436" s="1048"/>
      <c r="N6436" s="1053"/>
      <c r="O6436" s="1053"/>
      <c r="P6436" s="1053"/>
    </row>
    <row r="6437" spans="12:16">
      <c r="L6437" s="1054"/>
      <c r="M6437" s="1048"/>
      <c r="N6437" s="1053"/>
      <c r="O6437" s="1053"/>
      <c r="P6437" s="1053"/>
    </row>
    <row r="6438" spans="12:16">
      <c r="L6438" s="1054"/>
      <c r="M6438" s="1048"/>
      <c r="N6438" s="1053"/>
      <c r="O6438" s="1053"/>
      <c r="P6438" s="1053"/>
    </row>
    <row r="6439" spans="12:16">
      <c r="L6439" s="1054"/>
      <c r="M6439" s="1048"/>
      <c r="N6439" s="1053"/>
      <c r="O6439" s="1053"/>
      <c r="P6439" s="1053"/>
    </row>
    <row r="6440" spans="12:16">
      <c r="L6440" s="1054"/>
      <c r="M6440" s="1048"/>
      <c r="N6440" s="1053"/>
      <c r="O6440" s="1053"/>
      <c r="P6440" s="1053"/>
    </row>
    <row r="6441" spans="12:16">
      <c r="L6441" s="1054"/>
      <c r="M6441" s="1048"/>
      <c r="N6441" s="1053"/>
      <c r="O6441" s="1053"/>
      <c r="P6441" s="1053"/>
    </row>
    <row r="6442" spans="12:16">
      <c r="L6442" s="1054"/>
      <c r="M6442" s="1048"/>
      <c r="N6442" s="1053"/>
      <c r="O6442" s="1053"/>
      <c r="P6442" s="1053"/>
    </row>
    <row r="6443" spans="12:16">
      <c r="L6443" s="1054"/>
      <c r="M6443" s="1048"/>
      <c r="N6443" s="1053"/>
      <c r="O6443" s="1053"/>
      <c r="P6443" s="1053"/>
    </row>
    <row r="6444" spans="12:16">
      <c r="L6444" s="1054"/>
      <c r="M6444" s="1048"/>
      <c r="N6444" s="1053"/>
      <c r="O6444" s="1053"/>
      <c r="P6444" s="1053"/>
    </row>
    <row r="6445" spans="12:16">
      <c r="L6445" s="1054"/>
      <c r="M6445" s="1048"/>
      <c r="N6445" s="1053"/>
      <c r="O6445" s="1053"/>
      <c r="P6445" s="1053"/>
    </row>
    <row r="6446" spans="12:16">
      <c r="L6446" s="1054"/>
      <c r="M6446" s="1048"/>
      <c r="N6446" s="1053"/>
      <c r="O6446" s="1053"/>
      <c r="P6446" s="1053"/>
    </row>
    <row r="6447" spans="12:16">
      <c r="L6447" s="1054"/>
      <c r="M6447" s="1048"/>
      <c r="N6447" s="1053"/>
      <c r="O6447" s="1053"/>
      <c r="P6447" s="1053"/>
    </row>
    <row r="6448" spans="12:16">
      <c r="L6448" s="1054"/>
      <c r="M6448" s="1048"/>
      <c r="N6448" s="1053"/>
      <c r="O6448" s="1053"/>
      <c r="P6448" s="1053"/>
    </row>
    <row r="6449" spans="12:16">
      <c r="L6449" s="1054"/>
      <c r="M6449" s="1048"/>
      <c r="N6449" s="1053"/>
      <c r="O6449" s="1053"/>
      <c r="P6449" s="1053"/>
    </row>
    <row r="6450" spans="12:16">
      <c r="L6450" s="1054"/>
      <c r="M6450" s="1048"/>
      <c r="N6450" s="1053"/>
      <c r="O6450" s="1053"/>
      <c r="P6450" s="1053"/>
    </row>
    <row r="6451" spans="12:16">
      <c r="L6451" s="1054"/>
      <c r="M6451" s="1048"/>
      <c r="N6451" s="1053"/>
      <c r="O6451" s="1053"/>
      <c r="P6451" s="1053"/>
    </row>
    <row r="6452" spans="12:16">
      <c r="L6452" s="1054"/>
      <c r="M6452" s="1048"/>
      <c r="N6452" s="1053"/>
      <c r="O6452" s="1053"/>
      <c r="P6452" s="1053"/>
    </row>
    <row r="6453" spans="12:16">
      <c r="L6453" s="1054"/>
      <c r="M6453" s="1048"/>
      <c r="N6453" s="1053"/>
      <c r="O6453" s="1053"/>
      <c r="P6453" s="1053"/>
    </row>
    <row r="6454" spans="12:16">
      <c r="L6454" s="1054"/>
      <c r="M6454" s="1048"/>
      <c r="N6454" s="1053"/>
      <c r="O6454" s="1053"/>
      <c r="P6454" s="1053"/>
    </row>
    <row r="6455" spans="12:16">
      <c r="L6455" s="1054"/>
      <c r="M6455" s="1048"/>
      <c r="N6455" s="1053"/>
      <c r="O6455" s="1053"/>
      <c r="P6455" s="1053"/>
    </row>
    <row r="6456" spans="12:16">
      <c r="L6456" s="1054"/>
      <c r="M6456" s="1048"/>
      <c r="N6456" s="1053"/>
      <c r="O6456" s="1053"/>
      <c r="P6456" s="1053"/>
    </row>
    <row r="6457" spans="12:16">
      <c r="L6457" s="1054"/>
      <c r="M6457" s="1048"/>
      <c r="N6457" s="1053"/>
      <c r="O6457" s="1053"/>
      <c r="P6457" s="1053"/>
    </row>
    <row r="6458" spans="12:16">
      <c r="L6458" s="1054"/>
      <c r="M6458" s="1048"/>
      <c r="N6458" s="1053"/>
      <c r="O6458" s="1053"/>
      <c r="P6458" s="1053"/>
    </row>
    <row r="6459" spans="12:16">
      <c r="L6459" s="1054"/>
      <c r="M6459" s="1048"/>
      <c r="N6459" s="1053"/>
      <c r="O6459" s="1053"/>
      <c r="P6459" s="1053"/>
    </row>
    <row r="6460" spans="12:16">
      <c r="L6460" s="1054"/>
      <c r="M6460" s="1048"/>
      <c r="N6460" s="1053"/>
      <c r="O6460" s="1053"/>
      <c r="P6460" s="1053"/>
    </row>
    <row r="6461" spans="12:16">
      <c r="L6461" s="1054"/>
      <c r="M6461" s="1048"/>
      <c r="N6461" s="1053"/>
      <c r="O6461" s="1053"/>
      <c r="P6461" s="1053"/>
    </row>
    <row r="6462" spans="12:16">
      <c r="L6462" s="1054"/>
      <c r="M6462" s="1048"/>
      <c r="N6462" s="1053"/>
      <c r="O6462" s="1053"/>
      <c r="P6462" s="1053"/>
    </row>
    <row r="6463" spans="12:16">
      <c r="L6463" s="1054"/>
      <c r="M6463" s="1048"/>
      <c r="N6463" s="1053"/>
      <c r="O6463" s="1053"/>
      <c r="P6463" s="1053"/>
    </row>
    <row r="6464" spans="12:16">
      <c r="L6464" s="1054"/>
      <c r="M6464" s="1048"/>
      <c r="N6464" s="1053"/>
      <c r="O6464" s="1053"/>
      <c r="P6464" s="1053"/>
    </row>
    <row r="6465" spans="12:16">
      <c r="L6465" s="1054"/>
      <c r="M6465" s="1048"/>
      <c r="N6465" s="1053"/>
      <c r="O6465" s="1053"/>
      <c r="P6465" s="1053"/>
    </row>
    <row r="6466" spans="12:16">
      <c r="L6466" s="1054"/>
      <c r="M6466" s="1048"/>
      <c r="N6466" s="1053"/>
      <c r="O6466" s="1053"/>
      <c r="P6466" s="1053"/>
    </row>
    <row r="6467" spans="12:16">
      <c r="L6467" s="1054"/>
      <c r="M6467" s="1048"/>
      <c r="N6467" s="1053"/>
      <c r="O6467" s="1053"/>
      <c r="P6467" s="1053"/>
    </row>
    <row r="6468" spans="12:16">
      <c r="L6468" s="1054"/>
      <c r="M6468" s="1048"/>
      <c r="N6468" s="1053"/>
      <c r="O6468" s="1053"/>
      <c r="P6468" s="1053"/>
    </row>
    <row r="6469" spans="12:16">
      <c r="L6469" s="1054"/>
      <c r="M6469" s="1048"/>
      <c r="N6469" s="1053"/>
      <c r="O6469" s="1053"/>
      <c r="P6469" s="1053"/>
    </row>
    <row r="6470" spans="12:16">
      <c r="L6470" s="1054"/>
      <c r="M6470" s="1048"/>
      <c r="N6470" s="1053"/>
      <c r="O6470" s="1053"/>
      <c r="P6470" s="1053"/>
    </row>
    <row r="6471" spans="12:16">
      <c r="L6471" s="1054"/>
      <c r="M6471" s="1048"/>
      <c r="N6471" s="1053"/>
      <c r="O6471" s="1053"/>
      <c r="P6471" s="1053"/>
    </row>
    <row r="6472" spans="12:16">
      <c r="L6472" s="1054"/>
      <c r="M6472" s="1048"/>
      <c r="N6472" s="1053"/>
      <c r="O6472" s="1053"/>
      <c r="P6472" s="1053"/>
    </row>
    <row r="6473" spans="12:16">
      <c r="L6473" s="1054"/>
      <c r="M6473" s="1048"/>
      <c r="N6473" s="1053"/>
      <c r="O6473" s="1053"/>
      <c r="P6473" s="1053"/>
    </row>
    <row r="6474" spans="12:16">
      <c r="L6474" s="1054"/>
      <c r="M6474" s="1048"/>
      <c r="N6474" s="1053"/>
      <c r="O6474" s="1053"/>
      <c r="P6474" s="1053"/>
    </row>
    <row r="6475" spans="12:16">
      <c r="L6475" s="1054"/>
      <c r="M6475" s="1048"/>
      <c r="N6475" s="1053"/>
      <c r="O6475" s="1053"/>
      <c r="P6475" s="1053"/>
    </row>
    <row r="6476" spans="12:16">
      <c r="L6476" s="1054"/>
      <c r="M6476" s="1048"/>
      <c r="N6476" s="1053"/>
      <c r="O6476" s="1053"/>
      <c r="P6476" s="1053"/>
    </row>
    <row r="6477" spans="12:16">
      <c r="L6477" s="1054"/>
      <c r="M6477" s="1048"/>
      <c r="N6477" s="1053"/>
      <c r="O6477" s="1053"/>
      <c r="P6477" s="1053"/>
    </row>
    <row r="6478" spans="12:16">
      <c r="L6478" s="1054"/>
      <c r="M6478" s="1048"/>
      <c r="N6478" s="1053"/>
      <c r="O6478" s="1053"/>
      <c r="P6478" s="1053"/>
    </row>
    <row r="6479" spans="12:16">
      <c r="L6479" s="1054"/>
      <c r="M6479" s="1048"/>
      <c r="N6479" s="1053"/>
      <c r="O6479" s="1053"/>
      <c r="P6479" s="1053"/>
    </row>
    <row r="6480" spans="12:16">
      <c r="L6480" s="1054"/>
      <c r="M6480" s="1048"/>
      <c r="N6480" s="1053"/>
      <c r="O6480" s="1053"/>
      <c r="P6480" s="1053"/>
    </row>
    <row r="6481" spans="12:16">
      <c r="L6481" s="1054"/>
      <c r="M6481" s="1048"/>
      <c r="N6481" s="1053"/>
      <c r="O6481" s="1053"/>
      <c r="P6481" s="1053"/>
    </row>
    <row r="6482" spans="12:16">
      <c r="L6482" s="1054"/>
      <c r="M6482" s="1048"/>
      <c r="N6482" s="1053"/>
      <c r="O6482" s="1053"/>
      <c r="P6482" s="1053"/>
    </row>
    <row r="6483" spans="12:16">
      <c r="L6483" s="1054"/>
      <c r="M6483" s="1048"/>
      <c r="N6483" s="1053"/>
      <c r="O6483" s="1053"/>
      <c r="P6483" s="1053"/>
    </row>
    <row r="6484" spans="12:16">
      <c r="L6484" s="1054"/>
      <c r="M6484" s="1048"/>
      <c r="N6484" s="1053"/>
      <c r="O6484" s="1053"/>
      <c r="P6484" s="1053"/>
    </row>
    <row r="6485" spans="12:16">
      <c r="L6485" s="1054"/>
      <c r="M6485" s="1048"/>
      <c r="N6485" s="1053"/>
      <c r="O6485" s="1053"/>
      <c r="P6485" s="1053"/>
    </row>
    <row r="6486" spans="12:16">
      <c r="L6486" s="1054"/>
      <c r="M6486" s="1048"/>
      <c r="N6486" s="1053"/>
      <c r="O6486" s="1053"/>
      <c r="P6486" s="1053"/>
    </row>
    <row r="6487" spans="12:16">
      <c r="L6487" s="1054"/>
      <c r="M6487" s="1048"/>
      <c r="N6487" s="1053"/>
      <c r="O6487" s="1053"/>
      <c r="P6487" s="1053"/>
    </row>
    <row r="6488" spans="12:16">
      <c r="L6488" s="1054"/>
      <c r="M6488" s="1048"/>
      <c r="N6488" s="1053"/>
      <c r="O6488" s="1053"/>
      <c r="P6488" s="1053"/>
    </row>
    <row r="6489" spans="12:16">
      <c r="L6489" s="1054"/>
      <c r="M6489" s="1048"/>
      <c r="N6489" s="1053"/>
      <c r="O6489" s="1053"/>
      <c r="P6489" s="1053"/>
    </row>
    <row r="6490" spans="12:16">
      <c r="L6490" s="1054"/>
      <c r="M6490" s="1048"/>
      <c r="N6490" s="1053"/>
      <c r="O6490" s="1053"/>
      <c r="P6490" s="1053"/>
    </row>
    <row r="6491" spans="12:16">
      <c r="L6491" s="1054"/>
      <c r="M6491" s="1048"/>
      <c r="N6491" s="1053"/>
      <c r="O6491" s="1053"/>
      <c r="P6491" s="1053"/>
    </row>
    <row r="6492" spans="12:16">
      <c r="L6492" s="1054"/>
      <c r="M6492" s="1048"/>
      <c r="N6492" s="1053"/>
      <c r="O6492" s="1053"/>
      <c r="P6492" s="1053"/>
    </row>
    <row r="6493" spans="12:16">
      <c r="L6493" s="1054"/>
      <c r="M6493" s="1048"/>
      <c r="N6493" s="1053"/>
      <c r="O6493" s="1053"/>
      <c r="P6493" s="1053"/>
    </row>
    <row r="6494" spans="12:16">
      <c r="L6494" s="1054"/>
      <c r="M6494" s="1048"/>
      <c r="N6494" s="1053"/>
      <c r="O6494" s="1053"/>
      <c r="P6494" s="1053"/>
    </row>
    <row r="6495" spans="12:16">
      <c r="L6495" s="1054"/>
      <c r="M6495" s="1048"/>
      <c r="N6495" s="1053"/>
      <c r="O6495" s="1053"/>
      <c r="P6495" s="1053"/>
    </row>
    <row r="6496" spans="12:16">
      <c r="L6496" s="1054"/>
      <c r="M6496" s="1048"/>
      <c r="N6496" s="1053"/>
      <c r="O6496" s="1053"/>
      <c r="P6496" s="1053"/>
    </row>
    <row r="6497" spans="12:16">
      <c r="L6497" s="1054"/>
      <c r="M6497" s="1048"/>
      <c r="N6497" s="1053"/>
      <c r="O6497" s="1053"/>
      <c r="P6497" s="1053"/>
    </row>
    <row r="6498" spans="12:16">
      <c r="L6498" s="1054"/>
      <c r="M6498" s="1048"/>
      <c r="N6498" s="1053"/>
      <c r="O6498" s="1053"/>
      <c r="P6498" s="1053"/>
    </row>
    <row r="6499" spans="12:16">
      <c r="L6499" s="1054"/>
      <c r="M6499" s="1048"/>
      <c r="N6499" s="1053"/>
      <c r="O6499" s="1053"/>
      <c r="P6499" s="1053"/>
    </row>
    <row r="6500" spans="12:16">
      <c r="L6500" s="1054"/>
      <c r="M6500" s="1048"/>
      <c r="N6500" s="1053"/>
      <c r="O6500" s="1053"/>
      <c r="P6500" s="1053"/>
    </row>
    <row r="6501" spans="12:16">
      <c r="L6501" s="1054"/>
      <c r="M6501" s="1048"/>
      <c r="N6501" s="1053"/>
      <c r="O6501" s="1053"/>
      <c r="P6501" s="1053"/>
    </row>
    <row r="6502" spans="12:16">
      <c r="L6502" s="1054"/>
      <c r="M6502" s="1048"/>
      <c r="N6502" s="1053"/>
      <c r="O6502" s="1053"/>
      <c r="P6502" s="1053"/>
    </row>
    <row r="6503" spans="12:16">
      <c r="L6503" s="1054"/>
      <c r="M6503" s="1048"/>
      <c r="N6503" s="1053"/>
      <c r="O6503" s="1053"/>
      <c r="P6503" s="1053"/>
    </row>
    <row r="6504" spans="12:16">
      <c r="L6504" s="1054"/>
      <c r="M6504" s="1048"/>
      <c r="N6504" s="1053"/>
      <c r="O6504" s="1053"/>
      <c r="P6504" s="1053"/>
    </row>
    <row r="6505" spans="12:16">
      <c r="L6505" s="1054"/>
      <c r="M6505" s="1048"/>
      <c r="N6505" s="1053"/>
      <c r="O6505" s="1053"/>
      <c r="P6505" s="1053"/>
    </row>
    <row r="6506" spans="12:16">
      <c r="L6506" s="1054"/>
      <c r="M6506" s="1048"/>
      <c r="N6506" s="1053"/>
      <c r="O6506" s="1053"/>
      <c r="P6506" s="1053"/>
    </row>
    <row r="6507" spans="12:16">
      <c r="L6507" s="1054"/>
      <c r="M6507" s="1048"/>
      <c r="N6507" s="1053"/>
      <c r="O6507" s="1053"/>
      <c r="P6507" s="1053"/>
    </row>
    <row r="6508" spans="12:16">
      <c r="L6508" s="1054"/>
      <c r="M6508" s="1048"/>
      <c r="N6508" s="1053"/>
      <c r="O6508" s="1053"/>
      <c r="P6508" s="1053"/>
    </row>
    <row r="6509" spans="12:16">
      <c r="L6509" s="1054"/>
      <c r="M6509" s="1048"/>
      <c r="N6509" s="1053"/>
      <c r="O6509" s="1053"/>
      <c r="P6509" s="1053"/>
    </row>
    <row r="6510" spans="12:16">
      <c r="L6510" s="1054"/>
      <c r="M6510" s="1048"/>
      <c r="N6510" s="1053"/>
      <c r="O6510" s="1053"/>
      <c r="P6510" s="1053"/>
    </row>
    <row r="6511" spans="12:16">
      <c r="L6511" s="1054"/>
      <c r="M6511" s="1048"/>
      <c r="N6511" s="1053"/>
      <c r="O6511" s="1053"/>
      <c r="P6511" s="1053"/>
    </row>
    <row r="6512" spans="12:16">
      <c r="L6512" s="1054"/>
      <c r="M6512" s="1048"/>
      <c r="N6512" s="1053"/>
      <c r="O6512" s="1053"/>
      <c r="P6512" s="1053"/>
    </row>
    <row r="6513" spans="12:16">
      <c r="L6513" s="1054"/>
      <c r="M6513" s="1048"/>
      <c r="N6513" s="1053"/>
      <c r="O6513" s="1053"/>
      <c r="P6513" s="1053"/>
    </row>
    <row r="6514" spans="12:16">
      <c r="L6514" s="1054"/>
      <c r="M6514" s="1048"/>
      <c r="N6514" s="1053"/>
      <c r="O6514" s="1053"/>
      <c r="P6514" s="1053"/>
    </row>
    <row r="6515" spans="12:16">
      <c r="L6515" s="1054"/>
      <c r="M6515" s="1048"/>
      <c r="N6515" s="1053"/>
      <c r="O6515" s="1053"/>
      <c r="P6515" s="1053"/>
    </row>
    <row r="6516" spans="12:16">
      <c r="L6516" s="1054"/>
      <c r="M6516" s="1048"/>
      <c r="N6516" s="1053"/>
      <c r="O6516" s="1053"/>
      <c r="P6516" s="1053"/>
    </row>
    <row r="6517" spans="12:16">
      <c r="L6517" s="1054"/>
      <c r="M6517" s="1048"/>
      <c r="N6517" s="1053"/>
      <c r="O6517" s="1053"/>
      <c r="P6517" s="1053"/>
    </row>
    <row r="6518" spans="12:16">
      <c r="L6518" s="1054"/>
      <c r="M6518" s="1048"/>
      <c r="N6518" s="1053"/>
      <c r="O6518" s="1053"/>
      <c r="P6518" s="1053"/>
    </row>
    <row r="6519" spans="12:16">
      <c r="L6519" s="1054"/>
      <c r="M6519" s="1048"/>
      <c r="N6519" s="1053"/>
      <c r="O6519" s="1053"/>
      <c r="P6519" s="1053"/>
    </row>
    <row r="6520" spans="12:16">
      <c r="L6520" s="1054"/>
      <c r="M6520" s="1048"/>
      <c r="N6520" s="1053"/>
      <c r="O6520" s="1053"/>
      <c r="P6520" s="1053"/>
    </row>
    <row r="6521" spans="12:16">
      <c r="L6521" s="1054"/>
      <c r="M6521" s="1048"/>
      <c r="N6521" s="1053"/>
      <c r="O6521" s="1053"/>
      <c r="P6521" s="1053"/>
    </row>
    <row r="6522" spans="12:16">
      <c r="L6522" s="1054"/>
      <c r="M6522" s="1048"/>
      <c r="N6522" s="1053"/>
      <c r="O6522" s="1053"/>
      <c r="P6522" s="1053"/>
    </row>
    <row r="6523" spans="12:16">
      <c r="L6523" s="1054"/>
      <c r="M6523" s="1048"/>
      <c r="N6523" s="1053"/>
      <c r="O6523" s="1053"/>
      <c r="P6523" s="1053"/>
    </row>
    <row r="6524" spans="12:16">
      <c r="L6524" s="1054"/>
      <c r="M6524" s="1048"/>
      <c r="N6524" s="1053"/>
      <c r="O6524" s="1053"/>
      <c r="P6524" s="1053"/>
    </row>
    <row r="6525" spans="12:16">
      <c r="L6525" s="1054"/>
      <c r="M6525" s="1048"/>
      <c r="N6525" s="1053"/>
      <c r="O6525" s="1053"/>
      <c r="P6525" s="1053"/>
    </row>
    <row r="6526" spans="12:16">
      <c r="L6526" s="1054"/>
      <c r="M6526" s="1048"/>
      <c r="N6526" s="1053"/>
      <c r="O6526" s="1053"/>
      <c r="P6526" s="1053"/>
    </row>
    <row r="6527" spans="12:16">
      <c r="L6527" s="1054"/>
      <c r="M6527" s="1048"/>
      <c r="N6527" s="1053"/>
      <c r="O6527" s="1053"/>
      <c r="P6527" s="1053"/>
    </row>
    <row r="6528" spans="12:16">
      <c r="L6528" s="1054"/>
      <c r="M6528" s="1048"/>
      <c r="N6528" s="1053"/>
      <c r="O6528" s="1053"/>
      <c r="P6528" s="1053"/>
    </row>
    <row r="6529" spans="12:16">
      <c r="L6529" s="1054"/>
      <c r="M6529" s="1048"/>
      <c r="N6529" s="1053"/>
      <c r="O6529" s="1053"/>
      <c r="P6529" s="1053"/>
    </row>
    <row r="6530" spans="12:16">
      <c r="L6530" s="1054"/>
      <c r="M6530" s="1048"/>
      <c r="N6530" s="1053"/>
      <c r="O6530" s="1053"/>
      <c r="P6530" s="1053"/>
    </row>
    <row r="6531" spans="12:16">
      <c r="L6531" s="1054"/>
      <c r="M6531" s="1048"/>
      <c r="N6531" s="1053"/>
      <c r="O6531" s="1053"/>
      <c r="P6531" s="1053"/>
    </row>
    <row r="6532" spans="12:16">
      <c r="L6532" s="1054"/>
      <c r="M6532" s="1048"/>
      <c r="N6532" s="1053"/>
      <c r="O6532" s="1053"/>
      <c r="P6532" s="1053"/>
    </row>
    <row r="6533" spans="12:16">
      <c r="L6533" s="1054"/>
      <c r="M6533" s="1048"/>
      <c r="N6533" s="1053"/>
      <c r="O6533" s="1053"/>
      <c r="P6533" s="1053"/>
    </row>
    <row r="6534" spans="12:16">
      <c r="L6534" s="1054"/>
      <c r="M6534" s="1048"/>
      <c r="N6534" s="1053"/>
      <c r="O6534" s="1053"/>
      <c r="P6534" s="1053"/>
    </row>
    <row r="6535" spans="12:16">
      <c r="L6535" s="1054"/>
      <c r="M6535" s="1048"/>
      <c r="N6535" s="1053"/>
      <c r="O6535" s="1053"/>
      <c r="P6535" s="1053"/>
    </row>
    <row r="6536" spans="12:16">
      <c r="L6536" s="1054"/>
      <c r="M6536" s="1048"/>
      <c r="N6536" s="1053"/>
      <c r="O6536" s="1053"/>
      <c r="P6536" s="1053"/>
    </row>
    <row r="6537" spans="12:16">
      <c r="L6537" s="1054"/>
      <c r="M6537" s="1048"/>
      <c r="N6537" s="1053"/>
      <c r="O6537" s="1053"/>
      <c r="P6537" s="1053"/>
    </row>
    <row r="6538" spans="12:16">
      <c r="L6538" s="1054"/>
      <c r="M6538" s="1048"/>
      <c r="N6538" s="1053"/>
      <c r="O6538" s="1053"/>
      <c r="P6538" s="1053"/>
    </row>
    <row r="6539" spans="12:16">
      <c r="L6539" s="1054"/>
      <c r="M6539" s="1048"/>
      <c r="N6539" s="1053"/>
      <c r="O6539" s="1053"/>
      <c r="P6539" s="1053"/>
    </row>
    <row r="6540" spans="12:16">
      <c r="L6540" s="1054"/>
      <c r="M6540" s="1048"/>
      <c r="N6540" s="1053"/>
      <c r="O6540" s="1053"/>
      <c r="P6540" s="1053"/>
    </row>
    <row r="6541" spans="12:16">
      <c r="L6541" s="1054"/>
      <c r="M6541" s="1048"/>
      <c r="N6541" s="1053"/>
      <c r="O6541" s="1053"/>
      <c r="P6541" s="1053"/>
    </row>
    <row r="6542" spans="12:16">
      <c r="L6542" s="1054"/>
      <c r="M6542" s="1048"/>
      <c r="N6542" s="1053"/>
      <c r="O6542" s="1053"/>
      <c r="P6542" s="1053"/>
    </row>
    <row r="6543" spans="12:16">
      <c r="L6543" s="1054"/>
      <c r="M6543" s="1048"/>
      <c r="N6543" s="1053"/>
      <c r="O6543" s="1053"/>
      <c r="P6543" s="1053"/>
    </row>
    <row r="6544" spans="12:16">
      <c r="L6544" s="1054"/>
      <c r="M6544" s="1048"/>
      <c r="N6544" s="1053"/>
      <c r="O6544" s="1053"/>
      <c r="P6544" s="1053"/>
    </row>
    <row r="6545" spans="12:16">
      <c r="L6545" s="1054"/>
      <c r="M6545" s="1048"/>
      <c r="N6545" s="1053"/>
      <c r="O6545" s="1053"/>
      <c r="P6545" s="1053"/>
    </row>
    <row r="6546" spans="12:16">
      <c r="L6546" s="1054"/>
      <c r="M6546" s="1048"/>
      <c r="N6546" s="1053"/>
      <c r="O6546" s="1053"/>
      <c r="P6546" s="1053"/>
    </row>
    <row r="6547" spans="12:16">
      <c r="L6547" s="1054"/>
      <c r="M6547" s="1048"/>
      <c r="N6547" s="1053"/>
      <c r="O6547" s="1053"/>
      <c r="P6547" s="1053"/>
    </row>
    <row r="6548" spans="12:16">
      <c r="L6548" s="1054"/>
      <c r="M6548" s="1048"/>
      <c r="N6548" s="1053"/>
      <c r="O6548" s="1053"/>
      <c r="P6548" s="1053"/>
    </row>
    <row r="6549" spans="12:16">
      <c r="L6549" s="1054"/>
      <c r="M6549" s="1048"/>
      <c r="N6549" s="1053"/>
      <c r="O6549" s="1053"/>
      <c r="P6549" s="1053"/>
    </row>
    <row r="6550" spans="12:16">
      <c r="L6550" s="1054"/>
      <c r="M6550" s="1048"/>
      <c r="N6550" s="1053"/>
      <c r="O6550" s="1053"/>
      <c r="P6550" s="1053"/>
    </row>
    <row r="6551" spans="12:16">
      <c r="L6551" s="1054"/>
      <c r="M6551" s="1048"/>
      <c r="N6551" s="1053"/>
      <c r="O6551" s="1053"/>
      <c r="P6551" s="1053"/>
    </row>
    <row r="6552" spans="12:16">
      <c r="L6552" s="1054"/>
      <c r="M6552" s="1048"/>
      <c r="N6552" s="1053"/>
      <c r="O6552" s="1053"/>
      <c r="P6552" s="1053"/>
    </row>
    <row r="6553" spans="12:16">
      <c r="L6553" s="1054"/>
      <c r="M6553" s="1048"/>
      <c r="N6553" s="1053"/>
      <c r="O6553" s="1053"/>
      <c r="P6553" s="1053"/>
    </row>
    <row r="6554" spans="12:16">
      <c r="L6554" s="1054"/>
      <c r="M6554" s="1048"/>
      <c r="N6554" s="1053"/>
      <c r="O6554" s="1053"/>
      <c r="P6554" s="1053"/>
    </row>
    <row r="6555" spans="12:16">
      <c r="L6555" s="1054"/>
      <c r="M6555" s="1048"/>
      <c r="N6555" s="1053"/>
      <c r="O6555" s="1053"/>
      <c r="P6555" s="1053"/>
    </row>
    <row r="6556" spans="12:16">
      <c r="L6556" s="1054"/>
      <c r="M6556" s="1048"/>
      <c r="N6556" s="1053"/>
      <c r="O6556" s="1053"/>
      <c r="P6556" s="1053"/>
    </row>
    <row r="6557" spans="12:16">
      <c r="L6557" s="1054"/>
      <c r="M6557" s="1048"/>
      <c r="N6557" s="1053"/>
      <c r="O6557" s="1053"/>
      <c r="P6557" s="1053"/>
    </row>
    <row r="6558" spans="12:16">
      <c r="L6558" s="1054"/>
      <c r="M6558" s="1048"/>
      <c r="N6558" s="1053"/>
      <c r="O6558" s="1053"/>
      <c r="P6558" s="1053"/>
    </row>
    <row r="6559" spans="12:16">
      <c r="L6559" s="1054"/>
      <c r="M6559" s="1048"/>
      <c r="N6559" s="1053"/>
      <c r="O6559" s="1053"/>
      <c r="P6559" s="1053"/>
    </row>
    <row r="6560" spans="12:16">
      <c r="L6560" s="1054"/>
      <c r="M6560" s="1048"/>
      <c r="N6560" s="1053"/>
      <c r="O6560" s="1053"/>
      <c r="P6560" s="1053"/>
    </row>
    <row r="6561" spans="12:16">
      <c r="L6561" s="1054"/>
      <c r="M6561" s="1048"/>
      <c r="N6561" s="1053"/>
      <c r="O6561" s="1053"/>
      <c r="P6561" s="1053"/>
    </row>
    <row r="6562" spans="12:16">
      <c r="L6562" s="1054"/>
      <c r="M6562" s="1048"/>
      <c r="N6562" s="1053"/>
      <c r="O6562" s="1053"/>
      <c r="P6562" s="1053"/>
    </row>
    <row r="6563" spans="12:16">
      <c r="L6563" s="1054"/>
      <c r="M6563" s="1048"/>
      <c r="N6563" s="1053"/>
      <c r="O6563" s="1053"/>
      <c r="P6563" s="1053"/>
    </row>
    <row r="6564" spans="12:16">
      <c r="L6564" s="1054"/>
      <c r="M6564" s="1048"/>
      <c r="N6564" s="1053"/>
      <c r="O6564" s="1053"/>
      <c r="P6564" s="1053"/>
    </row>
    <row r="6565" spans="12:16">
      <c r="L6565" s="1054"/>
      <c r="M6565" s="1048"/>
      <c r="N6565" s="1053"/>
      <c r="O6565" s="1053"/>
      <c r="P6565" s="1053"/>
    </row>
    <row r="6566" spans="12:16">
      <c r="L6566" s="1054"/>
      <c r="M6566" s="1048"/>
      <c r="N6566" s="1053"/>
      <c r="O6566" s="1053"/>
      <c r="P6566" s="1053"/>
    </row>
    <row r="6567" spans="12:16">
      <c r="L6567" s="1054"/>
      <c r="M6567" s="1048"/>
      <c r="N6567" s="1053"/>
      <c r="O6567" s="1053"/>
      <c r="P6567" s="1053"/>
    </row>
    <row r="6568" spans="12:16">
      <c r="L6568" s="1054"/>
      <c r="M6568" s="1048"/>
      <c r="N6568" s="1053"/>
      <c r="O6568" s="1053"/>
      <c r="P6568" s="1053"/>
    </row>
    <row r="6569" spans="12:16">
      <c r="L6569" s="1054"/>
      <c r="M6569" s="1048"/>
      <c r="N6569" s="1053"/>
      <c r="O6569" s="1053"/>
      <c r="P6569" s="1053"/>
    </row>
    <row r="6570" spans="12:16">
      <c r="L6570" s="1054"/>
      <c r="M6570" s="1048"/>
      <c r="N6570" s="1053"/>
      <c r="O6570" s="1053"/>
      <c r="P6570" s="1053"/>
    </row>
    <row r="6571" spans="12:16">
      <c r="L6571" s="1054"/>
      <c r="M6571" s="1048"/>
      <c r="N6571" s="1053"/>
      <c r="O6571" s="1053"/>
      <c r="P6571" s="1053"/>
    </row>
    <row r="6572" spans="12:16">
      <c r="L6572" s="1054"/>
      <c r="M6572" s="1048"/>
      <c r="N6572" s="1053"/>
      <c r="O6572" s="1053"/>
      <c r="P6572" s="1053"/>
    </row>
    <row r="6573" spans="12:16">
      <c r="L6573" s="1054"/>
      <c r="M6573" s="1048"/>
      <c r="N6573" s="1053"/>
      <c r="O6573" s="1053"/>
      <c r="P6573" s="1053"/>
    </row>
    <row r="6574" spans="12:16">
      <c r="L6574" s="1054"/>
      <c r="M6574" s="1048"/>
      <c r="N6574" s="1053"/>
      <c r="O6574" s="1053"/>
      <c r="P6574" s="1053"/>
    </row>
    <row r="6575" spans="12:16">
      <c r="L6575" s="1054"/>
      <c r="M6575" s="1048"/>
      <c r="N6575" s="1053"/>
      <c r="O6575" s="1053"/>
      <c r="P6575" s="1053"/>
    </row>
    <row r="6576" spans="12:16">
      <c r="L6576" s="1054"/>
      <c r="M6576" s="1048"/>
      <c r="N6576" s="1053"/>
      <c r="O6576" s="1053"/>
      <c r="P6576" s="1053"/>
    </row>
    <row r="6577" spans="12:16">
      <c r="L6577" s="1054"/>
      <c r="M6577" s="1048"/>
      <c r="N6577" s="1053"/>
      <c r="O6577" s="1053"/>
      <c r="P6577" s="1053"/>
    </row>
    <row r="6578" spans="12:16">
      <c r="L6578" s="1054"/>
      <c r="M6578" s="1048"/>
      <c r="N6578" s="1053"/>
      <c r="O6578" s="1053"/>
      <c r="P6578" s="1053"/>
    </row>
    <row r="6579" spans="12:16">
      <c r="L6579" s="1054"/>
      <c r="M6579" s="1048"/>
      <c r="N6579" s="1053"/>
      <c r="O6579" s="1053"/>
      <c r="P6579" s="1053"/>
    </row>
    <row r="6580" spans="12:16">
      <c r="L6580" s="1054"/>
      <c r="M6580" s="1048"/>
      <c r="N6580" s="1053"/>
      <c r="O6580" s="1053"/>
      <c r="P6580" s="1053"/>
    </row>
    <row r="6581" spans="12:16">
      <c r="L6581" s="1054"/>
      <c r="M6581" s="1048"/>
      <c r="N6581" s="1053"/>
      <c r="O6581" s="1053"/>
      <c r="P6581" s="1053"/>
    </row>
    <row r="6582" spans="12:16">
      <c r="L6582" s="1054"/>
      <c r="M6582" s="1048"/>
      <c r="N6582" s="1053"/>
      <c r="O6582" s="1053"/>
      <c r="P6582" s="1053"/>
    </row>
    <row r="6583" spans="12:16">
      <c r="L6583" s="1054"/>
      <c r="M6583" s="1048"/>
      <c r="N6583" s="1053"/>
      <c r="O6583" s="1053"/>
      <c r="P6583" s="1053"/>
    </row>
    <row r="6584" spans="12:16">
      <c r="L6584" s="1054"/>
      <c r="M6584" s="1048"/>
      <c r="N6584" s="1053"/>
      <c r="O6584" s="1053"/>
      <c r="P6584" s="1053"/>
    </row>
    <row r="6585" spans="12:16">
      <c r="L6585" s="1054"/>
      <c r="M6585" s="1048"/>
      <c r="N6585" s="1053"/>
      <c r="O6585" s="1053"/>
      <c r="P6585" s="1053"/>
    </row>
    <row r="6586" spans="12:16">
      <c r="L6586" s="1054"/>
      <c r="M6586" s="1048"/>
      <c r="N6586" s="1053"/>
      <c r="O6586" s="1053"/>
      <c r="P6586" s="1053"/>
    </row>
    <row r="6587" spans="12:16">
      <c r="L6587" s="1054"/>
      <c r="M6587" s="1048"/>
      <c r="N6587" s="1053"/>
      <c r="O6587" s="1053"/>
      <c r="P6587" s="1053"/>
    </row>
    <row r="6588" spans="12:16">
      <c r="L6588" s="1054"/>
      <c r="M6588" s="1048"/>
      <c r="N6588" s="1053"/>
      <c r="O6588" s="1053"/>
      <c r="P6588" s="1053"/>
    </row>
    <row r="6589" spans="12:16">
      <c r="L6589" s="1054"/>
      <c r="M6589" s="1048"/>
      <c r="N6589" s="1053"/>
      <c r="O6589" s="1053"/>
      <c r="P6589" s="1053"/>
    </row>
    <row r="6590" spans="12:16">
      <c r="L6590" s="1054"/>
      <c r="M6590" s="1048"/>
      <c r="N6590" s="1053"/>
      <c r="O6590" s="1053"/>
      <c r="P6590" s="1053"/>
    </row>
    <row r="6591" spans="12:16">
      <c r="L6591" s="1054"/>
      <c r="M6591" s="1048"/>
      <c r="N6591" s="1053"/>
      <c r="O6591" s="1053"/>
      <c r="P6591" s="1053"/>
    </row>
    <row r="6592" spans="12:16">
      <c r="L6592" s="1054"/>
      <c r="M6592" s="1048"/>
      <c r="N6592" s="1053"/>
      <c r="O6592" s="1053"/>
      <c r="P6592" s="1053"/>
    </row>
    <row r="6593" spans="12:16">
      <c r="L6593" s="1054"/>
      <c r="M6593" s="1048"/>
      <c r="N6593" s="1053"/>
      <c r="O6593" s="1053"/>
      <c r="P6593" s="1053"/>
    </row>
    <row r="6594" spans="12:16">
      <c r="L6594" s="1054"/>
      <c r="M6594" s="1048"/>
      <c r="N6594" s="1053"/>
      <c r="O6594" s="1053"/>
      <c r="P6594" s="1053"/>
    </row>
    <row r="6595" spans="12:16">
      <c r="L6595" s="1054"/>
      <c r="M6595" s="1048"/>
      <c r="N6595" s="1053"/>
      <c r="O6595" s="1053"/>
      <c r="P6595" s="1053"/>
    </row>
    <row r="6596" spans="12:16">
      <c r="L6596" s="1054"/>
      <c r="M6596" s="1048"/>
      <c r="N6596" s="1053"/>
      <c r="O6596" s="1053"/>
      <c r="P6596" s="1053"/>
    </row>
    <row r="6597" spans="12:16">
      <c r="L6597" s="1054"/>
      <c r="M6597" s="1048"/>
      <c r="N6597" s="1053"/>
      <c r="O6597" s="1053"/>
      <c r="P6597" s="1053"/>
    </row>
    <row r="6598" spans="12:16">
      <c r="L6598" s="1054"/>
      <c r="M6598" s="1048"/>
      <c r="N6598" s="1053"/>
      <c r="O6598" s="1053"/>
      <c r="P6598" s="1053"/>
    </row>
    <row r="6599" spans="12:16">
      <c r="L6599" s="1054"/>
      <c r="M6599" s="1048"/>
      <c r="N6599" s="1053"/>
      <c r="O6599" s="1053"/>
      <c r="P6599" s="1053"/>
    </row>
    <row r="6600" spans="12:16">
      <c r="L6600" s="1054"/>
      <c r="M6600" s="1048"/>
      <c r="N6600" s="1053"/>
      <c r="O6600" s="1053"/>
      <c r="P6600" s="1053"/>
    </row>
    <row r="6601" spans="12:16">
      <c r="L6601" s="1054"/>
      <c r="M6601" s="1048"/>
      <c r="N6601" s="1053"/>
      <c r="O6601" s="1053"/>
      <c r="P6601" s="1053"/>
    </row>
    <row r="6602" spans="12:16">
      <c r="L6602" s="1054"/>
      <c r="M6602" s="1048"/>
      <c r="N6602" s="1053"/>
      <c r="O6602" s="1053"/>
      <c r="P6602" s="1053"/>
    </row>
    <row r="6603" spans="12:16">
      <c r="L6603" s="1054"/>
      <c r="M6603" s="1048"/>
      <c r="N6603" s="1053"/>
      <c r="O6603" s="1053"/>
      <c r="P6603" s="1053"/>
    </row>
    <row r="6604" spans="12:16">
      <c r="L6604" s="1054"/>
      <c r="M6604" s="1048"/>
      <c r="N6604" s="1053"/>
      <c r="O6604" s="1053"/>
      <c r="P6604" s="1053"/>
    </row>
    <row r="6605" spans="12:16">
      <c r="L6605" s="1054"/>
      <c r="M6605" s="1048"/>
      <c r="N6605" s="1053"/>
      <c r="O6605" s="1053"/>
      <c r="P6605" s="1053"/>
    </row>
    <row r="6606" spans="12:16">
      <c r="L6606" s="1054"/>
      <c r="M6606" s="1048"/>
      <c r="N6606" s="1053"/>
      <c r="O6606" s="1053"/>
      <c r="P6606" s="1053"/>
    </row>
    <row r="6607" spans="12:16">
      <c r="L6607" s="1054"/>
      <c r="M6607" s="1048"/>
      <c r="N6607" s="1053"/>
      <c r="O6607" s="1053"/>
      <c r="P6607" s="1053"/>
    </row>
    <row r="6608" spans="12:16">
      <c r="L6608" s="1054"/>
      <c r="M6608" s="1048"/>
      <c r="N6608" s="1053"/>
      <c r="O6608" s="1053"/>
      <c r="P6608" s="1053"/>
    </row>
    <row r="6609" spans="12:16">
      <c r="L6609" s="1054"/>
      <c r="M6609" s="1048"/>
      <c r="N6609" s="1053"/>
      <c r="O6609" s="1053"/>
      <c r="P6609" s="1053"/>
    </row>
    <row r="6610" spans="12:16">
      <c r="L6610" s="1054"/>
      <c r="M6610" s="1048"/>
      <c r="N6610" s="1053"/>
      <c r="O6610" s="1053"/>
      <c r="P6610" s="1053"/>
    </row>
    <row r="6611" spans="12:16">
      <c r="L6611" s="1054"/>
      <c r="M6611" s="1048"/>
      <c r="N6611" s="1053"/>
      <c r="O6611" s="1053"/>
      <c r="P6611" s="1053"/>
    </row>
    <row r="6612" spans="12:16">
      <c r="L6612" s="1054"/>
      <c r="M6612" s="1048"/>
      <c r="N6612" s="1053"/>
      <c r="O6612" s="1053"/>
      <c r="P6612" s="1053"/>
    </row>
    <row r="6613" spans="12:16">
      <c r="L6613" s="1054"/>
      <c r="M6613" s="1048"/>
      <c r="N6613" s="1053"/>
      <c r="O6613" s="1053"/>
      <c r="P6613" s="1053"/>
    </row>
    <row r="6614" spans="12:16">
      <c r="L6614" s="1054"/>
      <c r="M6614" s="1048"/>
      <c r="N6614" s="1053"/>
      <c r="O6614" s="1053"/>
      <c r="P6614" s="1053"/>
    </row>
    <row r="6615" spans="12:16">
      <c r="L6615" s="1054"/>
      <c r="M6615" s="1048"/>
      <c r="N6615" s="1053"/>
      <c r="O6615" s="1053"/>
      <c r="P6615" s="1053"/>
    </row>
    <row r="6616" spans="12:16">
      <c r="L6616" s="1054"/>
      <c r="M6616" s="1048"/>
      <c r="N6616" s="1053"/>
      <c r="O6616" s="1053"/>
      <c r="P6616" s="1053"/>
    </row>
    <row r="6617" spans="12:16">
      <c r="L6617" s="1054"/>
      <c r="M6617" s="1048"/>
      <c r="N6617" s="1053"/>
      <c r="O6617" s="1053"/>
      <c r="P6617" s="1053"/>
    </row>
    <row r="6618" spans="12:16">
      <c r="L6618" s="1054"/>
      <c r="M6618" s="1048"/>
      <c r="N6618" s="1053"/>
      <c r="O6618" s="1053"/>
      <c r="P6618" s="1053"/>
    </row>
    <row r="6619" spans="12:16">
      <c r="L6619" s="1054"/>
      <c r="M6619" s="1048"/>
      <c r="N6619" s="1053"/>
      <c r="O6619" s="1053"/>
      <c r="P6619" s="1053"/>
    </row>
    <row r="6620" spans="12:16">
      <c r="L6620" s="1054"/>
      <c r="M6620" s="1048"/>
      <c r="N6620" s="1053"/>
      <c r="O6620" s="1053"/>
      <c r="P6620" s="1053"/>
    </row>
    <row r="6621" spans="12:16">
      <c r="L6621" s="1054"/>
      <c r="M6621" s="1048"/>
      <c r="N6621" s="1053"/>
      <c r="O6621" s="1053"/>
      <c r="P6621" s="1053"/>
    </row>
    <row r="6622" spans="12:16">
      <c r="L6622" s="1054"/>
      <c r="M6622" s="1048"/>
      <c r="N6622" s="1053"/>
      <c r="O6622" s="1053"/>
      <c r="P6622" s="1053"/>
    </row>
    <row r="6623" spans="12:16">
      <c r="L6623" s="1054"/>
      <c r="M6623" s="1048"/>
      <c r="N6623" s="1053"/>
      <c r="O6623" s="1053"/>
      <c r="P6623" s="1053"/>
    </row>
    <row r="6624" spans="12:16">
      <c r="L6624" s="1054"/>
      <c r="M6624" s="1048"/>
      <c r="N6624" s="1053"/>
      <c r="O6624" s="1053"/>
      <c r="P6624" s="1053"/>
    </row>
    <row r="6625" spans="12:16">
      <c r="L6625" s="1054"/>
      <c r="M6625" s="1048"/>
      <c r="N6625" s="1053"/>
      <c r="O6625" s="1053"/>
      <c r="P6625" s="1053"/>
    </row>
    <row r="6626" spans="12:16">
      <c r="L6626" s="1054"/>
      <c r="M6626" s="1048"/>
      <c r="N6626" s="1053"/>
      <c r="O6626" s="1053"/>
      <c r="P6626" s="1053"/>
    </row>
    <row r="6627" spans="12:16">
      <c r="L6627" s="1054"/>
      <c r="M6627" s="1048"/>
      <c r="N6627" s="1053"/>
      <c r="O6627" s="1053"/>
      <c r="P6627" s="1053"/>
    </row>
    <row r="6628" spans="12:16">
      <c r="L6628" s="1054"/>
      <c r="M6628" s="1048"/>
      <c r="N6628" s="1053"/>
      <c r="O6628" s="1053"/>
      <c r="P6628" s="1053"/>
    </row>
    <row r="6629" spans="12:16">
      <c r="L6629" s="1054"/>
      <c r="M6629" s="1048"/>
      <c r="N6629" s="1053"/>
      <c r="O6629" s="1053"/>
      <c r="P6629" s="1053"/>
    </row>
    <row r="6630" spans="12:16">
      <c r="L6630" s="1054"/>
      <c r="M6630" s="1048"/>
      <c r="N6630" s="1053"/>
      <c r="O6630" s="1053"/>
      <c r="P6630" s="1053"/>
    </row>
    <row r="6631" spans="12:16">
      <c r="L6631" s="1054"/>
      <c r="M6631" s="1048"/>
      <c r="N6631" s="1053"/>
      <c r="O6631" s="1053"/>
      <c r="P6631" s="1053"/>
    </row>
    <row r="6632" spans="12:16">
      <c r="L6632" s="1054"/>
      <c r="M6632" s="1048"/>
      <c r="N6632" s="1053"/>
      <c r="O6632" s="1053"/>
      <c r="P6632" s="1053"/>
    </row>
    <row r="6633" spans="12:16">
      <c r="L6633" s="1054"/>
      <c r="M6633" s="1048"/>
      <c r="N6633" s="1053"/>
      <c r="O6633" s="1053"/>
      <c r="P6633" s="1053"/>
    </row>
    <row r="6634" spans="12:16">
      <c r="L6634" s="1054"/>
      <c r="M6634" s="1048"/>
      <c r="N6634" s="1053"/>
      <c r="O6634" s="1053"/>
      <c r="P6634" s="1053"/>
    </row>
    <row r="6635" spans="12:16">
      <c r="L6635" s="1054"/>
      <c r="M6635" s="1048"/>
      <c r="N6635" s="1053"/>
      <c r="O6635" s="1053"/>
      <c r="P6635" s="1053"/>
    </row>
    <row r="6636" spans="12:16">
      <c r="L6636" s="1054"/>
      <c r="M6636" s="1048"/>
      <c r="N6636" s="1053"/>
      <c r="O6636" s="1053"/>
      <c r="P6636" s="1053"/>
    </row>
    <row r="6637" spans="12:16">
      <c r="L6637" s="1054"/>
      <c r="M6637" s="1048"/>
      <c r="N6637" s="1053"/>
      <c r="O6637" s="1053"/>
      <c r="P6637" s="1053"/>
    </row>
    <row r="6638" spans="12:16">
      <c r="L6638" s="1054"/>
      <c r="M6638" s="1048"/>
      <c r="N6638" s="1053"/>
      <c r="O6638" s="1053"/>
      <c r="P6638" s="1053"/>
    </row>
    <row r="6639" spans="12:16">
      <c r="L6639" s="1054"/>
      <c r="M6639" s="1048"/>
      <c r="N6639" s="1053"/>
      <c r="O6639" s="1053"/>
      <c r="P6639" s="1053"/>
    </row>
    <row r="6640" spans="12:16">
      <c r="L6640" s="1054"/>
      <c r="M6640" s="1048"/>
      <c r="N6640" s="1053"/>
      <c r="O6640" s="1053"/>
      <c r="P6640" s="1053"/>
    </row>
    <row r="6641" spans="12:16">
      <c r="L6641" s="1054"/>
      <c r="M6641" s="1048"/>
      <c r="N6641" s="1053"/>
      <c r="O6641" s="1053"/>
      <c r="P6641" s="1053"/>
    </row>
    <row r="6642" spans="12:16">
      <c r="L6642" s="1054"/>
      <c r="M6642" s="1048"/>
      <c r="N6642" s="1053"/>
      <c r="O6642" s="1053"/>
      <c r="P6642" s="1053"/>
    </row>
    <row r="6643" spans="12:16">
      <c r="L6643" s="1054"/>
      <c r="M6643" s="1048"/>
      <c r="N6643" s="1053"/>
      <c r="O6643" s="1053"/>
      <c r="P6643" s="1053"/>
    </row>
    <row r="6644" spans="12:16">
      <c r="L6644" s="1054"/>
      <c r="M6644" s="1048"/>
      <c r="N6644" s="1053"/>
      <c r="O6644" s="1053"/>
      <c r="P6644" s="1053"/>
    </row>
    <row r="6645" spans="12:16">
      <c r="L6645" s="1054"/>
      <c r="M6645" s="1048"/>
      <c r="N6645" s="1053"/>
      <c r="O6645" s="1053"/>
      <c r="P6645" s="1053"/>
    </row>
    <row r="6646" spans="12:16">
      <c r="L6646" s="1054"/>
      <c r="M6646" s="1048"/>
      <c r="N6646" s="1053"/>
      <c r="O6646" s="1053"/>
      <c r="P6646" s="1053"/>
    </row>
    <row r="6647" spans="12:16">
      <c r="L6647" s="1054"/>
      <c r="M6647" s="1048"/>
      <c r="N6647" s="1053"/>
      <c r="O6647" s="1053"/>
      <c r="P6647" s="1053"/>
    </row>
    <row r="6648" spans="12:16">
      <c r="L6648" s="1054"/>
      <c r="M6648" s="1048"/>
      <c r="N6648" s="1053"/>
      <c r="O6648" s="1053"/>
      <c r="P6648" s="1053"/>
    </row>
    <row r="6649" spans="12:16">
      <c r="L6649" s="1054"/>
      <c r="M6649" s="1048"/>
      <c r="N6649" s="1053"/>
      <c r="O6649" s="1053"/>
      <c r="P6649" s="1053"/>
    </row>
    <row r="6650" spans="12:16">
      <c r="L6650" s="1054"/>
      <c r="M6650" s="1048"/>
      <c r="N6650" s="1053"/>
      <c r="O6650" s="1053"/>
      <c r="P6650" s="1053"/>
    </row>
    <row r="6651" spans="12:16">
      <c r="L6651" s="1054"/>
      <c r="M6651" s="1048"/>
      <c r="N6651" s="1053"/>
      <c r="O6651" s="1053"/>
      <c r="P6651" s="1053"/>
    </row>
    <row r="6652" spans="12:16">
      <c r="L6652" s="1054"/>
      <c r="M6652" s="1048"/>
      <c r="N6652" s="1053"/>
      <c r="O6652" s="1053"/>
      <c r="P6652" s="1053"/>
    </row>
    <row r="6653" spans="12:16">
      <c r="L6653" s="1054"/>
      <c r="M6653" s="1048"/>
      <c r="N6653" s="1053"/>
      <c r="O6653" s="1053"/>
      <c r="P6653" s="1053"/>
    </row>
    <row r="6654" spans="12:16">
      <c r="L6654" s="1054"/>
      <c r="M6654" s="1048"/>
      <c r="N6654" s="1053"/>
      <c r="O6654" s="1053"/>
      <c r="P6654" s="1053"/>
    </row>
    <row r="6655" spans="12:16">
      <c r="L6655" s="1054"/>
      <c r="M6655" s="1048"/>
      <c r="N6655" s="1053"/>
      <c r="O6655" s="1053"/>
      <c r="P6655" s="1053"/>
    </row>
    <row r="6656" spans="12:16">
      <c r="L6656" s="1054"/>
      <c r="M6656" s="1048"/>
      <c r="N6656" s="1053"/>
      <c r="O6656" s="1053"/>
      <c r="P6656" s="1053"/>
    </row>
    <row r="6657" spans="12:16">
      <c r="L6657" s="1054"/>
      <c r="M6657" s="1048"/>
      <c r="N6657" s="1053"/>
      <c r="O6657" s="1053"/>
      <c r="P6657" s="1053"/>
    </row>
    <row r="6658" spans="12:16">
      <c r="L6658" s="1054"/>
      <c r="M6658" s="1048"/>
      <c r="N6658" s="1053"/>
      <c r="O6658" s="1053"/>
      <c r="P6658" s="1053"/>
    </row>
    <row r="6659" spans="12:16">
      <c r="L6659" s="1054"/>
      <c r="M6659" s="1048"/>
      <c r="N6659" s="1053"/>
      <c r="O6659" s="1053"/>
      <c r="P6659" s="1053"/>
    </row>
    <row r="6660" spans="12:16">
      <c r="L6660" s="1054"/>
      <c r="M6660" s="1048"/>
      <c r="N6660" s="1053"/>
      <c r="O6660" s="1053"/>
      <c r="P6660" s="1053"/>
    </row>
    <row r="6661" spans="12:16">
      <c r="L6661" s="1054"/>
      <c r="M6661" s="1048"/>
      <c r="N6661" s="1053"/>
      <c r="O6661" s="1053"/>
      <c r="P6661" s="1053"/>
    </row>
    <row r="6662" spans="12:16">
      <c r="L6662" s="1054"/>
      <c r="M6662" s="1048"/>
      <c r="N6662" s="1053"/>
      <c r="O6662" s="1053"/>
      <c r="P6662" s="1053"/>
    </row>
    <row r="6663" spans="12:16">
      <c r="L6663" s="1054"/>
      <c r="M6663" s="1048"/>
      <c r="N6663" s="1053"/>
      <c r="O6663" s="1053"/>
      <c r="P6663" s="1053"/>
    </row>
    <row r="6664" spans="12:16">
      <c r="L6664" s="1054"/>
      <c r="M6664" s="1048"/>
      <c r="N6664" s="1053"/>
      <c r="O6664" s="1053"/>
      <c r="P6664" s="1053"/>
    </row>
    <row r="6665" spans="12:16">
      <c r="L6665" s="1054"/>
      <c r="M6665" s="1048"/>
      <c r="N6665" s="1053"/>
      <c r="O6665" s="1053"/>
      <c r="P6665" s="1053"/>
    </row>
    <row r="6666" spans="12:16">
      <c r="L6666" s="1054"/>
      <c r="M6666" s="1048"/>
      <c r="N6666" s="1053"/>
      <c r="O6666" s="1053"/>
      <c r="P6666" s="1053"/>
    </row>
    <row r="6667" spans="12:16">
      <c r="L6667" s="1054"/>
      <c r="M6667" s="1048"/>
      <c r="N6667" s="1053"/>
      <c r="O6667" s="1053"/>
      <c r="P6667" s="1053"/>
    </row>
    <row r="6668" spans="12:16">
      <c r="L6668" s="1054"/>
      <c r="M6668" s="1048"/>
      <c r="N6668" s="1053"/>
      <c r="O6668" s="1053"/>
      <c r="P6668" s="1053"/>
    </row>
    <row r="6669" spans="12:16">
      <c r="L6669" s="1054"/>
      <c r="M6669" s="1048"/>
      <c r="N6669" s="1053"/>
      <c r="O6669" s="1053"/>
      <c r="P6669" s="1053"/>
    </row>
    <row r="6670" spans="12:16">
      <c r="L6670" s="1054"/>
      <c r="M6670" s="1048"/>
      <c r="N6670" s="1053"/>
      <c r="O6670" s="1053"/>
      <c r="P6670" s="1053"/>
    </row>
    <row r="6671" spans="12:16">
      <c r="L6671" s="1054"/>
      <c r="M6671" s="1048"/>
      <c r="N6671" s="1053"/>
      <c r="O6671" s="1053"/>
      <c r="P6671" s="1053"/>
    </row>
    <row r="6672" spans="12:16">
      <c r="L6672" s="1054"/>
      <c r="M6672" s="1048"/>
      <c r="N6672" s="1053"/>
      <c r="O6672" s="1053"/>
      <c r="P6672" s="1053"/>
    </row>
    <row r="6673" spans="12:16">
      <c r="L6673" s="1054"/>
      <c r="M6673" s="1048"/>
      <c r="N6673" s="1053"/>
      <c r="O6673" s="1053"/>
      <c r="P6673" s="1053"/>
    </row>
    <row r="6674" spans="12:16">
      <c r="L6674" s="1054"/>
      <c r="M6674" s="1048"/>
      <c r="N6674" s="1053"/>
      <c r="O6674" s="1053"/>
      <c r="P6674" s="1053"/>
    </row>
    <row r="6675" spans="12:16">
      <c r="L6675" s="1054"/>
      <c r="M6675" s="1048"/>
      <c r="N6675" s="1053"/>
      <c r="O6675" s="1053"/>
      <c r="P6675" s="1053"/>
    </row>
    <row r="6676" spans="12:16">
      <c r="L6676" s="1054"/>
      <c r="M6676" s="1048"/>
      <c r="N6676" s="1053"/>
      <c r="O6676" s="1053"/>
      <c r="P6676" s="1053"/>
    </row>
    <row r="6677" spans="12:16">
      <c r="L6677" s="1054"/>
      <c r="M6677" s="1048"/>
      <c r="N6677" s="1053"/>
      <c r="O6677" s="1053"/>
      <c r="P6677" s="1053"/>
    </row>
    <row r="6678" spans="12:16">
      <c r="L6678" s="1054"/>
      <c r="M6678" s="1048"/>
      <c r="N6678" s="1053"/>
      <c r="O6678" s="1053"/>
      <c r="P6678" s="1053"/>
    </row>
    <row r="6679" spans="12:16">
      <c r="L6679" s="1054"/>
      <c r="M6679" s="1048"/>
      <c r="N6679" s="1053"/>
      <c r="O6679" s="1053"/>
      <c r="P6679" s="1053"/>
    </row>
    <row r="6680" spans="12:16">
      <c r="L6680" s="1054"/>
      <c r="M6680" s="1048"/>
      <c r="N6680" s="1053"/>
      <c r="O6680" s="1053"/>
      <c r="P6680" s="1053"/>
    </row>
    <row r="6681" spans="12:16">
      <c r="L6681" s="1054"/>
      <c r="M6681" s="1048"/>
      <c r="N6681" s="1053"/>
      <c r="O6681" s="1053"/>
      <c r="P6681" s="1053"/>
    </row>
    <row r="6682" spans="12:16">
      <c r="L6682" s="1054"/>
      <c r="M6682" s="1048"/>
      <c r="N6682" s="1053"/>
      <c r="O6682" s="1053"/>
      <c r="P6682" s="1053"/>
    </row>
    <row r="6683" spans="12:16">
      <c r="L6683" s="1054"/>
      <c r="M6683" s="1048"/>
      <c r="N6683" s="1053"/>
      <c r="O6683" s="1053"/>
      <c r="P6683" s="1053"/>
    </row>
    <row r="6684" spans="12:16">
      <c r="L6684" s="1054"/>
      <c r="M6684" s="1048"/>
      <c r="N6684" s="1053"/>
      <c r="O6684" s="1053"/>
      <c r="P6684" s="1053"/>
    </row>
    <row r="6685" spans="12:16">
      <c r="L6685" s="1054"/>
      <c r="M6685" s="1048"/>
      <c r="N6685" s="1053"/>
      <c r="O6685" s="1053"/>
      <c r="P6685" s="1053"/>
    </row>
    <row r="6686" spans="12:16">
      <c r="L6686" s="1054"/>
      <c r="M6686" s="1048"/>
      <c r="N6686" s="1053"/>
      <c r="O6686" s="1053"/>
      <c r="P6686" s="1053"/>
    </row>
    <row r="6687" spans="12:16">
      <c r="L6687" s="1054"/>
      <c r="M6687" s="1048"/>
      <c r="N6687" s="1053"/>
      <c r="O6687" s="1053"/>
      <c r="P6687" s="1053"/>
    </row>
    <row r="6688" spans="12:16">
      <c r="L6688" s="1054"/>
      <c r="M6688" s="1048"/>
      <c r="N6688" s="1053"/>
      <c r="O6688" s="1053"/>
      <c r="P6688" s="1053"/>
    </row>
    <row r="6689" spans="12:16">
      <c r="L6689" s="1054"/>
      <c r="M6689" s="1048"/>
      <c r="N6689" s="1053"/>
      <c r="O6689" s="1053"/>
      <c r="P6689" s="1053"/>
    </row>
    <row r="6690" spans="12:16">
      <c r="L6690" s="1054"/>
      <c r="M6690" s="1048"/>
      <c r="N6690" s="1053"/>
      <c r="O6690" s="1053"/>
      <c r="P6690" s="1053"/>
    </row>
    <row r="6691" spans="12:16">
      <c r="L6691" s="1054"/>
      <c r="M6691" s="1048"/>
      <c r="N6691" s="1053"/>
      <c r="O6691" s="1053"/>
      <c r="P6691" s="1053"/>
    </row>
    <row r="6692" spans="12:16">
      <c r="L6692" s="1054"/>
      <c r="M6692" s="1048"/>
      <c r="N6692" s="1053"/>
      <c r="O6692" s="1053"/>
      <c r="P6692" s="1053"/>
    </row>
    <row r="6693" spans="12:16">
      <c r="L6693" s="1054"/>
      <c r="M6693" s="1048"/>
      <c r="N6693" s="1053"/>
      <c r="O6693" s="1053"/>
      <c r="P6693" s="1053"/>
    </row>
    <row r="6694" spans="12:16">
      <c r="L6694" s="1054"/>
      <c r="M6694" s="1048"/>
      <c r="N6694" s="1053"/>
      <c r="O6694" s="1053"/>
      <c r="P6694" s="1053"/>
    </row>
    <row r="6695" spans="12:16">
      <c r="L6695" s="1054"/>
      <c r="M6695" s="1048"/>
      <c r="N6695" s="1053"/>
      <c r="O6695" s="1053"/>
      <c r="P6695" s="1053"/>
    </row>
    <row r="6696" spans="12:16">
      <c r="L6696" s="1054"/>
      <c r="M6696" s="1048"/>
      <c r="N6696" s="1053"/>
      <c r="O6696" s="1053"/>
      <c r="P6696" s="1053"/>
    </row>
    <row r="6697" spans="12:16">
      <c r="L6697" s="1054"/>
      <c r="M6697" s="1048"/>
      <c r="N6697" s="1053"/>
      <c r="O6697" s="1053"/>
      <c r="P6697" s="1053"/>
    </row>
    <row r="6698" spans="12:16">
      <c r="L6698" s="1054"/>
      <c r="M6698" s="1048"/>
      <c r="N6698" s="1053"/>
      <c r="O6698" s="1053"/>
      <c r="P6698" s="1053"/>
    </row>
    <row r="6699" spans="12:16">
      <c r="L6699" s="1054"/>
      <c r="M6699" s="1048"/>
      <c r="N6699" s="1053"/>
      <c r="O6699" s="1053"/>
      <c r="P6699" s="1053"/>
    </row>
    <row r="6700" spans="12:16">
      <c r="L6700" s="1054"/>
      <c r="M6700" s="1048"/>
      <c r="N6700" s="1053"/>
      <c r="O6700" s="1053"/>
      <c r="P6700" s="1053"/>
    </row>
    <row r="6701" spans="12:16">
      <c r="L6701" s="1054"/>
      <c r="M6701" s="1048"/>
      <c r="N6701" s="1053"/>
      <c r="O6701" s="1053"/>
      <c r="P6701" s="1053"/>
    </row>
    <row r="6702" spans="12:16">
      <c r="L6702" s="1054"/>
      <c r="M6702" s="1048"/>
      <c r="N6702" s="1053"/>
      <c r="O6702" s="1053"/>
      <c r="P6702" s="1053"/>
    </row>
    <row r="6703" spans="12:16">
      <c r="L6703" s="1054"/>
      <c r="M6703" s="1048"/>
      <c r="N6703" s="1053"/>
      <c r="O6703" s="1053"/>
      <c r="P6703" s="1053"/>
    </row>
    <row r="6704" spans="12:16">
      <c r="L6704" s="1054"/>
      <c r="M6704" s="1048"/>
      <c r="N6704" s="1053"/>
      <c r="O6704" s="1053"/>
      <c r="P6704" s="1053"/>
    </row>
    <row r="6705" spans="12:16">
      <c r="L6705" s="1054"/>
      <c r="M6705" s="1048"/>
      <c r="N6705" s="1053"/>
      <c r="O6705" s="1053"/>
      <c r="P6705" s="1053"/>
    </row>
    <row r="6706" spans="12:16">
      <c r="L6706" s="1054"/>
      <c r="M6706" s="1048"/>
      <c r="N6706" s="1053"/>
      <c r="O6706" s="1053"/>
      <c r="P6706" s="1053"/>
    </row>
    <row r="6707" spans="12:16">
      <c r="L6707" s="1054"/>
      <c r="M6707" s="1048"/>
      <c r="N6707" s="1053"/>
      <c r="O6707" s="1053"/>
      <c r="P6707" s="1053"/>
    </row>
    <row r="6708" spans="12:16">
      <c r="L6708" s="1054"/>
      <c r="M6708" s="1048"/>
      <c r="N6708" s="1053"/>
      <c r="O6708" s="1053"/>
      <c r="P6708" s="1053"/>
    </row>
    <row r="6709" spans="12:16">
      <c r="L6709" s="1054"/>
      <c r="M6709" s="1048"/>
      <c r="N6709" s="1053"/>
      <c r="O6709" s="1053"/>
      <c r="P6709" s="1053"/>
    </row>
    <row r="6710" spans="12:16">
      <c r="L6710" s="1054"/>
      <c r="M6710" s="1048"/>
      <c r="N6710" s="1053"/>
      <c r="O6710" s="1053"/>
      <c r="P6710" s="1053"/>
    </row>
    <row r="6711" spans="12:16">
      <c r="L6711" s="1054"/>
      <c r="M6711" s="1048"/>
      <c r="N6711" s="1053"/>
      <c r="O6711" s="1053"/>
      <c r="P6711" s="1053"/>
    </row>
    <row r="6712" spans="12:16">
      <c r="L6712" s="1054"/>
      <c r="M6712" s="1048"/>
      <c r="N6712" s="1053"/>
      <c r="O6712" s="1053"/>
      <c r="P6712" s="1053"/>
    </row>
    <row r="6713" spans="12:16">
      <c r="L6713" s="1054"/>
      <c r="M6713" s="1048"/>
      <c r="N6713" s="1053"/>
      <c r="O6713" s="1053"/>
      <c r="P6713" s="1053"/>
    </row>
    <row r="6714" spans="12:16">
      <c r="L6714" s="1054"/>
      <c r="M6714" s="1048"/>
      <c r="N6714" s="1053"/>
      <c r="O6714" s="1053"/>
      <c r="P6714" s="1053"/>
    </row>
    <row r="6715" spans="12:16">
      <c r="L6715" s="1054"/>
      <c r="M6715" s="1048"/>
      <c r="N6715" s="1053"/>
      <c r="O6715" s="1053"/>
      <c r="P6715" s="1053"/>
    </row>
    <row r="6716" spans="12:16">
      <c r="L6716" s="1054"/>
      <c r="M6716" s="1048"/>
      <c r="N6716" s="1053"/>
      <c r="O6716" s="1053"/>
      <c r="P6716" s="1053"/>
    </row>
    <row r="6717" spans="12:16">
      <c r="L6717" s="1054"/>
      <c r="M6717" s="1048"/>
      <c r="N6717" s="1053"/>
      <c r="O6717" s="1053"/>
      <c r="P6717" s="1053"/>
    </row>
    <row r="6718" spans="12:16">
      <c r="L6718" s="1054"/>
      <c r="M6718" s="1048"/>
      <c r="N6718" s="1053"/>
      <c r="O6718" s="1053"/>
      <c r="P6718" s="1053"/>
    </row>
    <row r="6719" spans="12:16">
      <c r="L6719" s="1054"/>
      <c r="M6719" s="1048"/>
      <c r="N6719" s="1053"/>
      <c r="O6719" s="1053"/>
      <c r="P6719" s="1053"/>
    </row>
    <row r="6720" spans="12:16">
      <c r="L6720" s="1054"/>
      <c r="M6720" s="1048"/>
      <c r="N6720" s="1053"/>
      <c r="O6720" s="1053"/>
      <c r="P6720" s="1053"/>
    </row>
    <row r="6721" spans="12:16">
      <c r="L6721" s="1054"/>
      <c r="M6721" s="1048"/>
      <c r="N6721" s="1053"/>
      <c r="O6721" s="1053"/>
      <c r="P6721" s="1053"/>
    </row>
    <row r="6722" spans="12:16">
      <c r="L6722" s="1054"/>
      <c r="M6722" s="1048"/>
      <c r="N6722" s="1053"/>
      <c r="O6722" s="1053"/>
      <c r="P6722" s="1053"/>
    </row>
    <row r="6723" spans="12:16">
      <c r="L6723" s="1054"/>
      <c r="M6723" s="1048"/>
      <c r="N6723" s="1053"/>
      <c r="O6723" s="1053"/>
      <c r="P6723" s="1053"/>
    </row>
    <row r="6724" spans="12:16">
      <c r="L6724" s="1054"/>
      <c r="M6724" s="1048"/>
      <c r="N6724" s="1053"/>
      <c r="O6724" s="1053"/>
      <c r="P6724" s="1053"/>
    </row>
    <row r="6725" spans="12:16">
      <c r="L6725" s="1054"/>
      <c r="M6725" s="1048"/>
      <c r="N6725" s="1053"/>
      <c r="O6725" s="1053"/>
      <c r="P6725" s="1053"/>
    </row>
    <row r="6726" spans="12:16">
      <c r="L6726" s="1054"/>
      <c r="M6726" s="1048"/>
      <c r="N6726" s="1053"/>
      <c r="O6726" s="1053"/>
      <c r="P6726" s="1053"/>
    </row>
    <row r="6727" spans="12:16">
      <c r="L6727" s="1054"/>
      <c r="M6727" s="1048"/>
      <c r="N6727" s="1053"/>
      <c r="O6727" s="1053"/>
      <c r="P6727" s="1053"/>
    </row>
    <row r="6728" spans="12:16">
      <c r="L6728" s="1054"/>
      <c r="M6728" s="1048"/>
      <c r="N6728" s="1053"/>
      <c r="O6728" s="1053"/>
      <c r="P6728" s="1053"/>
    </row>
    <row r="6729" spans="12:16">
      <c r="L6729" s="1054"/>
      <c r="M6729" s="1048"/>
      <c r="N6729" s="1053"/>
      <c r="O6729" s="1053"/>
      <c r="P6729" s="1053"/>
    </row>
    <row r="6730" spans="12:16">
      <c r="L6730" s="1054"/>
      <c r="M6730" s="1048"/>
      <c r="N6730" s="1053"/>
      <c r="O6730" s="1053"/>
      <c r="P6730" s="1053"/>
    </row>
    <row r="6731" spans="12:16">
      <c r="L6731" s="1054"/>
      <c r="M6731" s="1048"/>
      <c r="N6731" s="1053"/>
      <c r="O6731" s="1053"/>
      <c r="P6731" s="1053"/>
    </row>
    <row r="6732" spans="12:16">
      <c r="L6732" s="1054"/>
      <c r="M6732" s="1048"/>
      <c r="N6732" s="1053"/>
      <c r="O6732" s="1053"/>
      <c r="P6732" s="1053"/>
    </row>
    <row r="6733" spans="12:16">
      <c r="L6733" s="1054"/>
      <c r="M6733" s="1048"/>
      <c r="N6733" s="1053"/>
      <c r="O6733" s="1053"/>
      <c r="P6733" s="1053"/>
    </row>
    <row r="6734" spans="12:16">
      <c r="L6734" s="1054"/>
      <c r="M6734" s="1048"/>
      <c r="N6734" s="1053"/>
      <c r="O6734" s="1053"/>
      <c r="P6734" s="1053"/>
    </row>
    <row r="6735" spans="12:16">
      <c r="L6735" s="1054"/>
      <c r="M6735" s="1048"/>
      <c r="N6735" s="1053"/>
      <c r="O6735" s="1053"/>
      <c r="P6735" s="1053"/>
    </row>
    <row r="6736" spans="12:16">
      <c r="L6736" s="1054"/>
      <c r="M6736" s="1048"/>
      <c r="N6736" s="1053"/>
      <c r="O6736" s="1053"/>
      <c r="P6736" s="1053"/>
    </row>
    <row r="6737" spans="12:16">
      <c r="L6737" s="1054"/>
      <c r="M6737" s="1048"/>
      <c r="N6737" s="1053"/>
      <c r="O6737" s="1053"/>
      <c r="P6737" s="1053"/>
    </row>
    <row r="6738" spans="12:16">
      <c r="L6738" s="1054"/>
      <c r="M6738" s="1048"/>
      <c r="N6738" s="1053"/>
      <c r="O6738" s="1053"/>
      <c r="P6738" s="1053"/>
    </row>
    <row r="6739" spans="12:16">
      <c r="L6739" s="1054"/>
      <c r="M6739" s="1048"/>
      <c r="N6739" s="1053"/>
      <c r="O6739" s="1053"/>
      <c r="P6739" s="1053"/>
    </row>
    <row r="6740" spans="12:16">
      <c r="L6740" s="1054"/>
      <c r="M6740" s="1048"/>
      <c r="N6740" s="1053"/>
      <c r="O6740" s="1053"/>
      <c r="P6740" s="1053"/>
    </row>
    <row r="6741" spans="12:16">
      <c r="L6741" s="1054"/>
      <c r="M6741" s="1048"/>
      <c r="N6741" s="1053"/>
      <c r="O6741" s="1053"/>
      <c r="P6741" s="1053"/>
    </row>
    <row r="6742" spans="12:16">
      <c r="L6742" s="1054"/>
      <c r="M6742" s="1048"/>
      <c r="N6742" s="1053"/>
      <c r="O6742" s="1053"/>
      <c r="P6742" s="1053"/>
    </row>
    <row r="6743" spans="12:16">
      <c r="L6743" s="1054"/>
      <c r="M6743" s="1048"/>
      <c r="N6743" s="1053"/>
      <c r="O6743" s="1053"/>
      <c r="P6743" s="1053"/>
    </row>
    <row r="6744" spans="12:16">
      <c r="L6744" s="1054"/>
      <c r="M6744" s="1048"/>
      <c r="N6744" s="1053"/>
      <c r="O6744" s="1053"/>
      <c r="P6744" s="1053"/>
    </row>
    <row r="6745" spans="12:16">
      <c r="L6745" s="1054"/>
      <c r="M6745" s="1048"/>
      <c r="N6745" s="1053"/>
      <c r="O6745" s="1053"/>
      <c r="P6745" s="1053"/>
    </row>
    <row r="6746" spans="12:16">
      <c r="L6746" s="1054"/>
      <c r="M6746" s="1048"/>
      <c r="N6746" s="1053"/>
      <c r="O6746" s="1053"/>
      <c r="P6746" s="1053"/>
    </row>
    <row r="6747" spans="12:16">
      <c r="L6747" s="1054"/>
      <c r="M6747" s="1048"/>
      <c r="N6747" s="1053"/>
      <c r="O6747" s="1053"/>
      <c r="P6747" s="1053"/>
    </row>
    <row r="6748" spans="12:16">
      <c r="L6748" s="1054"/>
      <c r="M6748" s="1048"/>
      <c r="N6748" s="1053"/>
      <c r="O6748" s="1053"/>
      <c r="P6748" s="1053"/>
    </row>
    <row r="6749" spans="12:16">
      <c r="L6749" s="1054"/>
      <c r="M6749" s="1048"/>
      <c r="N6749" s="1053"/>
      <c r="O6749" s="1053"/>
      <c r="P6749" s="1053"/>
    </row>
    <row r="6750" spans="12:16">
      <c r="L6750" s="1054"/>
      <c r="M6750" s="1048"/>
      <c r="N6750" s="1053"/>
      <c r="O6750" s="1053"/>
      <c r="P6750" s="1053"/>
    </row>
    <row r="6751" spans="12:16">
      <c r="L6751" s="1054"/>
      <c r="M6751" s="1048"/>
      <c r="N6751" s="1053"/>
      <c r="O6751" s="1053"/>
      <c r="P6751" s="1053"/>
    </row>
    <row r="6752" spans="12:16">
      <c r="L6752" s="1054"/>
      <c r="M6752" s="1048"/>
      <c r="N6752" s="1053"/>
      <c r="O6752" s="1053"/>
      <c r="P6752" s="1053"/>
    </row>
    <row r="6753" spans="12:16">
      <c r="L6753" s="1054"/>
      <c r="M6753" s="1048"/>
      <c r="N6753" s="1053"/>
      <c r="O6753" s="1053"/>
      <c r="P6753" s="1053"/>
    </row>
    <row r="6754" spans="12:16">
      <c r="L6754" s="1054"/>
      <c r="M6754" s="1048"/>
      <c r="N6754" s="1053"/>
      <c r="O6754" s="1053"/>
      <c r="P6754" s="1053"/>
    </row>
    <row r="6755" spans="12:16">
      <c r="L6755" s="1054"/>
      <c r="M6755" s="1048"/>
      <c r="N6755" s="1053"/>
      <c r="O6755" s="1053"/>
      <c r="P6755" s="1053"/>
    </row>
    <row r="6756" spans="12:16">
      <c r="L6756" s="1054"/>
      <c r="M6756" s="1048"/>
      <c r="N6756" s="1053"/>
      <c r="O6756" s="1053"/>
      <c r="P6756" s="1053"/>
    </row>
    <row r="6757" spans="12:16">
      <c r="L6757" s="1054"/>
      <c r="M6757" s="1048"/>
      <c r="N6757" s="1053"/>
      <c r="O6757" s="1053"/>
      <c r="P6757" s="1053"/>
    </row>
    <row r="6758" spans="12:16">
      <c r="L6758" s="1054"/>
      <c r="M6758" s="1048"/>
      <c r="N6758" s="1053"/>
      <c r="O6758" s="1053"/>
      <c r="P6758" s="1053"/>
    </row>
    <row r="6759" spans="12:16">
      <c r="L6759" s="1054"/>
      <c r="M6759" s="1048"/>
      <c r="N6759" s="1053"/>
      <c r="O6759" s="1053"/>
      <c r="P6759" s="1053"/>
    </row>
    <row r="6760" spans="12:16">
      <c r="L6760" s="1054"/>
      <c r="M6760" s="1048"/>
      <c r="N6760" s="1053"/>
      <c r="O6760" s="1053"/>
      <c r="P6760" s="1053"/>
    </row>
    <row r="6761" spans="12:16">
      <c r="L6761" s="1054"/>
      <c r="M6761" s="1048"/>
      <c r="N6761" s="1053"/>
      <c r="O6761" s="1053"/>
      <c r="P6761" s="1053"/>
    </row>
    <row r="6762" spans="12:16">
      <c r="L6762" s="1054"/>
      <c r="M6762" s="1048"/>
      <c r="N6762" s="1053"/>
      <c r="O6762" s="1053"/>
      <c r="P6762" s="1053"/>
    </row>
    <row r="6763" spans="12:16">
      <c r="L6763" s="1054"/>
      <c r="M6763" s="1048"/>
      <c r="N6763" s="1053"/>
      <c r="O6763" s="1053"/>
      <c r="P6763" s="1053"/>
    </row>
    <row r="6764" spans="12:16">
      <c r="L6764" s="1054"/>
      <c r="M6764" s="1048"/>
      <c r="N6764" s="1053"/>
      <c r="O6764" s="1053"/>
      <c r="P6764" s="1053"/>
    </row>
    <row r="6765" spans="12:16">
      <c r="L6765" s="1054"/>
      <c r="M6765" s="1048"/>
      <c r="N6765" s="1053"/>
      <c r="O6765" s="1053"/>
      <c r="P6765" s="1053"/>
    </row>
    <row r="6766" spans="12:16">
      <c r="L6766" s="1054"/>
      <c r="M6766" s="1048"/>
      <c r="N6766" s="1053"/>
      <c r="O6766" s="1053"/>
      <c r="P6766" s="1053"/>
    </row>
    <row r="6767" spans="12:16">
      <c r="L6767" s="1054"/>
      <c r="M6767" s="1048"/>
      <c r="N6767" s="1053"/>
      <c r="O6767" s="1053"/>
      <c r="P6767" s="1053"/>
    </row>
    <row r="6768" spans="12:16">
      <c r="L6768" s="1054"/>
      <c r="M6768" s="1048"/>
      <c r="N6768" s="1053"/>
      <c r="O6768" s="1053"/>
      <c r="P6768" s="1053"/>
    </row>
    <row r="6769" spans="12:16">
      <c r="L6769" s="1054"/>
      <c r="M6769" s="1048"/>
      <c r="N6769" s="1053"/>
      <c r="O6769" s="1053"/>
      <c r="P6769" s="1053"/>
    </row>
    <row r="6770" spans="12:16">
      <c r="L6770" s="1054"/>
      <c r="M6770" s="1048"/>
      <c r="N6770" s="1053"/>
      <c r="O6770" s="1053"/>
      <c r="P6770" s="1053"/>
    </row>
    <row r="6771" spans="12:16">
      <c r="L6771" s="1054"/>
      <c r="M6771" s="1048"/>
      <c r="N6771" s="1053"/>
      <c r="O6771" s="1053"/>
      <c r="P6771" s="1053"/>
    </row>
    <row r="6772" spans="12:16">
      <c r="L6772" s="1054"/>
      <c r="M6772" s="1048"/>
      <c r="N6772" s="1053"/>
      <c r="O6772" s="1053"/>
      <c r="P6772" s="1053"/>
    </row>
    <row r="6773" spans="12:16">
      <c r="L6773" s="1054"/>
      <c r="M6773" s="1048"/>
      <c r="N6773" s="1053"/>
      <c r="O6773" s="1053"/>
      <c r="P6773" s="1053"/>
    </row>
    <row r="6774" spans="12:16">
      <c r="L6774" s="1054"/>
      <c r="M6774" s="1048"/>
      <c r="N6774" s="1053"/>
      <c r="O6774" s="1053"/>
      <c r="P6774" s="1053"/>
    </row>
    <row r="6775" spans="12:16">
      <c r="L6775" s="1054"/>
      <c r="M6775" s="1048"/>
      <c r="N6775" s="1053"/>
      <c r="O6775" s="1053"/>
      <c r="P6775" s="1053"/>
    </row>
    <row r="6776" spans="12:16">
      <c r="L6776" s="1054"/>
      <c r="M6776" s="1048"/>
      <c r="N6776" s="1053"/>
      <c r="O6776" s="1053"/>
      <c r="P6776" s="1053"/>
    </row>
    <row r="6777" spans="12:16">
      <c r="L6777" s="1054"/>
      <c r="M6777" s="1048"/>
      <c r="N6777" s="1053"/>
      <c r="O6777" s="1053"/>
      <c r="P6777" s="1053"/>
    </row>
    <row r="6778" spans="12:16">
      <c r="L6778" s="1054"/>
      <c r="M6778" s="1048"/>
      <c r="N6778" s="1053"/>
      <c r="O6778" s="1053"/>
      <c r="P6778" s="1053"/>
    </row>
    <row r="6779" spans="12:16">
      <c r="L6779" s="1054"/>
      <c r="M6779" s="1048"/>
      <c r="N6779" s="1053"/>
      <c r="O6779" s="1053"/>
      <c r="P6779" s="1053"/>
    </row>
    <row r="6780" spans="12:16">
      <c r="L6780" s="1054"/>
      <c r="M6780" s="1048"/>
      <c r="N6780" s="1053"/>
      <c r="O6780" s="1053"/>
      <c r="P6780" s="1053"/>
    </row>
    <row r="6781" spans="12:16">
      <c r="L6781" s="1054"/>
      <c r="M6781" s="1048"/>
      <c r="N6781" s="1053"/>
      <c r="O6781" s="1053"/>
      <c r="P6781" s="1053"/>
    </row>
    <row r="6782" spans="12:16">
      <c r="L6782" s="1054"/>
      <c r="M6782" s="1048"/>
      <c r="N6782" s="1053"/>
      <c r="O6782" s="1053"/>
      <c r="P6782" s="1053"/>
    </row>
    <row r="6783" spans="12:16">
      <c r="L6783" s="1054"/>
      <c r="M6783" s="1048"/>
      <c r="N6783" s="1053"/>
      <c r="O6783" s="1053"/>
      <c r="P6783" s="1053"/>
    </row>
    <row r="6784" spans="12:16">
      <c r="L6784" s="1054"/>
      <c r="M6784" s="1048"/>
      <c r="N6784" s="1053"/>
      <c r="O6784" s="1053"/>
      <c r="P6784" s="1053"/>
    </row>
    <row r="6785" spans="12:16">
      <c r="L6785" s="1054"/>
      <c r="M6785" s="1048"/>
      <c r="N6785" s="1053"/>
      <c r="O6785" s="1053"/>
      <c r="P6785" s="1053"/>
    </row>
    <row r="6786" spans="12:16">
      <c r="L6786" s="1054"/>
      <c r="M6786" s="1048"/>
      <c r="N6786" s="1053"/>
      <c r="O6786" s="1053"/>
      <c r="P6786" s="1053"/>
    </row>
    <row r="6787" spans="12:16">
      <c r="L6787" s="1054"/>
      <c r="M6787" s="1048"/>
      <c r="N6787" s="1053"/>
      <c r="O6787" s="1053"/>
      <c r="P6787" s="1053"/>
    </row>
    <row r="6788" spans="12:16">
      <c r="L6788" s="1054"/>
      <c r="M6788" s="1048"/>
      <c r="N6788" s="1053"/>
      <c r="O6788" s="1053"/>
      <c r="P6788" s="1053"/>
    </row>
    <row r="6789" spans="12:16">
      <c r="L6789" s="1054"/>
      <c r="M6789" s="1048"/>
      <c r="N6789" s="1053"/>
      <c r="O6789" s="1053"/>
      <c r="P6789" s="1053"/>
    </row>
    <row r="6790" spans="12:16">
      <c r="L6790" s="1054"/>
      <c r="M6790" s="1048"/>
      <c r="N6790" s="1053"/>
      <c r="O6790" s="1053"/>
      <c r="P6790" s="1053"/>
    </row>
    <row r="6791" spans="12:16">
      <c r="L6791" s="1054"/>
      <c r="M6791" s="1048"/>
      <c r="N6791" s="1053"/>
      <c r="O6791" s="1053"/>
      <c r="P6791" s="1053"/>
    </row>
    <row r="6792" spans="12:16">
      <c r="L6792" s="1054"/>
      <c r="M6792" s="1048"/>
      <c r="N6792" s="1053"/>
      <c r="O6792" s="1053"/>
      <c r="P6792" s="1053"/>
    </row>
    <row r="6793" spans="12:16">
      <c r="L6793" s="1054"/>
      <c r="M6793" s="1048"/>
      <c r="N6793" s="1053"/>
      <c r="O6793" s="1053"/>
      <c r="P6793" s="1053"/>
    </row>
    <row r="6794" spans="12:16">
      <c r="L6794" s="1054"/>
      <c r="M6794" s="1048"/>
      <c r="N6794" s="1053"/>
      <c r="O6794" s="1053"/>
      <c r="P6794" s="1053"/>
    </row>
    <row r="6795" spans="12:16">
      <c r="L6795" s="1054"/>
      <c r="M6795" s="1048"/>
      <c r="N6795" s="1053"/>
      <c r="O6795" s="1053"/>
      <c r="P6795" s="1053"/>
    </row>
    <row r="6796" spans="12:16">
      <c r="L6796" s="1054"/>
      <c r="M6796" s="1048"/>
      <c r="N6796" s="1053"/>
      <c r="O6796" s="1053"/>
      <c r="P6796" s="1053"/>
    </row>
    <row r="6797" spans="12:16">
      <c r="L6797" s="1054"/>
      <c r="M6797" s="1048"/>
      <c r="N6797" s="1053"/>
      <c r="O6797" s="1053"/>
      <c r="P6797" s="1053"/>
    </row>
    <row r="6798" spans="12:16">
      <c r="L6798" s="1054"/>
      <c r="M6798" s="1048"/>
      <c r="N6798" s="1053"/>
      <c r="O6798" s="1053"/>
      <c r="P6798" s="1053"/>
    </row>
    <row r="6799" spans="12:16">
      <c r="L6799" s="1054"/>
      <c r="M6799" s="1048"/>
      <c r="N6799" s="1053"/>
      <c r="O6799" s="1053"/>
      <c r="P6799" s="1053"/>
    </row>
    <row r="6800" spans="12:16">
      <c r="L6800" s="1054"/>
      <c r="M6800" s="1048"/>
      <c r="N6800" s="1053"/>
      <c r="O6800" s="1053"/>
      <c r="P6800" s="1053"/>
    </row>
    <row r="6801" spans="12:16">
      <c r="L6801" s="1054"/>
      <c r="M6801" s="1048"/>
      <c r="N6801" s="1053"/>
      <c r="O6801" s="1053"/>
      <c r="P6801" s="1053"/>
    </row>
    <row r="6802" spans="12:16">
      <c r="L6802" s="1054"/>
      <c r="M6802" s="1048"/>
      <c r="N6802" s="1053"/>
      <c r="O6802" s="1053"/>
      <c r="P6802" s="1053"/>
    </row>
    <row r="6803" spans="12:16">
      <c r="L6803" s="1054"/>
      <c r="M6803" s="1048"/>
      <c r="N6803" s="1053"/>
      <c r="O6803" s="1053"/>
      <c r="P6803" s="1053"/>
    </row>
    <row r="6804" spans="12:16">
      <c r="L6804" s="1054"/>
      <c r="M6804" s="1048"/>
      <c r="N6804" s="1053"/>
      <c r="O6804" s="1053"/>
      <c r="P6804" s="1053"/>
    </row>
    <row r="6805" spans="12:16">
      <c r="L6805" s="1054"/>
      <c r="M6805" s="1048"/>
      <c r="N6805" s="1053"/>
      <c r="O6805" s="1053"/>
      <c r="P6805" s="1053"/>
    </row>
    <row r="6806" spans="12:16">
      <c r="L6806" s="1054"/>
      <c r="M6806" s="1048"/>
      <c r="N6806" s="1053"/>
      <c r="O6806" s="1053"/>
      <c r="P6806" s="1053"/>
    </row>
    <row r="6807" spans="12:16">
      <c r="L6807" s="1054"/>
      <c r="M6807" s="1048"/>
      <c r="N6807" s="1053"/>
      <c r="O6807" s="1053"/>
      <c r="P6807" s="1053"/>
    </row>
    <row r="6808" spans="12:16">
      <c r="L6808" s="1054"/>
      <c r="M6808" s="1048"/>
      <c r="N6808" s="1053"/>
      <c r="O6808" s="1053"/>
      <c r="P6808" s="1053"/>
    </row>
    <row r="6809" spans="12:16">
      <c r="L6809" s="1054"/>
      <c r="M6809" s="1048"/>
      <c r="N6809" s="1053"/>
      <c r="O6809" s="1053"/>
      <c r="P6809" s="1053"/>
    </row>
    <row r="6810" spans="12:16">
      <c r="L6810" s="1054"/>
      <c r="M6810" s="1048"/>
      <c r="N6810" s="1053"/>
      <c r="O6810" s="1053"/>
      <c r="P6810" s="1053"/>
    </row>
    <row r="6811" spans="12:16">
      <c r="L6811" s="1054"/>
      <c r="M6811" s="1048"/>
      <c r="N6811" s="1053"/>
      <c r="O6811" s="1053"/>
      <c r="P6811" s="1053"/>
    </row>
    <row r="6812" spans="12:16">
      <c r="L6812" s="1054"/>
      <c r="M6812" s="1048"/>
      <c r="N6812" s="1053"/>
      <c r="O6812" s="1053"/>
      <c r="P6812" s="1053"/>
    </row>
    <row r="6813" spans="12:16">
      <c r="L6813" s="1054"/>
      <c r="M6813" s="1048"/>
      <c r="N6813" s="1053"/>
      <c r="O6813" s="1053"/>
      <c r="P6813" s="1053"/>
    </row>
    <row r="6814" spans="12:16">
      <c r="L6814" s="1054"/>
      <c r="M6814" s="1048"/>
      <c r="N6814" s="1053"/>
      <c r="O6814" s="1053"/>
      <c r="P6814" s="1053"/>
    </row>
    <row r="6815" spans="12:16">
      <c r="L6815" s="1054"/>
      <c r="M6815" s="1048"/>
      <c r="N6815" s="1053"/>
      <c r="O6815" s="1053"/>
      <c r="P6815" s="1053"/>
    </row>
    <row r="6816" spans="12:16">
      <c r="L6816" s="1054"/>
      <c r="M6816" s="1048"/>
      <c r="N6816" s="1053"/>
      <c r="O6816" s="1053"/>
      <c r="P6816" s="1053"/>
    </row>
    <row r="6817" spans="12:16">
      <c r="L6817" s="1054"/>
      <c r="M6817" s="1048"/>
      <c r="N6817" s="1053"/>
      <c r="O6817" s="1053"/>
      <c r="P6817" s="1053"/>
    </row>
    <row r="6818" spans="12:16">
      <c r="L6818" s="1054"/>
      <c r="M6818" s="1048"/>
      <c r="N6818" s="1053"/>
      <c r="O6818" s="1053"/>
      <c r="P6818" s="1053"/>
    </row>
    <row r="6819" spans="12:16">
      <c r="L6819" s="1054"/>
      <c r="M6819" s="1048"/>
      <c r="N6819" s="1053"/>
      <c r="O6819" s="1053"/>
      <c r="P6819" s="1053"/>
    </row>
    <row r="6820" spans="12:16">
      <c r="L6820" s="1054"/>
      <c r="M6820" s="1048"/>
      <c r="N6820" s="1053"/>
      <c r="O6820" s="1053"/>
      <c r="P6820" s="1053"/>
    </row>
    <row r="6821" spans="12:16">
      <c r="L6821" s="1054"/>
      <c r="M6821" s="1048"/>
      <c r="N6821" s="1053"/>
      <c r="O6821" s="1053"/>
      <c r="P6821" s="1053"/>
    </row>
    <row r="6822" spans="12:16">
      <c r="L6822" s="1054"/>
      <c r="M6822" s="1048"/>
      <c r="N6822" s="1053"/>
      <c r="O6822" s="1053"/>
      <c r="P6822" s="1053"/>
    </row>
    <row r="6823" spans="12:16">
      <c r="L6823" s="1054"/>
      <c r="M6823" s="1048"/>
      <c r="N6823" s="1053"/>
      <c r="O6823" s="1053"/>
      <c r="P6823" s="1053"/>
    </row>
    <row r="6824" spans="12:16">
      <c r="L6824" s="1054"/>
      <c r="M6824" s="1048"/>
      <c r="N6824" s="1053"/>
      <c r="O6824" s="1053"/>
      <c r="P6824" s="1053"/>
    </row>
    <row r="6825" spans="12:16">
      <c r="L6825" s="1054"/>
      <c r="M6825" s="1048"/>
      <c r="N6825" s="1053"/>
      <c r="O6825" s="1053"/>
      <c r="P6825" s="1053"/>
    </row>
    <row r="6826" spans="12:16">
      <c r="L6826" s="1054"/>
      <c r="M6826" s="1048"/>
      <c r="N6826" s="1053"/>
      <c r="O6826" s="1053"/>
      <c r="P6826" s="1053"/>
    </row>
    <row r="6827" spans="12:16">
      <c r="L6827" s="1054"/>
      <c r="M6827" s="1048"/>
      <c r="N6827" s="1053"/>
      <c r="O6827" s="1053"/>
      <c r="P6827" s="1053"/>
    </row>
    <row r="6828" spans="12:16">
      <c r="L6828" s="1054"/>
      <c r="M6828" s="1048"/>
      <c r="N6828" s="1053"/>
      <c r="O6828" s="1053"/>
      <c r="P6828" s="1053"/>
    </row>
    <row r="6829" spans="12:16">
      <c r="L6829" s="1054"/>
      <c r="M6829" s="1048"/>
      <c r="N6829" s="1053"/>
      <c r="O6829" s="1053"/>
      <c r="P6829" s="1053"/>
    </row>
    <row r="6830" spans="12:16">
      <c r="L6830" s="1054"/>
      <c r="M6830" s="1048"/>
      <c r="N6830" s="1053"/>
      <c r="O6830" s="1053"/>
      <c r="P6830" s="1053"/>
    </row>
    <row r="6831" spans="12:16">
      <c r="L6831" s="1054"/>
      <c r="M6831" s="1048"/>
      <c r="N6831" s="1053"/>
      <c r="O6831" s="1053"/>
      <c r="P6831" s="1053"/>
    </row>
    <row r="6832" spans="12:16">
      <c r="L6832" s="1054"/>
      <c r="M6832" s="1048"/>
      <c r="N6832" s="1053"/>
      <c r="O6832" s="1053"/>
      <c r="P6832" s="1053"/>
    </row>
    <row r="6833" spans="12:16">
      <c r="L6833" s="1054"/>
      <c r="M6833" s="1048"/>
      <c r="N6833" s="1053"/>
      <c r="O6833" s="1053"/>
      <c r="P6833" s="1053"/>
    </row>
    <row r="6834" spans="12:16">
      <c r="L6834" s="1054"/>
      <c r="M6834" s="1048"/>
      <c r="N6834" s="1053"/>
      <c r="O6834" s="1053"/>
      <c r="P6834" s="1053"/>
    </row>
    <row r="6835" spans="12:16">
      <c r="L6835" s="1054"/>
      <c r="M6835" s="1048"/>
      <c r="N6835" s="1053"/>
      <c r="O6835" s="1053"/>
      <c r="P6835" s="1053"/>
    </row>
    <row r="6836" spans="12:16">
      <c r="L6836" s="1054"/>
      <c r="M6836" s="1048"/>
      <c r="N6836" s="1053"/>
      <c r="O6836" s="1053"/>
      <c r="P6836" s="1053"/>
    </row>
    <row r="6837" spans="12:16">
      <c r="L6837" s="1054"/>
      <c r="M6837" s="1048"/>
      <c r="N6837" s="1053"/>
      <c r="O6837" s="1053"/>
      <c r="P6837" s="1053"/>
    </row>
    <row r="6838" spans="12:16">
      <c r="L6838" s="1054"/>
      <c r="M6838" s="1048"/>
      <c r="N6838" s="1053"/>
      <c r="O6838" s="1053"/>
      <c r="P6838" s="1053"/>
    </row>
    <row r="6839" spans="12:16">
      <c r="L6839" s="1054"/>
      <c r="M6839" s="1048"/>
      <c r="N6839" s="1053"/>
      <c r="O6839" s="1053"/>
      <c r="P6839" s="1053"/>
    </row>
    <row r="6840" spans="12:16">
      <c r="L6840" s="1054"/>
      <c r="M6840" s="1048"/>
      <c r="N6840" s="1053"/>
      <c r="O6840" s="1053"/>
      <c r="P6840" s="1053"/>
    </row>
    <row r="6841" spans="12:16">
      <c r="L6841" s="1054"/>
      <c r="M6841" s="1048"/>
      <c r="N6841" s="1053"/>
      <c r="O6841" s="1053"/>
      <c r="P6841" s="1053"/>
    </row>
    <row r="6842" spans="12:16">
      <c r="L6842" s="1054"/>
      <c r="M6842" s="1048"/>
      <c r="N6842" s="1053"/>
      <c r="O6842" s="1053"/>
      <c r="P6842" s="1053"/>
    </row>
    <row r="6843" spans="12:16">
      <c r="L6843" s="1054"/>
      <c r="M6843" s="1048"/>
      <c r="N6843" s="1053"/>
      <c r="O6843" s="1053"/>
      <c r="P6843" s="1053"/>
    </row>
    <row r="6844" spans="12:16">
      <c r="L6844" s="1054"/>
      <c r="M6844" s="1048"/>
      <c r="N6844" s="1053"/>
      <c r="O6844" s="1053"/>
      <c r="P6844" s="1053"/>
    </row>
    <row r="6845" spans="12:16">
      <c r="L6845" s="1054"/>
      <c r="M6845" s="1048"/>
      <c r="N6845" s="1053"/>
      <c r="O6845" s="1053"/>
      <c r="P6845" s="1053"/>
    </row>
    <row r="6846" spans="12:16">
      <c r="L6846" s="1054"/>
      <c r="M6846" s="1048"/>
      <c r="N6846" s="1053"/>
      <c r="O6846" s="1053"/>
      <c r="P6846" s="1053"/>
    </row>
    <row r="6847" spans="12:16">
      <c r="L6847" s="1054"/>
      <c r="M6847" s="1048"/>
      <c r="N6847" s="1053"/>
      <c r="O6847" s="1053"/>
      <c r="P6847" s="1053"/>
    </row>
    <row r="6848" spans="12:16">
      <c r="L6848" s="1054"/>
      <c r="M6848" s="1048"/>
      <c r="N6848" s="1053"/>
      <c r="O6848" s="1053"/>
      <c r="P6848" s="1053"/>
    </row>
    <row r="6849" spans="12:16">
      <c r="L6849" s="1054"/>
      <c r="M6849" s="1048"/>
      <c r="N6849" s="1053"/>
      <c r="O6849" s="1053"/>
      <c r="P6849" s="1053"/>
    </row>
    <row r="6850" spans="12:16">
      <c r="L6850" s="1054"/>
      <c r="M6850" s="1048"/>
      <c r="N6850" s="1053"/>
      <c r="O6850" s="1053"/>
      <c r="P6850" s="1053"/>
    </row>
    <row r="6851" spans="12:16">
      <c r="L6851" s="1054"/>
      <c r="M6851" s="1048"/>
      <c r="N6851" s="1053"/>
      <c r="O6851" s="1053"/>
      <c r="P6851" s="1053"/>
    </row>
    <row r="6852" spans="12:16">
      <c r="L6852" s="1054"/>
      <c r="M6852" s="1048"/>
      <c r="N6852" s="1053"/>
      <c r="O6852" s="1053"/>
      <c r="P6852" s="1053"/>
    </row>
    <row r="6853" spans="12:16">
      <c r="L6853" s="1054"/>
      <c r="M6853" s="1048"/>
      <c r="N6853" s="1053"/>
      <c r="O6853" s="1053"/>
      <c r="P6853" s="1053"/>
    </row>
    <row r="6854" spans="12:16">
      <c r="L6854" s="1054"/>
      <c r="M6854" s="1048"/>
      <c r="N6854" s="1053"/>
      <c r="O6854" s="1053"/>
      <c r="P6854" s="1053"/>
    </row>
    <row r="6855" spans="12:16">
      <c r="L6855" s="1054"/>
      <c r="M6855" s="1048"/>
      <c r="N6855" s="1053"/>
      <c r="O6855" s="1053"/>
      <c r="P6855" s="1053"/>
    </row>
    <row r="6856" spans="12:16">
      <c r="L6856" s="1054"/>
      <c r="M6856" s="1048"/>
      <c r="N6856" s="1053"/>
      <c r="O6856" s="1053"/>
      <c r="P6856" s="1053"/>
    </row>
    <row r="6857" spans="12:16">
      <c r="L6857" s="1054"/>
      <c r="M6857" s="1048"/>
      <c r="N6857" s="1053"/>
      <c r="O6857" s="1053"/>
      <c r="P6857" s="1053"/>
    </row>
    <row r="6858" spans="12:16">
      <c r="L6858" s="1054"/>
      <c r="M6858" s="1048"/>
      <c r="N6858" s="1053"/>
      <c r="O6858" s="1053"/>
      <c r="P6858" s="1053"/>
    </row>
    <row r="6859" spans="12:16">
      <c r="L6859" s="1054"/>
      <c r="M6859" s="1048"/>
      <c r="N6859" s="1053"/>
      <c r="O6859" s="1053"/>
      <c r="P6859" s="1053"/>
    </row>
    <row r="6860" spans="12:16">
      <c r="L6860" s="1054"/>
      <c r="M6860" s="1048"/>
      <c r="N6860" s="1053"/>
      <c r="O6860" s="1053"/>
      <c r="P6860" s="1053"/>
    </row>
    <row r="6861" spans="12:16">
      <c r="L6861" s="1054"/>
      <c r="M6861" s="1048"/>
      <c r="N6861" s="1053"/>
      <c r="O6861" s="1053"/>
      <c r="P6861" s="1053"/>
    </row>
    <row r="6862" spans="12:16">
      <c r="L6862" s="1054"/>
      <c r="M6862" s="1048"/>
      <c r="N6862" s="1053"/>
      <c r="O6862" s="1053"/>
      <c r="P6862" s="1053"/>
    </row>
    <row r="6863" spans="12:16">
      <c r="L6863" s="1054"/>
      <c r="M6863" s="1048"/>
      <c r="N6863" s="1053"/>
      <c r="O6863" s="1053"/>
      <c r="P6863" s="1053"/>
    </row>
    <row r="6864" spans="12:16">
      <c r="L6864" s="1054"/>
      <c r="M6864" s="1048"/>
      <c r="N6864" s="1053"/>
      <c r="O6864" s="1053"/>
      <c r="P6864" s="1053"/>
    </row>
    <row r="6865" spans="12:16">
      <c r="L6865" s="1054"/>
      <c r="M6865" s="1048"/>
      <c r="N6865" s="1053"/>
      <c r="O6865" s="1053"/>
      <c r="P6865" s="1053"/>
    </row>
    <row r="6866" spans="12:16">
      <c r="L6866" s="1054"/>
      <c r="M6866" s="1048"/>
      <c r="N6866" s="1053"/>
      <c r="O6866" s="1053"/>
      <c r="P6866" s="1053"/>
    </row>
    <row r="6867" spans="12:16">
      <c r="L6867" s="1054"/>
      <c r="M6867" s="1048"/>
      <c r="N6867" s="1053"/>
      <c r="O6867" s="1053"/>
      <c r="P6867" s="1053"/>
    </row>
    <row r="6868" spans="12:16">
      <c r="L6868" s="1054"/>
      <c r="M6868" s="1048"/>
      <c r="N6868" s="1053"/>
      <c r="O6868" s="1053"/>
      <c r="P6868" s="1053"/>
    </row>
    <row r="6869" spans="12:16">
      <c r="L6869" s="1054"/>
      <c r="M6869" s="1048"/>
      <c r="N6869" s="1053"/>
      <c r="O6869" s="1053"/>
      <c r="P6869" s="1053"/>
    </row>
    <row r="6870" spans="12:16">
      <c r="L6870" s="1054"/>
      <c r="M6870" s="1048"/>
      <c r="N6870" s="1053"/>
      <c r="O6870" s="1053"/>
      <c r="P6870" s="1053"/>
    </row>
    <row r="6871" spans="12:16">
      <c r="L6871" s="1054"/>
      <c r="M6871" s="1048"/>
      <c r="N6871" s="1053"/>
      <c r="O6871" s="1053"/>
      <c r="P6871" s="1053"/>
    </row>
    <row r="6872" spans="12:16">
      <c r="L6872" s="1054"/>
      <c r="M6872" s="1048"/>
      <c r="N6872" s="1053"/>
      <c r="O6872" s="1053"/>
      <c r="P6872" s="1053"/>
    </row>
    <row r="6873" spans="12:16">
      <c r="L6873" s="1054"/>
      <c r="M6873" s="1048"/>
      <c r="N6873" s="1053"/>
      <c r="O6873" s="1053"/>
      <c r="P6873" s="1053"/>
    </row>
    <row r="6874" spans="12:16">
      <c r="L6874" s="1054"/>
      <c r="M6874" s="1048"/>
      <c r="N6874" s="1053"/>
      <c r="O6874" s="1053"/>
      <c r="P6874" s="1053"/>
    </row>
    <row r="6875" spans="12:16">
      <c r="L6875" s="1054"/>
      <c r="M6875" s="1048"/>
      <c r="N6875" s="1053"/>
      <c r="O6875" s="1053"/>
      <c r="P6875" s="1053"/>
    </row>
    <row r="6876" spans="12:16">
      <c r="L6876" s="1054"/>
      <c r="M6876" s="1048"/>
      <c r="N6876" s="1053"/>
      <c r="O6876" s="1053"/>
      <c r="P6876" s="1053"/>
    </row>
    <row r="6877" spans="12:16">
      <c r="L6877" s="1054"/>
      <c r="M6877" s="1048"/>
      <c r="N6877" s="1053"/>
      <c r="O6877" s="1053"/>
      <c r="P6877" s="1053"/>
    </row>
    <row r="6878" spans="12:16">
      <c r="L6878" s="1054"/>
      <c r="M6878" s="1048"/>
      <c r="N6878" s="1053"/>
      <c r="O6878" s="1053"/>
      <c r="P6878" s="1053"/>
    </row>
    <row r="6879" spans="12:16">
      <c r="L6879" s="1054"/>
      <c r="M6879" s="1048"/>
      <c r="N6879" s="1053"/>
      <c r="O6879" s="1053"/>
      <c r="P6879" s="1053"/>
    </row>
    <row r="6880" spans="12:16">
      <c r="L6880" s="1054"/>
      <c r="M6880" s="1048"/>
      <c r="N6880" s="1053"/>
      <c r="O6880" s="1053"/>
      <c r="P6880" s="1053"/>
    </row>
    <row r="6881" spans="12:16">
      <c r="L6881" s="1054"/>
      <c r="M6881" s="1048"/>
      <c r="N6881" s="1053"/>
      <c r="O6881" s="1053"/>
      <c r="P6881" s="1053"/>
    </row>
    <row r="6882" spans="12:16">
      <c r="L6882" s="1054"/>
      <c r="M6882" s="1048"/>
      <c r="N6882" s="1053"/>
      <c r="O6882" s="1053"/>
      <c r="P6882" s="1053"/>
    </row>
    <row r="6883" spans="12:16">
      <c r="L6883" s="1054"/>
      <c r="M6883" s="1048"/>
      <c r="N6883" s="1053"/>
      <c r="O6883" s="1053"/>
      <c r="P6883" s="1053"/>
    </row>
    <row r="6884" spans="12:16">
      <c r="L6884" s="1054"/>
      <c r="M6884" s="1048"/>
      <c r="N6884" s="1053"/>
      <c r="O6884" s="1053"/>
      <c r="P6884" s="1053"/>
    </row>
    <row r="6885" spans="12:16">
      <c r="L6885" s="1054"/>
      <c r="M6885" s="1048"/>
      <c r="N6885" s="1053"/>
      <c r="O6885" s="1053"/>
      <c r="P6885" s="1053"/>
    </row>
    <row r="6886" spans="12:16">
      <c r="L6886" s="1054"/>
      <c r="M6886" s="1048"/>
      <c r="N6886" s="1053"/>
      <c r="O6886" s="1053"/>
      <c r="P6886" s="1053"/>
    </row>
    <row r="6887" spans="12:16">
      <c r="L6887" s="1054"/>
      <c r="M6887" s="1048"/>
      <c r="N6887" s="1053"/>
      <c r="O6887" s="1053"/>
      <c r="P6887" s="1053"/>
    </row>
    <row r="6888" spans="12:16">
      <c r="L6888" s="1054"/>
      <c r="M6888" s="1048"/>
      <c r="N6888" s="1053"/>
      <c r="O6888" s="1053"/>
      <c r="P6888" s="1053"/>
    </row>
    <row r="6889" spans="12:16">
      <c r="L6889" s="1054"/>
      <c r="M6889" s="1048"/>
      <c r="N6889" s="1053"/>
      <c r="O6889" s="1053"/>
      <c r="P6889" s="1053"/>
    </row>
    <row r="6890" spans="12:16">
      <c r="L6890" s="1054"/>
      <c r="M6890" s="1048"/>
      <c r="N6890" s="1053"/>
      <c r="O6890" s="1053"/>
      <c r="P6890" s="1053"/>
    </row>
    <row r="6891" spans="12:16">
      <c r="L6891" s="1054"/>
      <c r="M6891" s="1048"/>
      <c r="N6891" s="1053"/>
      <c r="O6891" s="1053"/>
      <c r="P6891" s="1053"/>
    </row>
    <row r="6892" spans="12:16">
      <c r="L6892" s="1054"/>
      <c r="M6892" s="1048"/>
      <c r="N6892" s="1053"/>
      <c r="O6892" s="1053"/>
      <c r="P6892" s="1053"/>
    </row>
    <row r="6893" spans="12:16">
      <c r="L6893" s="1054"/>
      <c r="M6893" s="1048"/>
      <c r="N6893" s="1053"/>
      <c r="O6893" s="1053"/>
      <c r="P6893" s="1053"/>
    </row>
    <row r="6894" spans="12:16">
      <c r="L6894" s="1054"/>
      <c r="M6894" s="1048"/>
      <c r="N6894" s="1053"/>
      <c r="O6894" s="1053"/>
      <c r="P6894" s="1053"/>
    </row>
    <row r="6895" spans="12:16">
      <c r="L6895" s="1054"/>
      <c r="M6895" s="1048"/>
      <c r="N6895" s="1053"/>
      <c r="O6895" s="1053"/>
      <c r="P6895" s="1053"/>
    </row>
    <row r="6896" spans="12:16">
      <c r="L6896" s="1054"/>
      <c r="M6896" s="1048"/>
      <c r="N6896" s="1053"/>
      <c r="O6896" s="1053"/>
      <c r="P6896" s="1053"/>
    </row>
    <row r="6897" spans="12:16">
      <c r="L6897" s="1054"/>
      <c r="M6897" s="1048"/>
      <c r="N6897" s="1053"/>
      <c r="O6897" s="1053"/>
      <c r="P6897" s="1053"/>
    </row>
    <row r="6898" spans="12:16">
      <c r="L6898" s="1054"/>
      <c r="M6898" s="1048"/>
      <c r="N6898" s="1053"/>
      <c r="O6898" s="1053"/>
      <c r="P6898" s="1053"/>
    </row>
    <row r="6899" spans="12:16">
      <c r="L6899" s="1054"/>
      <c r="M6899" s="1048"/>
      <c r="N6899" s="1053"/>
      <c r="O6899" s="1053"/>
      <c r="P6899" s="1053"/>
    </row>
    <row r="6900" spans="12:16">
      <c r="L6900" s="1054"/>
      <c r="M6900" s="1048"/>
      <c r="N6900" s="1053"/>
      <c r="O6900" s="1053"/>
      <c r="P6900" s="1053"/>
    </row>
    <row r="6901" spans="12:16">
      <c r="L6901" s="1054"/>
      <c r="M6901" s="1048"/>
      <c r="N6901" s="1053"/>
      <c r="O6901" s="1053"/>
      <c r="P6901" s="1053"/>
    </row>
    <row r="6902" spans="12:16">
      <c r="L6902" s="1054"/>
      <c r="M6902" s="1048"/>
      <c r="N6902" s="1053"/>
      <c r="O6902" s="1053"/>
      <c r="P6902" s="1053"/>
    </row>
    <row r="6903" spans="12:16">
      <c r="L6903" s="1054"/>
      <c r="M6903" s="1048"/>
      <c r="N6903" s="1053"/>
      <c r="O6903" s="1053"/>
      <c r="P6903" s="1053"/>
    </row>
    <row r="6904" spans="12:16">
      <c r="L6904" s="1054"/>
      <c r="M6904" s="1048"/>
      <c r="N6904" s="1053"/>
      <c r="O6904" s="1053"/>
      <c r="P6904" s="1053"/>
    </row>
    <row r="6905" spans="12:16">
      <c r="L6905" s="1054"/>
      <c r="M6905" s="1048"/>
      <c r="N6905" s="1053"/>
      <c r="O6905" s="1053"/>
      <c r="P6905" s="1053"/>
    </row>
    <row r="6906" spans="12:16">
      <c r="L6906" s="1054"/>
      <c r="M6906" s="1048"/>
      <c r="N6906" s="1053"/>
      <c r="O6906" s="1053"/>
      <c r="P6906" s="1053"/>
    </row>
    <row r="6907" spans="12:16">
      <c r="L6907" s="1054"/>
      <c r="M6907" s="1048"/>
      <c r="N6907" s="1053"/>
      <c r="O6907" s="1053"/>
      <c r="P6907" s="1053"/>
    </row>
    <row r="6908" spans="12:16">
      <c r="L6908" s="1054"/>
      <c r="M6908" s="1048"/>
      <c r="N6908" s="1053"/>
      <c r="O6908" s="1053"/>
      <c r="P6908" s="1053"/>
    </row>
    <row r="6909" spans="12:16">
      <c r="L6909" s="1054"/>
      <c r="M6909" s="1048"/>
      <c r="N6909" s="1053"/>
      <c r="O6909" s="1053"/>
      <c r="P6909" s="1053"/>
    </row>
    <row r="6910" spans="12:16">
      <c r="L6910" s="1054"/>
      <c r="M6910" s="1048"/>
      <c r="N6910" s="1053"/>
      <c r="O6910" s="1053"/>
      <c r="P6910" s="1053"/>
    </row>
    <row r="6911" spans="12:16">
      <c r="L6911" s="1054"/>
      <c r="M6911" s="1048"/>
      <c r="N6911" s="1053"/>
      <c r="O6911" s="1053"/>
      <c r="P6911" s="1053"/>
    </row>
    <row r="6912" spans="12:16">
      <c r="L6912" s="1054"/>
      <c r="M6912" s="1048"/>
      <c r="N6912" s="1053"/>
      <c r="O6912" s="1053"/>
      <c r="P6912" s="1053"/>
    </row>
    <row r="6913" spans="12:16">
      <c r="L6913" s="1054"/>
      <c r="M6913" s="1048"/>
      <c r="N6913" s="1053"/>
      <c r="O6913" s="1053"/>
      <c r="P6913" s="1053"/>
    </row>
    <row r="6914" spans="12:16">
      <c r="L6914" s="1054"/>
      <c r="M6914" s="1048"/>
      <c r="N6914" s="1053"/>
      <c r="O6914" s="1053"/>
      <c r="P6914" s="1053"/>
    </row>
    <row r="6915" spans="12:16">
      <c r="L6915" s="1054"/>
      <c r="M6915" s="1048"/>
      <c r="N6915" s="1053"/>
      <c r="O6915" s="1053"/>
      <c r="P6915" s="1053"/>
    </row>
    <row r="6916" spans="12:16">
      <c r="L6916" s="1054"/>
      <c r="M6916" s="1048"/>
      <c r="N6916" s="1053"/>
      <c r="O6916" s="1053"/>
      <c r="P6916" s="1053"/>
    </row>
    <row r="6917" spans="12:16">
      <c r="L6917" s="1054"/>
      <c r="M6917" s="1048"/>
      <c r="N6917" s="1053"/>
      <c r="O6917" s="1053"/>
      <c r="P6917" s="1053"/>
    </row>
    <row r="6918" spans="12:16">
      <c r="L6918" s="1054"/>
      <c r="M6918" s="1048"/>
      <c r="N6918" s="1053"/>
      <c r="O6918" s="1053"/>
      <c r="P6918" s="1053"/>
    </row>
    <row r="6919" spans="12:16">
      <c r="L6919" s="1054"/>
      <c r="M6919" s="1048"/>
      <c r="N6919" s="1053"/>
      <c r="O6919" s="1053"/>
      <c r="P6919" s="1053"/>
    </row>
    <row r="6920" spans="12:16">
      <c r="L6920" s="1054"/>
      <c r="M6920" s="1048"/>
      <c r="N6920" s="1053"/>
      <c r="O6920" s="1053"/>
      <c r="P6920" s="1053"/>
    </row>
    <row r="6921" spans="12:16">
      <c r="L6921" s="1054"/>
      <c r="M6921" s="1048"/>
      <c r="N6921" s="1053"/>
      <c r="O6921" s="1053"/>
      <c r="P6921" s="1053"/>
    </row>
    <row r="6922" spans="12:16">
      <c r="L6922" s="1054"/>
      <c r="M6922" s="1048"/>
      <c r="N6922" s="1053"/>
      <c r="O6922" s="1053"/>
      <c r="P6922" s="1053"/>
    </row>
    <row r="6923" spans="12:16">
      <c r="L6923" s="1054"/>
      <c r="M6923" s="1048"/>
      <c r="N6923" s="1053"/>
      <c r="O6923" s="1053"/>
      <c r="P6923" s="1053"/>
    </row>
    <row r="6924" spans="12:16">
      <c r="L6924" s="1054"/>
      <c r="M6924" s="1048"/>
      <c r="N6924" s="1053"/>
      <c r="O6924" s="1053"/>
      <c r="P6924" s="1053"/>
    </row>
    <row r="6925" spans="12:16">
      <c r="L6925" s="1054"/>
      <c r="M6925" s="1048"/>
      <c r="N6925" s="1053"/>
      <c r="O6925" s="1053"/>
      <c r="P6925" s="1053"/>
    </row>
    <row r="6926" spans="12:16">
      <c r="L6926" s="1054"/>
      <c r="M6926" s="1048"/>
      <c r="N6926" s="1053"/>
      <c r="O6926" s="1053"/>
      <c r="P6926" s="1053"/>
    </row>
    <row r="6927" spans="12:16">
      <c r="L6927" s="1054"/>
      <c r="M6927" s="1048"/>
      <c r="N6927" s="1053"/>
      <c r="O6927" s="1053"/>
      <c r="P6927" s="1053"/>
    </row>
    <row r="6928" spans="12:16">
      <c r="L6928" s="1054"/>
      <c r="M6928" s="1048"/>
      <c r="N6928" s="1053"/>
      <c r="O6928" s="1053"/>
      <c r="P6928" s="1053"/>
    </row>
    <row r="6929" spans="12:16">
      <c r="L6929" s="1054"/>
      <c r="M6929" s="1048"/>
      <c r="N6929" s="1053"/>
      <c r="O6929" s="1053"/>
      <c r="P6929" s="1053"/>
    </row>
    <row r="6930" spans="12:16">
      <c r="L6930" s="1054"/>
      <c r="M6930" s="1048"/>
      <c r="N6930" s="1053"/>
      <c r="O6930" s="1053"/>
      <c r="P6930" s="1053"/>
    </row>
    <row r="6931" spans="12:16">
      <c r="L6931" s="1054"/>
      <c r="M6931" s="1048"/>
      <c r="N6931" s="1053"/>
      <c r="O6931" s="1053"/>
      <c r="P6931" s="1053"/>
    </row>
    <row r="6932" spans="12:16">
      <c r="L6932" s="1054"/>
      <c r="M6932" s="1048"/>
      <c r="N6932" s="1053"/>
      <c r="O6932" s="1053"/>
      <c r="P6932" s="1053"/>
    </row>
    <row r="6933" spans="12:16">
      <c r="L6933" s="1054"/>
      <c r="M6933" s="1048"/>
      <c r="N6933" s="1053"/>
      <c r="O6933" s="1053"/>
      <c r="P6933" s="1053"/>
    </row>
    <row r="6934" spans="12:16">
      <c r="L6934" s="1054"/>
      <c r="M6934" s="1048"/>
      <c r="N6934" s="1053"/>
      <c r="O6934" s="1053"/>
      <c r="P6934" s="1053"/>
    </row>
    <row r="6935" spans="12:16">
      <c r="L6935" s="1054"/>
      <c r="M6935" s="1048"/>
      <c r="N6935" s="1053"/>
      <c r="O6935" s="1053"/>
      <c r="P6935" s="1053"/>
    </row>
    <row r="6936" spans="12:16">
      <c r="L6936" s="1054"/>
      <c r="M6936" s="1048"/>
      <c r="N6936" s="1053"/>
      <c r="O6936" s="1053"/>
      <c r="P6936" s="1053"/>
    </row>
    <row r="6937" spans="12:16">
      <c r="L6937" s="1054"/>
      <c r="M6937" s="1048"/>
      <c r="N6937" s="1053"/>
      <c r="O6937" s="1053"/>
      <c r="P6937" s="1053"/>
    </row>
    <row r="6938" spans="12:16">
      <c r="L6938" s="1054"/>
      <c r="M6938" s="1048"/>
      <c r="N6938" s="1053"/>
      <c r="O6938" s="1053"/>
      <c r="P6938" s="1053"/>
    </row>
    <row r="6939" spans="12:16">
      <c r="L6939" s="1054"/>
      <c r="M6939" s="1048"/>
      <c r="N6939" s="1053"/>
      <c r="O6939" s="1053"/>
      <c r="P6939" s="1053"/>
    </row>
    <row r="6940" spans="12:16">
      <c r="L6940" s="1054"/>
      <c r="M6940" s="1048"/>
      <c r="N6940" s="1053"/>
      <c r="O6940" s="1053"/>
      <c r="P6940" s="1053"/>
    </row>
    <row r="6941" spans="12:16">
      <c r="L6941" s="1054"/>
      <c r="M6941" s="1048"/>
      <c r="N6941" s="1053"/>
      <c r="O6941" s="1053"/>
      <c r="P6941" s="1053"/>
    </row>
    <row r="6942" spans="12:16">
      <c r="L6942" s="1054"/>
      <c r="M6942" s="1048"/>
      <c r="N6942" s="1053"/>
      <c r="O6942" s="1053"/>
      <c r="P6942" s="1053"/>
    </row>
    <row r="6943" spans="12:16">
      <c r="L6943" s="1054"/>
      <c r="M6943" s="1048"/>
      <c r="N6943" s="1053"/>
      <c r="O6943" s="1053"/>
      <c r="P6943" s="1053"/>
    </row>
    <row r="6944" spans="12:16">
      <c r="L6944" s="1054"/>
      <c r="M6944" s="1048"/>
      <c r="N6944" s="1053"/>
      <c r="O6944" s="1053"/>
      <c r="P6944" s="1053"/>
    </row>
    <row r="6945" spans="12:16">
      <c r="L6945" s="1054"/>
      <c r="M6945" s="1048"/>
      <c r="N6945" s="1053"/>
      <c r="O6945" s="1053"/>
      <c r="P6945" s="1053"/>
    </row>
    <row r="6946" spans="12:16">
      <c r="L6946" s="1054"/>
      <c r="M6946" s="1048"/>
      <c r="N6946" s="1053"/>
      <c r="O6946" s="1053"/>
      <c r="P6946" s="1053"/>
    </row>
    <row r="6947" spans="12:16">
      <c r="L6947" s="1054"/>
      <c r="M6947" s="1048"/>
      <c r="N6947" s="1053"/>
      <c r="O6947" s="1053"/>
      <c r="P6947" s="1053"/>
    </row>
    <row r="6948" spans="12:16">
      <c r="L6948" s="1054"/>
      <c r="M6948" s="1048"/>
      <c r="N6948" s="1053"/>
      <c r="O6948" s="1053"/>
      <c r="P6948" s="1053"/>
    </row>
    <row r="6949" spans="12:16">
      <c r="L6949" s="1054"/>
      <c r="M6949" s="1048"/>
      <c r="N6949" s="1053"/>
      <c r="O6949" s="1053"/>
      <c r="P6949" s="1053"/>
    </row>
    <row r="6950" spans="12:16">
      <c r="L6950" s="1054"/>
      <c r="M6950" s="1048"/>
      <c r="N6950" s="1053"/>
      <c r="O6950" s="1053"/>
      <c r="P6950" s="1053"/>
    </row>
    <row r="6951" spans="12:16">
      <c r="L6951" s="1054"/>
      <c r="M6951" s="1048"/>
      <c r="N6951" s="1053"/>
      <c r="O6951" s="1053"/>
      <c r="P6951" s="1053"/>
    </row>
    <row r="6952" spans="12:16">
      <c r="L6952" s="1054"/>
      <c r="M6952" s="1048"/>
      <c r="N6952" s="1053"/>
      <c r="O6952" s="1053"/>
      <c r="P6952" s="1053"/>
    </row>
    <row r="6953" spans="12:16">
      <c r="L6953" s="1054"/>
      <c r="M6953" s="1048"/>
      <c r="N6953" s="1053"/>
      <c r="O6953" s="1053"/>
      <c r="P6953" s="1053"/>
    </row>
    <row r="6954" spans="12:16">
      <c r="L6954" s="1054"/>
      <c r="M6954" s="1048"/>
      <c r="N6954" s="1053"/>
      <c r="O6954" s="1053"/>
      <c r="P6954" s="1053"/>
    </row>
    <row r="6955" spans="12:16">
      <c r="L6955" s="1054"/>
      <c r="M6955" s="1048"/>
      <c r="N6955" s="1053"/>
      <c r="O6955" s="1053"/>
      <c r="P6955" s="1053"/>
    </row>
    <row r="6956" spans="12:16">
      <c r="L6956" s="1054"/>
      <c r="M6956" s="1048"/>
      <c r="N6956" s="1053"/>
      <c r="O6956" s="1053"/>
      <c r="P6956" s="1053"/>
    </row>
    <row r="6957" spans="12:16">
      <c r="L6957" s="1054"/>
      <c r="M6957" s="1048"/>
      <c r="N6957" s="1053"/>
      <c r="O6957" s="1053"/>
      <c r="P6957" s="1053"/>
    </row>
    <row r="6958" spans="12:16">
      <c r="L6958" s="1054"/>
      <c r="M6958" s="1048"/>
      <c r="N6958" s="1053"/>
      <c r="O6958" s="1053"/>
      <c r="P6958" s="1053"/>
    </row>
    <row r="6959" spans="12:16">
      <c r="L6959" s="1054"/>
      <c r="M6959" s="1048"/>
      <c r="N6959" s="1053"/>
      <c r="O6959" s="1053"/>
      <c r="P6959" s="1053"/>
    </row>
    <row r="6960" spans="12:16">
      <c r="L6960" s="1054"/>
      <c r="M6960" s="1048"/>
      <c r="N6960" s="1053"/>
      <c r="O6960" s="1053"/>
      <c r="P6960" s="1053"/>
    </row>
    <row r="6961" spans="12:16">
      <c r="L6961" s="1054"/>
      <c r="M6961" s="1048"/>
      <c r="N6961" s="1053"/>
      <c r="O6961" s="1053"/>
      <c r="P6961" s="1053"/>
    </row>
    <row r="6962" spans="12:16">
      <c r="L6962" s="1054"/>
      <c r="M6962" s="1048"/>
      <c r="N6962" s="1053"/>
      <c r="O6962" s="1053"/>
      <c r="P6962" s="1053"/>
    </row>
    <row r="6963" spans="12:16">
      <c r="L6963" s="1054"/>
      <c r="M6963" s="1048"/>
      <c r="N6963" s="1053"/>
      <c r="O6963" s="1053"/>
      <c r="P6963" s="1053"/>
    </row>
    <row r="6964" spans="12:16">
      <c r="L6964" s="1054"/>
      <c r="M6964" s="1048"/>
      <c r="N6964" s="1053"/>
      <c r="O6964" s="1053"/>
      <c r="P6964" s="1053"/>
    </row>
    <row r="6965" spans="12:16">
      <c r="L6965" s="1054"/>
      <c r="M6965" s="1048"/>
      <c r="N6965" s="1053"/>
      <c r="O6965" s="1053"/>
      <c r="P6965" s="1053"/>
    </row>
    <row r="6966" spans="12:16">
      <c r="L6966" s="1054"/>
      <c r="M6966" s="1048"/>
      <c r="N6966" s="1053"/>
      <c r="O6966" s="1053"/>
      <c r="P6966" s="1053"/>
    </row>
    <row r="6967" spans="12:16">
      <c r="L6967" s="1054"/>
      <c r="M6967" s="1048"/>
      <c r="N6967" s="1053"/>
      <c r="O6967" s="1053"/>
      <c r="P6967" s="1053"/>
    </row>
    <row r="6968" spans="12:16">
      <c r="L6968" s="1054"/>
      <c r="M6968" s="1048"/>
      <c r="N6968" s="1053"/>
      <c r="O6968" s="1053"/>
      <c r="P6968" s="1053"/>
    </row>
    <row r="6969" spans="12:16">
      <c r="L6969" s="1054"/>
      <c r="M6969" s="1048"/>
      <c r="N6969" s="1053"/>
      <c r="O6969" s="1053"/>
      <c r="P6969" s="1053"/>
    </row>
    <row r="6970" spans="12:16">
      <c r="L6970" s="1054"/>
      <c r="M6970" s="1048"/>
      <c r="N6970" s="1053"/>
      <c r="O6970" s="1053"/>
      <c r="P6970" s="1053"/>
    </row>
    <row r="6971" spans="12:16">
      <c r="L6971" s="1054"/>
      <c r="M6971" s="1048"/>
      <c r="N6971" s="1053"/>
      <c r="O6971" s="1053"/>
      <c r="P6971" s="1053"/>
    </row>
    <row r="6972" spans="12:16">
      <c r="L6972" s="1054"/>
      <c r="M6972" s="1048"/>
      <c r="N6972" s="1053"/>
      <c r="O6972" s="1053"/>
      <c r="P6972" s="1053"/>
    </row>
    <row r="6973" spans="12:16">
      <c r="L6973" s="1054"/>
      <c r="M6973" s="1048"/>
      <c r="N6973" s="1053"/>
      <c r="O6973" s="1053"/>
      <c r="P6973" s="1053"/>
    </row>
    <row r="6974" spans="12:16">
      <c r="L6974" s="1054"/>
      <c r="M6974" s="1048"/>
      <c r="N6974" s="1053"/>
      <c r="O6974" s="1053"/>
      <c r="P6974" s="1053"/>
    </row>
    <row r="6975" spans="12:16">
      <c r="L6975" s="1054"/>
      <c r="M6975" s="1048"/>
      <c r="N6975" s="1053"/>
      <c r="O6975" s="1053"/>
      <c r="P6975" s="1053"/>
    </row>
    <row r="6976" spans="12:16">
      <c r="L6976" s="1054"/>
      <c r="M6976" s="1048"/>
      <c r="N6976" s="1053"/>
      <c r="O6976" s="1053"/>
      <c r="P6976" s="1053"/>
    </row>
    <row r="6977" spans="12:16">
      <c r="L6977" s="1054"/>
      <c r="M6977" s="1048"/>
      <c r="N6977" s="1053"/>
      <c r="O6977" s="1053"/>
      <c r="P6977" s="1053"/>
    </row>
    <row r="6978" spans="12:16">
      <c r="L6978" s="1054"/>
      <c r="M6978" s="1048"/>
      <c r="N6978" s="1053"/>
      <c r="O6978" s="1053"/>
      <c r="P6978" s="1053"/>
    </row>
    <row r="6979" spans="12:16">
      <c r="L6979" s="1054"/>
      <c r="M6979" s="1048"/>
      <c r="N6979" s="1053"/>
      <c r="O6979" s="1053"/>
      <c r="P6979" s="1053"/>
    </row>
    <row r="6980" spans="12:16">
      <c r="L6980" s="1054"/>
      <c r="M6980" s="1048"/>
      <c r="N6980" s="1053"/>
      <c r="O6980" s="1053"/>
      <c r="P6980" s="1053"/>
    </row>
    <row r="6981" spans="12:16">
      <c r="L6981" s="1054"/>
      <c r="M6981" s="1048"/>
      <c r="N6981" s="1053"/>
      <c r="O6981" s="1053"/>
      <c r="P6981" s="1053"/>
    </row>
    <row r="6982" spans="12:16">
      <c r="L6982" s="1054"/>
      <c r="M6982" s="1048"/>
      <c r="N6982" s="1053"/>
      <c r="O6982" s="1053"/>
      <c r="P6982" s="1053"/>
    </row>
    <row r="6983" spans="12:16">
      <c r="L6983" s="1054"/>
      <c r="M6983" s="1048"/>
      <c r="N6983" s="1053"/>
      <c r="O6983" s="1053"/>
      <c r="P6983" s="1053"/>
    </row>
    <row r="6984" spans="12:16">
      <c r="L6984" s="1054"/>
      <c r="M6984" s="1048"/>
      <c r="N6984" s="1053"/>
      <c r="O6984" s="1053"/>
      <c r="P6984" s="1053"/>
    </row>
    <row r="6985" spans="12:16">
      <c r="L6985" s="1054"/>
      <c r="M6985" s="1048"/>
      <c r="N6985" s="1053"/>
      <c r="O6985" s="1053"/>
      <c r="P6985" s="1053"/>
    </row>
    <row r="6986" spans="12:16">
      <c r="L6986" s="1054"/>
      <c r="M6986" s="1048"/>
      <c r="N6986" s="1053"/>
      <c r="O6986" s="1053"/>
      <c r="P6986" s="1053"/>
    </row>
    <row r="6987" spans="12:16">
      <c r="L6987" s="1054"/>
      <c r="M6987" s="1048"/>
      <c r="N6987" s="1053"/>
      <c r="O6987" s="1053"/>
      <c r="P6987" s="1053"/>
    </row>
    <row r="6988" spans="12:16">
      <c r="L6988" s="1054"/>
      <c r="M6988" s="1048"/>
      <c r="N6988" s="1053"/>
      <c r="O6988" s="1053"/>
      <c r="P6988" s="1053"/>
    </row>
    <row r="6989" spans="12:16">
      <c r="L6989" s="1054"/>
      <c r="M6989" s="1048"/>
      <c r="N6989" s="1053"/>
      <c r="O6989" s="1053"/>
      <c r="P6989" s="1053"/>
    </row>
    <row r="6990" spans="12:16">
      <c r="L6990" s="1054"/>
      <c r="M6990" s="1048"/>
      <c r="N6990" s="1053"/>
      <c r="O6990" s="1053"/>
      <c r="P6990" s="1053"/>
    </row>
    <row r="6991" spans="12:16">
      <c r="L6991" s="1054"/>
      <c r="M6991" s="1048"/>
      <c r="N6991" s="1053"/>
      <c r="O6991" s="1053"/>
      <c r="P6991" s="1053"/>
    </row>
    <row r="6992" spans="12:16">
      <c r="L6992" s="1054"/>
      <c r="M6992" s="1048"/>
      <c r="N6992" s="1053"/>
      <c r="O6992" s="1053"/>
      <c r="P6992" s="1053"/>
    </row>
    <row r="6993" spans="12:16">
      <c r="L6993" s="1054"/>
      <c r="M6993" s="1048"/>
      <c r="N6993" s="1053"/>
      <c r="O6993" s="1053"/>
      <c r="P6993" s="1053"/>
    </row>
    <row r="6994" spans="12:16">
      <c r="L6994" s="1054"/>
      <c r="M6994" s="1048"/>
      <c r="N6994" s="1053"/>
      <c r="O6994" s="1053"/>
      <c r="P6994" s="1053"/>
    </row>
    <row r="6995" spans="12:16">
      <c r="L6995" s="1054"/>
      <c r="M6995" s="1048"/>
      <c r="N6995" s="1053"/>
      <c r="O6995" s="1053"/>
      <c r="P6995" s="1053"/>
    </row>
    <row r="6996" spans="12:16">
      <c r="L6996" s="1054"/>
      <c r="M6996" s="1048"/>
      <c r="N6996" s="1053"/>
      <c r="O6996" s="1053"/>
      <c r="P6996" s="1053"/>
    </row>
    <row r="6997" spans="12:16">
      <c r="L6997" s="1054"/>
      <c r="M6997" s="1048"/>
      <c r="N6997" s="1053"/>
      <c r="O6997" s="1053"/>
      <c r="P6997" s="1053"/>
    </row>
    <row r="6998" spans="12:16">
      <c r="L6998" s="1054"/>
      <c r="M6998" s="1048"/>
      <c r="N6998" s="1053"/>
      <c r="O6998" s="1053"/>
      <c r="P6998" s="1053"/>
    </row>
    <row r="6999" spans="12:16">
      <c r="L6999" s="1054"/>
      <c r="M6999" s="1048"/>
      <c r="N6999" s="1053"/>
      <c r="O6999" s="1053"/>
      <c r="P6999" s="1053"/>
    </row>
    <row r="7000" spans="12:16">
      <c r="L7000" s="1054"/>
      <c r="M7000" s="1048"/>
      <c r="N7000" s="1053"/>
      <c r="O7000" s="1053"/>
      <c r="P7000" s="1053"/>
    </row>
    <row r="7001" spans="12:16">
      <c r="L7001" s="1054"/>
      <c r="M7001" s="1048"/>
      <c r="N7001" s="1053"/>
      <c r="O7001" s="1053"/>
      <c r="P7001" s="1053"/>
    </row>
    <row r="7002" spans="12:16">
      <c r="L7002" s="1054"/>
      <c r="M7002" s="1048"/>
      <c r="N7002" s="1053"/>
      <c r="O7002" s="1053"/>
      <c r="P7002" s="1053"/>
    </row>
    <row r="7003" spans="12:16">
      <c r="L7003" s="1054"/>
      <c r="M7003" s="1048"/>
      <c r="N7003" s="1053"/>
      <c r="O7003" s="1053"/>
      <c r="P7003" s="1053"/>
    </row>
    <row r="7004" spans="12:16">
      <c r="L7004" s="1054"/>
      <c r="M7004" s="1048"/>
      <c r="N7004" s="1053"/>
      <c r="O7004" s="1053"/>
      <c r="P7004" s="1053"/>
    </row>
    <row r="7005" spans="12:16">
      <c r="L7005" s="1054"/>
      <c r="M7005" s="1048"/>
      <c r="N7005" s="1053"/>
      <c r="O7005" s="1053"/>
      <c r="P7005" s="1053"/>
    </row>
    <row r="7006" spans="12:16">
      <c r="L7006" s="1054"/>
      <c r="M7006" s="1048"/>
      <c r="N7006" s="1053"/>
      <c r="O7006" s="1053"/>
      <c r="P7006" s="1053"/>
    </row>
    <row r="7007" spans="12:16">
      <c r="L7007" s="1054"/>
      <c r="M7007" s="1048"/>
      <c r="N7007" s="1053"/>
      <c r="O7007" s="1053"/>
      <c r="P7007" s="1053"/>
    </row>
    <row r="7008" spans="12:16">
      <c r="L7008" s="1054"/>
      <c r="M7008" s="1048"/>
      <c r="N7008" s="1053"/>
      <c r="O7008" s="1053"/>
      <c r="P7008" s="1053"/>
    </row>
    <row r="7009" spans="12:16">
      <c r="L7009" s="1054"/>
      <c r="M7009" s="1048"/>
      <c r="N7009" s="1053"/>
      <c r="O7009" s="1053"/>
      <c r="P7009" s="1053"/>
    </row>
    <row r="7010" spans="12:16">
      <c r="L7010" s="1054"/>
      <c r="M7010" s="1048"/>
      <c r="N7010" s="1053"/>
      <c r="O7010" s="1053"/>
      <c r="P7010" s="1053"/>
    </row>
    <row r="7011" spans="12:16">
      <c r="L7011" s="1054"/>
      <c r="M7011" s="1048"/>
      <c r="N7011" s="1053"/>
      <c r="O7011" s="1053"/>
      <c r="P7011" s="1053"/>
    </row>
    <row r="7012" spans="12:16">
      <c r="L7012" s="1054"/>
      <c r="M7012" s="1048"/>
      <c r="N7012" s="1053"/>
      <c r="O7012" s="1053"/>
      <c r="P7012" s="1053"/>
    </row>
    <row r="7013" spans="12:16">
      <c r="L7013" s="1054"/>
      <c r="M7013" s="1048"/>
      <c r="N7013" s="1053"/>
      <c r="O7013" s="1053"/>
      <c r="P7013" s="1053"/>
    </row>
    <row r="7014" spans="12:16">
      <c r="L7014" s="1054"/>
      <c r="M7014" s="1048"/>
      <c r="N7014" s="1053"/>
      <c r="O7014" s="1053"/>
      <c r="P7014" s="1053"/>
    </row>
    <row r="7015" spans="12:16">
      <c r="L7015" s="1054"/>
      <c r="M7015" s="1048"/>
      <c r="N7015" s="1053"/>
      <c r="O7015" s="1053"/>
      <c r="P7015" s="1053"/>
    </row>
    <row r="7016" spans="12:16">
      <c r="L7016" s="1054"/>
      <c r="M7016" s="1048"/>
      <c r="N7016" s="1053"/>
      <c r="O7016" s="1053"/>
      <c r="P7016" s="1053"/>
    </row>
    <row r="7017" spans="12:16">
      <c r="L7017" s="1054"/>
      <c r="M7017" s="1048"/>
      <c r="N7017" s="1053"/>
      <c r="O7017" s="1053"/>
      <c r="P7017" s="1053"/>
    </row>
    <row r="7018" spans="12:16">
      <c r="L7018" s="1054"/>
      <c r="M7018" s="1048"/>
      <c r="N7018" s="1053"/>
      <c r="O7018" s="1053"/>
      <c r="P7018" s="1053"/>
    </row>
    <row r="7019" spans="12:16">
      <c r="L7019" s="1054"/>
      <c r="M7019" s="1048"/>
      <c r="N7019" s="1053"/>
      <c r="O7019" s="1053"/>
      <c r="P7019" s="1053"/>
    </row>
    <row r="7020" spans="12:16">
      <c r="L7020" s="1054"/>
      <c r="M7020" s="1048"/>
      <c r="N7020" s="1053"/>
      <c r="O7020" s="1053"/>
      <c r="P7020" s="1053"/>
    </row>
    <row r="7021" spans="12:16">
      <c r="L7021" s="1054"/>
      <c r="M7021" s="1048"/>
      <c r="N7021" s="1053"/>
      <c r="O7021" s="1053"/>
      <c r="P7021" s="1053"/>
    </row>
    <row r="7022" spans="12:16">
      <c r="L7022" s="1054"/>
      <c r="M7022" s="1048"/>
      <c r="N7022" s="1053"/>
      <c r="O7022" s="1053"/>
      <c r="P7022" s="1053"/>
    </row>
    <row r="7023" spans="12:16">
      <c r="L7023" s="1054"/>
      <c r="M7023" s="1048"/>
      <c r="N7023" s="1053"/>
      <c r="O7023" s="1053"/>
      <c r="P7023" s="1053"/>
    </row>
    <row r="7024" spans="12:16">
      <c r="L7024" s="1054"/>
      <c r="M7024" s="1048"/>
      <c r="N7024" s="1053"/>
      <c r="O7024" s="1053"/>
      <c r="P7024" s="1053"/>
    </row>
    <row r="7025" spans="12:16">
      <c r="L7025" s="1054"/>
      <c r="M7025" s="1048"/>
      <c r="N7025" s="1053"/>
      <c r="O7025" s="1053"/>
      <c r="P7025" s="1053"/>
    </row>
    <row r="7026" spans="12:16">
      <c r="L7026" s="1054"/>
      <c r="M7026" s="1048"/>
      <c r="N7026" s="1053"/>
      <c r="O7026" s="1053"/>
      <c r="P7026" s="1053"/>
    </row>
    <row r="7027" spans="12:16">
      <c r="L7027" s="1054"/>
      <c r="M7027" s="1048"/>
      <c r="N7027" s="1053"/>
      <c r="O7027" s="1053"/>
      <c r="P7027" s="1053"/>
    </row>
    <row r="7028" spans="12:16">
      <c r="L7028" s="1054"/>
      <c r="M7028" s="1048"/>
      <c r="N7028" s="1053"/>
      <c r="O7028" s="1053"/>
      <c r="P7028" s="1053"/>
    </row>
    <row r="7029" spans="12:16">
      <c r="L7029" s="1054"/>
      <c r="M7029" s="1048"/>
      <c r="N7029" s="1053"/>
      <c r="O7029" s="1053"/>
      <c r="P7029" s="1053"/>
    </row>
    <row r="7030" spans="12:16">
      <c r="L7030" s="1054"/>
      <c r="M7030" s="1048"/>
      <c r="N7030" s="1053"/>
      <c r="O7030" s="1053"/>
      <c r="P7030" s="1053"/>
    </row>
    <row r="7031" spans="12:16">
      <c r="L7031" s="1054"/>
      <c r="M7031" s="1048"/>
      <c r="N7031" s="1053"/>
      <c r="O7031" s="1053"/>
      <c r="P7031" s="1053"/>
    </row>
    <row r="7032" spans="12:16">
      <c r="L7032" s="1054"/>
      <c r="M7032" s="1048"/>
      <c r="N7032" s="1053"/>
      <c r="O7032" s="1053"/>
      <c r="P7032" s="1053"/>
    </row>
    <row r="7033" spans="12:16">
      <c r="L7033" s="1054"/>
      <c r="M7033" s="1048"/>
      <c r="N7033" s="1053"/>
      <c r="O7033" s="1053"/>
      <c r="P7033" s="1053"/>
    </row>
    <row r="7034" spans="12:16">
      <c r="L7034" s="1054"/>
      <c r="M7034" s="1048"/>
      <c r="N7034" s="1053"/>
      <c r="O7034" s="1053"/>
      <c r="P7034" s="1053"/>
    </row>
    <row r="7035" spans="12:16">
      <c r="L7035" s="1054"/>
      <c r="M7035" s="1048"/>
      <c r="N7035" s="1053"/>
      <c r="O7035" s="1053"/>
      <c r="P7035" s="1053"/>
    </row>
    <row r="7036" spans="12:16">
      <c r="L7036" s="1054"/>
      <c r="M7036" s="1048"/>
      <c r="N7036" s="1053"/>
      <c r="O7036" s="1053"/>
      <c r="P7036" s="1053"/>
    </row>
    <row r="7037" spans="12:16">
      <c r="L7037" s="1054"/>
      <c r="M7037" s="1048"/>
      <c r="N7037" s="1053"/>
      <c r="O7037" s="1053"/>
      <c r="P7037" s="1053"/>
    </row>
    <row r="7038" spans="12:16">
      <c r="L7038" s="1054"/>
      <c r="M7038" s="1048"/>
      <c r="N7038" s="1053"/>
      <c r="O7038" s="1053"/>
      <c r="P7038" s="1053"/>
    </row>
    <row r="7039" spans="12:16">
      <c r="L7039" s="1054"/>
      <c r="M7039" s="1048"/>
      <c r="N7039" s="1053"/>
      <c r="O7039" s="1053"/>
      <c r="P7039" s="1053"/>
    </row>
    <row r="7040" spans="12:16">
      <c r="L7040" s="1054"/>
      <c r="M7040" s="1048"/>
      <c r="N7040" s="1053"/>
      <c r="O7040" s="1053"/>
      <c r="P7040" s="1053"/>
    </row>
    <row r="7041" spans="12:16">
      <c r="L7041" s="1054"/>
      <c r="M7041" s="1048"/>
      <c r="N7041" s="1053"/>
      <c r="O7041" s="1053"/>
      <c r="P7041" s="1053"/>
    </row>
    <row r="7042" spans="12:16">
      <c r="L7042" s="1054"/>
      <c r="M7042" s="1048"/>
      <c r="N7042" s="1053"/>
      <c r="O7042" s="1053"/>
      <c r="P7042" s="1053"/>
    </row>
    <row r="7043" spans="12:16">
      <c r="L7043" s="1054"/>
      <c r="M7043" s="1048"/>
      <c r="N7043" s="1053"/>
      <c r="O7043" s="1053"/>
      <c r="P7043" s="1053"/>
    </row>
    <row r="7044" spans="12:16">
      <c r="L7044" s="1054"/>
      <c r="M7044" s="1048"/>
      <c r="N7044" s="1053"/>
      <c r="O7044" s="1053"/>
      <c r="P7044" s="1053"/>
    </row>
    <row r="7045" spans="12:16">
      <c r="L7045" s="1054"/>
      <c r="M7045" s="1048"/>
      <c r="N7045" s="1053"/>
      <c r="O7045" s="1053"/>
      <c r="P7045" s="1053"/>
    </row>
    <row r="7046" spans="12:16">
      <c r="L7046" s="1054"/>
      <c r="M7046" s="1048"/>
      <c r="N7046" s="1053"/>
      <c r="O7046" s="1053"/>
      <c r="P7046" s="1053"/>
    </row>
    <row r="7047" spans="12:16">
      <c r="L7047" s="1054"/>
      <c r="M7047" s="1048"/>
      <c r="N7047" s="1053"/>
      <c r="O7047" s="1053"/>
      <c r="P7047" s="1053"/>
    </row>
    <row r="7048" spans="12:16">
      <c r="L7048" s="1054"/>
      <c r="M7048" s="1048"/>
      <c r="N7048" s="1053"/>
      <c r="O7048" s="1053"/>
      <c r="P7048" s="1053"/>
    </row>
    <row r="7049" spans="12:16">
      <c r="L7049" s="1054"/>
      <c r="M7049" s="1048"/>
      <c r="N7049" s="1053"/>
      <c r="O7049" s="1053"/>
      <c r="P7049" s="1053"/>
    </row>
    <row r="7050" spans="12:16">
      <c r="L7050" s="1054"/>
      <c r="M7050" s="1048"/>
      <c r="N7050" s="1053"/>
      <c r="O7050" s="1053"/>
      <c r="P7050" s="1053"/>
    </row>
    <row r="7051" spans="12:16">
      <c r="L7051" s="1054"/>
      <c r="M7051" s="1048"/>
      <c r="N7051" s="1053"/>
      <c r="O7051" s="1053"/>
      <c r="P7051" s="1053"/>
    </row>
    <row r="7052" spans="12:16">
      <c r="L7052" s="1054"/>
      <c r="M7052" s="1048"/>
      <c r="N7052" s="1053"/>
      <c r="O7052" s="1053"/>
      <c r="P7052" s="1053"/>
    </row>
    <row r="7053" spans="12:16">
      <c r="L7053" s="1054"/>
      <c r="M7053" s="1048"/>
      <c r="N7053" s="1053"/>
      <c r="O7053" s="1053"/>
      <c r="P7053" s="1053"/>
    </row>
    <row r="7054" spans="12:16">
      <c r="L7054" s="1054"/>
      <c r="M7054" s="1048"/>
      <c r="N7054" s="1053"/>
      <c r="O7054" s="1053"/>
      <c r="P7054" s="1053"/>
    </row>
    <row r="7055" spans="12:16">
      <c r="L7055" s="1054"/>
      <c r="M7055" s="1048"/>
      <c r="N7055" s="1053"/>
      <c r="O7055" s="1053"/>
      <c r="P7055" s="1053"/>
    </row>
    <row r="7056" spans="12:16">
      <c r="L7056" s="1054"/>
      <c r="M7056" s="1048"/>
      <c r="N7056" s="1053"/>
      <c r="O7056" s="1053"/>
      <c r="P7056" s="1053"/>
    </row>
    <row r="7057" spans="12:16">
      <c r="L7057" s="1054"/>
      <c r="M7057" s="1048"/>
      <c r="N7057" s="1053"/>
      <c r="O7057" s="1053"/>
      <c r="P7057" s="1053"/>
    </row>
    <row r="7058" spans="12:16">
      <c r="L7058" s="1054"/>
      <c r="M7058" s="1048"/>
      <c r="N7058" s="1053"/>
      <c r="O7058" s="1053"/>
      <c r="P7058" s="1053"/>
    </row>
    <row r="7059" spans="12:16">
      <c r="L7059" s="1054"/>
      <c r="M7059" s="1048"/>
      <c r="N7059" s="1053"/>
      <c r="O7059" s="1053"/>
      <c r="P7059" s="1053"/>
    </row>
    <row r="7060" spans="12:16">
      <c r="L7060" s="1054"/>
      <c r="M7060" s="1048"/>
      <c r="N7060" s="1053"/>
      <c r="O7060" s="1053"/>
      <c r="P7060" s="1053"/>
    </row>
    <row r="7061" spans="12:16">
      <c r="L7061" s="1054"/>
      <c r="M7061" s="1048"/>
      <c r="N7061" s="1053"/>
      <c r="O7061" s="1053"/>
      <c r="P7061" s="1053"/>
    </row>
    <row r="7062" spans="12:16">
      <c r="L7062" s="1054"/>
      <c r="M7062" s="1048"/>
      <c r="N7062" s="1053"/>
      <c r="O7062" s="1053"/>
      <c r="P7062" s="1053"/>
    </row>
    <row r="7063" spans="12:16">
      <c r="L7063" s="1054"/>
      <c r="M7063" s="1048"/>
      <c r="N7063" s="1053"/>
      <c r="O7063" s="1053"/>
      <c r="P7063" s="1053"/>
    </row>
    <row r="7064" spans="12:16">
      <c r="L7064" s="1054"/>
      <c r="M7064" s="1048"/>
      <c r="N7064" s="1053"/>
      <c r="O7064" s="1053"/>
      <c r="P7064" s="1053"/>
    </row>
    <row r="7065" spans="12:16">
      <c r="L7065" s="1054"/>
      <c r="M7065" s="1048"/>
      <c r="N7065" s="1053"/>
      <c r="O7065" s="1053"/>
      <c r="P7065" s="1053"/>
    </row>
    <row r="7066" spans="12:16">
      <c r="L7066" s="1054"/>
      <c r="M7066" s="1048"/>
      <c r="N7066" s="1053"/>
      <c r="O7066" s="1053"/>
      <c r="P7066" s="1053"/>
    </row>
    <row r="7067" spans="12:16">
      <c r="L7067" s="1054"/>
      <c r="M7067" s="1048"/>
      <c r="N7067" s="1053"/>
      <c r="O7067" s="1053"/>
      <c r="P7067" s="1053"/>
    </row>
    <row r="7068" spans="12:16">
      <c r="L7068" s="1054"/>
      <c r="M7068" s="1048"/>
      <c r="N7068" s="1053"/>
      <c r="O7068" s="1053"/>
      <c r="P7068" s="1053"/>
    </row>
    <row r="7069" spans="12:16">
      <c r="L7069" s="1054"/>
      <c r="M7069" s="1048"/>
      <c r="N7069" s="1053"/>
      <c r="O7069" s="1053"/>
      <c r="P7069" s="1053"/>
    </row>
    <row r="7070" spans="12:16">
      <c r="L7070" s="1054"/>
      <c r="M7070" s="1048"/>
      <c r="N7070" s="1053"/>
      <c r="O7070" s="1053"/>
      <c r="P7070" s="1053"/>
    </row>
    <row r="7071" spans="12:16">
      <c r="L7071" s="1054"/>
      <c r="M7071" s="1048"/>
      <c r="N7071" s="1053"/>
      <c r="O7071" s="1053"/>
      <c r="P7071" s="1053"/>
    </row>
    <row r="7072" spans="12:16">
      <c r="L7072" s="1054"/>
      <c r="M7072" s="1048"/>
      <c r="N7072" s="1053"/>
      <c r="O7072" s="1053"/>
      <c r="P7072" s="1053"/>
    </row>
    <row r="7073" spans="12:16">
      <c r="L7073" s="1054"/>
      <c r="M7073" s="1048"/>
      <c r="N7073" s="1053"/>
      <c r="O7073" s="1053"/>
      <c r="P7073" s="1053"/>
    </row>
    <row r="7074" spans="12:16">
      <c r="L7074" s="1054"/>
      <c r="M7074" s="1048"/>
      <c r="N7074" s="1053"/>
      <c r="O7074" s="1053"/>
      <c r="P7074" s="1053"/>
    </row>
    <row r="7075" spans="12:16">
      <c r="L7075" s="1054"/>
      <c r="M7075" s="1048"/>
      <c r="N7075" s="1053"/>
      <c r="O7075" s="1053"/>
      <c r="P7075" s="1053"/>
    </row>
    <row r="7076" spans="12:16">
      <c r="L7076" s="1054"/>
      <c r="M7076" s="1048"/>
      <c r="N7076" s="1053"/>
      <c r="O7076" s="1053"/>
      <c r="P7076" s="1053"/>
    </row>
    <row r="7077" spans="12:16">
      <c r="L7077" s="1054"/>
      <c r="M7077" s="1048"/>
      <c r="N7077" s="1053"/>
      <c r="O7077" s="1053"/>
      <c r="P7077" s="1053"/>
    </row>
    <row r="7078" spans="12:16">
      <c r="L7078" s="1054"/>
      <c r="M7078" s="1048"/>
      <c r="N7078" s="1053"/>
      <c r="O7078" s="1053"/>
      <c r="P7078" s="1053"/>
    </row>
    <row r="7079" spans="12:16">
      <c r="L7079" s="1054"/>
      <c r="M7079" s="1048"/>
      <c r="N7079" s="1053"/>
      <c r="O7079" s="1053"/>
      <c r="P7079" s="1053"/>
    </row>
    <row r="7080" spans="12:16">
      <c r="L7080" s="1054"/>
      <c r="M7080" s="1048"/>
      <c r="N7080" s="1053"/>
      <c r="O7080" s="1053"/>
      <c r="P7080" s="1053"/>
    </row>
    <row r="7081" spans="12:16">
      <c r="L7081" s="1054"/>
      <c r="M7081" s="1048"/>
      <c r="N7081" s="1053"/>
      <c r="O7081" s="1053"/>
      <c r="P7081" s="1053"/>
    </row>
    <row r="7082" spans="12:16">
      <c r="L7082" s="1054"/>
      <c r="M7082" s="1048"/>
      <c r="N7082" s="1053"/>
      <c r="O7082" s="1053"/>
      <c r="P7082" s="1053"/>
    </row>
    <row r="7083" spans="12:16">
      <c r="L7083" s="1054"/>
      <c r="M7083" s="1048"/>
      <c r="N7083" s="1053"/>
      <c r="O7083" s="1053"/>
      <c r="P7083" s="1053"/>
    </row>
    <row r="7084" spans="12:16">
      <c r="L7084" s="1054"/>
      <c r="M7084" s="1048"/>
      <c r="N7084" s="1053"/>
      <c r="O7084" s="1053"/>
      <c r="P7084" s="1053"/>
    </row>
    <row r="7085" spans="12:16">
      <c r="L7085" s="1054"/>
      <c r="M7085" s="1048"/>
      <c r="N7085" s="1053"/>
      <c r="O7085" s="1053"/>
      <c r="P7085" s="1053"/>
    </row>
    <row r="7086" spans="12:16">
      <c r="L7086" s="1054"/>
      <c r="M7086" s="1048"/>
      <c r="N7086" s="1053"/>
      <c r="O7086" s="1053"/>
      <c r="P7086" s="1053"/>
    </row>
    <row r="7087" spans="12:16">
      <c r="L7087" s="1054"/>
      <c r="M7087" s="1048"/>
      <c r="N7087" s="1053"/>
      <c r="O7087" s="1053"/>
      <c r="P7087" s="1053"/>
    </row>
    <row r="7088" spans="12:16">
      <c r="L7088" s="1054"/>
      <c r="M7088" s="1048"/>
      <c r="N7088" s="1053"/>
      <c r="O7088" s="1053"/>
      <c r="P7088" s="1053"/>
    </row>
    <row r="7089" spans="12:16">
      <c r="L7089" s="1054"/>
      <c r="M7089" s="1048"/>
      <c r="N7089" s="1053"/>
      <c r="O7089" s="1053"/>
      <c r="P7089" s="1053"/>
    </row>
    <row r="7090" spans="12:16">
      <c r="L7090" s="1054"/>
      <c r="M7090" s="1048"/>
      <c r="N7090" s="1053"/>
      <c r="O7090" s="1053"/>
      <c r="P7090" s="1053"/>
    </row>
    <row r="7091" spans="12:16">
      <c r="L7091" s="1054"/>
      <c r="M7091" s="1048"/>
      <c r="N7091" s="1053"/>
      <c r="O7091" s="1053"/>
      <c r="P7091" s="1053"/>
    </row>
    <row r="7092" spans="12:16">
      <c r="L7092" s="1054"/>
      <c r="M7092" s="1048"/>
      <c r="N7092" s="1053"/>
      <c r="O7092" s="1053"/>
      <c r="P7092" s="1053"/>
    </row>
    <row r="7093" spans="12:16">
      <c r="L7093" s="1054"/>
      <c r="M7093" s="1048"/>
      <c r="N7093" s="1053"/>
      <c r="O7093" s="1053"/>
      <c r="P7093" s="1053"/>
    </row>
    <row r="7094" spans="12:16">
      <c r="L7094" s="1054"/>
      <c r="M7094" s="1048"/>
      <c r="N7094" s="1053"/>
      <c r="O7094" s="1053"/>
      <c r="P7094" s="1053"/>
    </row>
    <row r="7095" spans="12:16">
      <c r="L7095" s="1054"/>
      <c r="M7095" s="1048"/>
      <c r="N7095" s="1053"/>
      <c r="O7095" s="1053"/>
      <c r="P7095" s="1053"/>
    </row>
    <row r="7096" spans="12:16">
      <c r="L7096" s="1054"/>
      <c r="M7096" s="1048"/>
      <c r="N7096" s="1053"/>
      <c r="O7096" s="1053"/>
      <c r="P7096" s="1053"/>
    </row>
    <row r="7097" spans="12:16">
      <c r="L7097" s="1054"/>
      <c r="M7097" s="1048"/>
      <c r="N7097" s="1053"/>
      <c r="O7097" s="1053"/>
      <c r="P7097" s="1053"/>
    </row>
    <row r="7098" spans="12:16">
      <c r="L7098" s="1054"/>
      <c r="M7098" s="1048"/>
      <c r="N7098" s="1053"/>
      <c r="O7098" s="1053"/>
      <c r="P7098" s="1053"/>
    </row>
    <row r="7099" spans="12:16">
      <c r="L7099" s="1054"/>
      <c r="M7099" s="1048"/>
      <c r="N7099" s="1053"/>
      <c r="O7099" s="1053"/>
      <c r="P7099" s="1053"/>
    </row>
    <row r="7100" spans="12:16">
      <c r="L7100" s="1054"/>
      <c r="M7100" s="1048"/>
      <c r="N7100" s="1053"/>
      <c r="O7100" s="1053"/>
      <c r="P7100" s="1053"/>
    </row>
    <row r="7101" spans="12:16">
      <c r="L7101" s="1054"/>
      <c r="M7101" s="1048"/>
      <c r="N7101" s="1053"/>
      <c r="O7101" s="1053"/>
      <c r="P7101" s="1053"/>
    </row>
    <row r="7102" spans="12:16">
      <c r="L7102" s="1054"/>
      <c r="M7102" s="1048"/>
      <c r="N7102" s="1053"/>
      <c r="O7102" s="1053"/>
      <c r="P7102" s="1053"/>
    </row>
    <row r="7103" spans="12:16">
      <c r="L7103" s="1054"/>
      <c r="M7103" s="1048"/>
      <c r="N7103" s="1053"/>
      <c r="O7103" s="1053"/>
      <c r="P7103" s="1053"/>
    </row>
    <row r="7104" spans="12:16">
      <c r="L7104" s="1054"/>
      <c r="M7104" s="1048"/>
      <c r="N7104" s="1053"/>
      <c r="O7104" s="1053"/>
      <c r="P7104" s="1053"/>
    </row>
    <row r="7105" spans="12:16">
      <c r="L7105" s="1054"/>
      <c r="M7105" s="1048"/>
      <c r="N7105" s="1053"/>
      <c r="O7105" s="1053"/>
      <c r="P7105" s="1053"/>
    </row>
    <row r="7106" spans="12:16">
      <c r="L7106" s="1054"/>
      <c r="M7106" s="1048"/>
      <c r="N7106" s="1053"/>
      <c r="O7106" s="1053"/>
      <c r="P7106" s="1053"/>
    </row>
    <row r="7107" spans="12:16">
      <c r="L7107" s="1054"/>
      <c r="M7107" s="1048"/>
      <c r="N7107" s="1053"/>
      <c r="O7107" s="1053"/>
      <c r="P7107" s="1053"/>
    </row>
    <row r="7108" spans="12:16">
      <c r="L7108" s="1054"/>
      <c r="M7108" s="1048"/>
      <c r="N7108" s="1053"/>
      <c r="O7108" s="1053"/>
      <c r="P7108" s="1053"/>
    </row>
    <row r="7109" spans="12:16">
      <c r="L7109" s="1054"/>
      <c r="M7109" s="1048"/>
      <c r="N7109" s="1053"/>
      <c r="O7109" s="1053"/>
      <c r="P7109" s="1053"/>
    </row>
    <row r="7110" spans="12:16">
      <c r="L7110" s="1054"/>
      <c r="M7110" s="1048"/>
      <c r="N7110" s="1053"/>
      <c r="O7110" s="1053"/>
      <c r="P7110" s="1053"/>
    </row>
    <row r="7111" spans="12:16">
      <c r="L7111" s="1054"/>
      <c r="M7111" s="1048"/>
      <c r="N7111" s="1053"/>
      <c r="O7111" s="1053"/>
      <c r="P7111" s="1053"/>
    </row>
    <row r="7112" spans="12:16">
      <c r="L7112" s="1054"/>
      <c r="M7112" s="1048"/>
      <c r="N7112" s="1053"/>
      <c r="O7112" s="1053"/>
      <c r="P7112" s="1053"/>
    </row>
    <row r="7113" spans="12:16">
      <c r="L7113" s="1054"/>
      <c r="M7113" s="1048"/>
      <c r="N7113" s="1053"/>
      <c r="O7113" s="1053"/>
      <c r="P7113" s="1053"/>
    </row>
    <row r="7114" spans="12:16">
      <c r="L7114" s="1054"/>
      <c r="M7114" s="1048"/>
      <c r="N7114" s="1053"/>
      <c r="O7114" s="1053"/>
      <c r="P7114" s="1053"/>
    </row>
    <row r="7115" spans="12:16">
      <c r="L7115" s="1054"/>
      <c r="M7115" s="1048"/>
      <c r="N7115" s="1053"/>
      <c r="O7115" s="1053"/>
      <c r="P7115" s="1053"/>
    </row>
    <row r="7116" spans="12:16">
      <c r="L7116" s="1054"/>
      <c r="M7116" s="1048"/>
      <c r="N7116" s="1053"/>
      <c r="O7116" s="1053"/>
      <c r="P7116" s="1053"/>
    </row>
    <row r="7117" spans="12:16">
      <c r="L7117" s="1054"/>
      <c r="M7117" s="1048"/>
      <c r="N7117" s="1053"/>
      <c r="O7117" s="1053"/>
      <c r="P7117" s="1053"/>
    </row>
    <row r="7118" spans="12:16">
      <c r="L7118" s="1054"/>
      <c r="M7118" s="1048"/>
      <c r="N7118" s="1053"/>
      <c r="O7118" s="1053"/>
      <c r="P7118" s="1053"/>
    </row>
    <row r="7119" spans="12:16">
      <c r="L7119" s="1054"/>
      <c r="M7119" s="1048"/>
      <c r="N7119" s="1053"/>
      <c r="O7119" s="1053"/>
      <c r="P7119" s="1053"/>
    </row>
    <row r="7120" spans="12:16">
      <c r="L7120" s="1054"/>
      <c r="M7120" s="1048"/>
      <c r="N7120" s="1053"/>
      <c r="O7120" s="1053"/>
      <c r="P7120" s="1053"/>
    </row>
    <row r="7121" spans="12:16">
      <c r="L7121" s="1054"/>
      <c r="M7121" s="1048"/>
      <c r="N7121" s="1053"/>
      <c r="O7121" s="1053"/>
      <c r="P7121" s="1053"/>
    </row>
    <row r="7122" spans="12:16">
      <c r="L7122" s="1054"/>
      <c r="M7122" s="1048"/>
      <c r="N7122" s="1053"/>
      <c r="O7122" s="1053"/>
      <c r="P7122" s="1053"/>
    </row>
    <row r="7123" spans="12:16">
      <c r="L7123" s="1054"/>
      <c r="M7123" s="1048"/>
      <c r="N7123" s="1053"/>
      <c r="O7123" s="1053"/>
      <c r="P7123" s="1053"/>
    </row>
    <row r="7124" spans="12:16">
      <c r="L7124" s="1054"/>
      <c r="M7124" s="1048"/>
      <c r="N7124" s="1053"/>
      <c r="O7124" s="1053"/>
      <c r="P7124" s="1053"/>
    </row>
    <row r="7125" spans="12:16">
      <c r="L7125" s="1054"/>
      <c r="M7125" s="1048"/>
      <c r="N7125" s="1053"/>
      <c r="O7125" s="1053"/>
      <c r="P7125" s="1053"/>
    </row>
    <row r="7126" spans="12:16">
      <c r="L7126" s="1054"/>
      <c r="M7126" s="1048"/>
      <c r="N7126" s="1053"/>
      <c r="O7126" s="1053"/>
      <c r="P7126" s="1053"/>
    </row>
    <row r="7127" spans="12:16">
      <c r="L7127" s="1054"/>
      <c r="M7127" s="1048"/>
      <c r="N7127" s="1053"/>
      <c r="O7127" s="1053"/>
      <c r="P7127" s="1053"/>
    </row>
    <row r="7128" spans="12:16">
      <c r="L7128" s="1054"/>
      <c r="M7128" s="1048"/>
      <c r="N7128" s="1053"/>
      <c r="O7128" s="1053"/>
      <c r="P7128" s="1053"/>
    </row>
    <row r="7129" spans="12:16">
      <c r="L7129" s="1054"/>
      <c r="M7129" s="1048"/>
      <c r="N7129" s="1053"/>
      <c r="O7129" s="1053"/>
      <c r="P7129" s="1053"/>
    </row>
    <row r="7130" spans="12:16">
      <c r="L7130" s="1054"/>
      <c r="M7130" s="1048"/>
      <c r="N7130" s="1053"/>
      <c r="O7130" s="1053"/>
      <c r="P7130" s="1053"/>
    </row>
    <row r="7131" spans="12:16">
      <c r="L7131" s="1054"/>
      <c r="M7131" s="1048"/>
      <c r="N7131" s="1053"/>
      <c r="O7131" s="1053"/>
      <c r="P7131" s="1053"/>
    </row>
    <row r="7132" spans="12:16">
      <c r="L7132" s="1054"/>
      <c r="M7132" s="1048"/>
      <c r="N7132" s="1053"/>
      <c r="O7132" s="1053"/>
      <c r="P7132" s="1053"/>
    </row>
    <row r="7133" spans="12:16">
      <c r="L7133" s="1054"/>
      <c r="M7133" s="1048"/>
      <c r="N7133" s="1053"/>
      <c r="O7133" s="1053"/>
      <c r="P7133" s="1053"/>
    </row>
    <row r="7134" spans="12:16">
      <c r="L7134" s="1054"/>
      <c r="M7134" s="1048"/>
      <c r="N7134" s="1053"/>
      <c r="O7134" s="1053"/>
      <c r="P7134" s="1053"/>
    </row>
    <row r="7135" spans="12:16">
      <c r="L7135" s="1054"/>
      <c r="M7135" s="1048"/>
      <c r="N7135" s="1053"/>
      <c r="O7135" s="1053"/>
      <c r="P7135" s="1053"/>
    </row>
    <row r="7136" spans="12:16">
      <c r="L7136" s="1054"/>
      <c r="M7136" s="1048"/>
      <c r="N7136" s="1053"/>
      <c r="O7136" s="1053"/>
      <c r="P7136" s="1053"/>
    </row>
    <row r="7137" spans="12:16">
      <c r="L7137" s="1054"/>
      <c r="M7137" s="1048"/>
      <c r="N7137" s="1053"/>
      <c r="O7137" s="1053"/>
      <c r="P7137" s="1053"/>
    </row>
    <row r="7138" spans="12:16">
      <c r="L7138" s="1054"/>
      <c r="M7138" s="1048"/>
      <c r="N7138" s="1053"/>
      <c r="O7138" s="1053"/>
      <c r="P7138" s="1053"/>
    </row>
    <row r="7139" spans="12:16">
      <c r="L7139" s="1054"/>
      <c r="M7139" s="1048"/>
      <c r="N7139" s="1053"/>
      <c r="O7139" s="1053"/>
      <c r="P7139" s="1053"/>
    </row>
    <row r="7140" spans="12:16">
      <c r="L7140" s="1054"/>
      <c r="M7140" s="1048"/>
      <c r="N7140" s="1053"/>
      <c r="O7140" s="1053"/>
      <c r="P7140" s="1053"/>
    </row>
    <row r="7141" spans="12:16">
      <c r="L7141" s="1054"/>
      <c r="M7141" s="1048"/>
      <c r="N7141" s="1053"/>
      <c r="O7141" s="1053"/>
      <c r="P7141" s="1053"/>
    </row>
    <row r="7142" spans="12:16">
      <c r="L7142" s="1054"/>
      <c r="M7142" s="1048"/>
      <c r="N7142" s="1053"/>
      <c r="O7142" s="1053"/>
      <c r="P7142" s="1053"/>
    </row>
    <row r="7143" spans="12:16">
      <c r="L7143" s="1054"/>
      <c r="M7143" s="1048"/>
      <c r="N7143" s="1053"/>
      <c r="O7143" s="1053"/>
      <c r="P7143" s="1053"/>
    </row>
    <row r="7144" spans="12:16">
      <c r="L7144" s="1054"/>
      <c r="M7144" s="1048"/>
      <c r="N7144" s="1053"/>
      <c r="O7144" s="1053"/>
      <c r="P7144" s="1053"/>
    </row>
    <row r="7145" spans="12:16">
      <c r="L7145" s="1054"/>
      <c r="M7145" s="1048"/>
      <c r="N7145" s="1053"/>
      <c r="O7145" s="1053"/>
      <c r="P7145" s="1053"/>
    </row>
    <row r="7146" spans="12:16">
      <c r="L7146" s="1054"/>
      <c r="M7146" s="1048"/>
      <c r="N7146" s="1053"/>
      <c r="O7146" s="1053"/>
      <c r="P7146" s="1053"/>
    </row>
    <row r="7147" spans="12:16">
      <c r="L7147" s="1054"/>
      <c r="M7147" s="1048"/>
      <c r="N7147" s="1053"/>
      <c r="O7147" s="1053"/>
      <c r="P7147" s="1053"/>
    </row>
    <row r="7148" spans="12:16">
      <c r="L7148" s="1054"/>
      <c r="M7148" s="1048"/>
      <c r="N7148" s="1053"/>
      <c r="O7148" s="1053"/>
      <c r="P7148" s="1053"/>
    </row>
    <row r="7149" spans="12:16">
      <c r="L7149" s="1054"/>
      <c r="M7149" s="1048"/>
      <c r="N7149" s="1053"/>
      <c r="O7149" s="1053"/>
      <c r="P7149" s="1053"/>
    </row>
    <row r="7150" spans="12:16">
      <c r="L7150" s="1054"/>
      <c r="M7150" s="1048"/>
      <c r="N7150" s="1053"/>
      <c r="O7150" s="1053"/>
      <c r="P7150" s="1053"/>
    </row>
    <row r="7151" spans="12:16">
      <c r="L7151" s="1054"/>
      <c r="M7151" s="1048"/>
      <c r="N7151" s="1053"/>
      <c r="O7151" s="1053"/>
      <c r="P7151" s="1053"/>
    </row>
    <row r="7152" spans="12:16">
      <c r="L7152" s="1054"/>
      <c r="M7152" s="1048"/>
      <c r="N7152" s="1053"/>
      <c r="O7152" s="1053"/>
      <c r="P7152" s="1053"/>
    </row>
    <row r="7153" spans="12:16">
      <c r="L7153" s="1054"/>
      <c r="M7153" s="1048"/>
      <c r="N7153" s="1053"/>
      <c r="O7153" s="1053"/>
      <c r="P7153" s="1053"/>
    </row>
    <row r="7154" spans="12:16">
      <c r="L7154" s="1054"/>
      <c r="M7154" s="1048"/>
      <c r="N7154" s="1053"/>
      <c r="O7154" s="1053"/>
      <c r="P7154" s="1053"/>
    </row>
    <row r="7155" spans="12:16">
      <c r="L7155" s="1054"/>
      <c r="M7155" s="1048"/>
      <c r="N7155" s="1053"/>
      <c r="O7155" s="1053"/>
      <c r="P7155" s="1053"/>
    </row>
    <row r="7156" spans="12:16">
      <c r="L7156" s="1054"/>
      <c r="M7156" s="1048"/>
      <c r="N7156" s="1053"/>
      <c r="O7156" s="1053"/>
      <c r="P7156" s="1053"/>
    </row>
    <row r="7157" spans="12:16">
      <c r="L7157" s="1054"/>
      <c r="M7157" s="1048"/>
      <c r="N7157" s="1053"/>
      <c r="O7157" s="1053"/>
      <c r="P7157" s="1053"/>
    </row>
    <row r="7158" spans="12:16">
      <c r="L7158" s="1054"/>
      <c r="M7158" s="1048"/>
      <c r="N7158" s="1053"/>
      <c r="O7158" s="1053"/>
      <c r="P7158" s="1053"/>
    </row>
    <row r="7159" spans="12:16">
      <c r="L7159" s="1054"/>
      <c r="M7159" s="1048"/>
      <c r="N7159" s="1053"/>
      <c r="O7159" s="1053"/>
      <c r="P7159" s="1053"/>
    </row>
    <row r="7160" spans="12:16">
      <c r="L7160" s="1054"/>
      <c r="M7160" s="1048"/>
      <c r="N7160" s="1053"/>
      <c r="O7160" s="1053"/>
      <c r="P7160" s="1053"/>
    </row>
    <row r="7161" spans="12:16">
      <c r="L7161" s="1054"/>
      <c r="M7161" s="1048"/>
      <c r="N7161" s="1053"/>
      <c r="O7161" s="1053"/>
      <c r="P7161" s="1053"/>
    </row>
    <row r="7162" spans="12:16">
      <c r="L7162" s="1054"/>
      <c r="M7162" s="1048"/>
      <c r="N7162" s="1053"/>
      <c r="O7162" s="1053"/>
      <c r="P7162" s="1053"/>
    </row>
    <row r="7163" spans="12:16">
      <c r="L7163" s="1054"/>
      <c r="M7163" s="1048"/>
      <c r="N7163" s="1053"/>
      <c r="O7163" s="1053"/>
      <c r="P7163" s="1053"/>
    </row>
    <row r="7164" spans="12:16">
      <c r="L7164" s="1054"/>
      <c r="M7164" s="1048"/>
      <c r="N7164" s="1053"/>
      <c r="O7164" s="1053"/>
      <c r="P7164" s="1053"/>
    </row>
    <row r="7165" spans="12:16">
      <c r="L7165" s="1054"/>
      <c r="M7165" s="1048"/>
      <c r="N7165" s="1053"/>
      <c r="O7165" s="1053"/>
      <c r="P7165" s="1053"/>
    </row>
    <row r="7166" spans="12:16">
      <c r="L7166" s="1054"/>
      <c r="M7166" s="1048"/>
      <c r="N7166" s="1053"/>
      <c r="O7166" s="1053"/>
      <c r="P7166" s="1053"/>
    </row>
    <row r="7167" spans="12:16">
      <c r="L7167" s="1054"/>
      <c r="M7167" s="1048"/>
      <c r="N7167" s="1053"/>
      <c r="O7167" s="1053"/>
      <c r="P7167" s="1053"/>
    </row>
    <row r="7168" spans="12:16">
      <c r="L7168" s="1054"/>
      <c r="M7168" s="1048"/>
      <c r="N7168" s="1053"/>
      <c r="O7168" s="1053"/>
      <c r="P7168" s="1053"/>
    </row>
    <row r="7169" spans="12:16">
      <c r="L7169" s="1054"/>
      <c r="M7169" s="1048"/>
      <c r="N7169" s="1053"/>
      <c r="O7169" s="1053"/>
      <c r="P7169" s="1053"/>
    </row>
    <row r="7170" spans="12:16">
      <c r="L7170" s="1054"/>
      <c r="M7170" s="1048"/>
      <c r="N7170" s="1053"/>
      <c r="O7170" s="1053"/>
      <c r="P7170" s="1053"/>
    </row>
    <row r="7171" spans="12:16">
      <c r="L7171" s="1054"/>
      <c r="M7171" s="1048"/>
      <c r="N7171" s="1053"/>
      <c r="O7171" s="1053"/>
      <c r="P7171" s="1053"/>
    </row>
    <row r="7172" spans="12:16">
      <c r="L7172" s="1054"/>
      <c r="M7172" s="1048"/>
      <c r="N7172" s="1053"/>
      <c r="O7172" s="1053"/>
      <c r="P7172" s="1053"/>
    </row>
    <row r="7173" spans="12:16">
      <c r="L7173" s="1054"/>
      <c r="M7173" s="1048"/>
      <c r="N7173" s="1053"/>
      <c r="O7173" s="1053"/>
      <c r="P7173" s="1053"/>
    </row>
    <row r="7174" spans="12:16">
      <c r="L7174" s="1054"/>
      <c r="M7174" s="1048"/>
      <c r="N7174" s="1053"/>
      <c r="O7174" s="1053"/>
      <c r="P7174" s="1053"/>
    </row>
    <row r="7175" spans="12:16">
      <c r="L7175" s="1054"/>
      <c r="M7175" s="1048"/>
      <c r="N7175" s="1053"/>
      <c r="O7175" s="1053"/>
      <c r="P7175" s="1053"/>
    </row>
    <row r="7176" spans="12:16">
      <c r="L7176" s="1054"/>
      <c r="M7176" s="1048"/>
      <c r="N7176" s="1053"/>
      <c r="O7176" s="1053"/>
      <c r="P7176" s="1053"/>
    </row>
    <row r="7177" spans="12:16">
      <c r="L7177" s="1054"/>
      <c r="M7177" s="1048"/>
      <c r="N7177" s="1053"/>
      <c r="O7177" s="1053"/>
      <c r="P7177" s="1053"/>
    </row>
    <row r="7178" spans="12:16">
      <c r="L7178" s="1054"/>
      <c r="M7178" s="1048"/>
      <c r="N7178" s="1053"/>
      <c r="O7178" s="1053"/>
      <c r="P7178" s="1053"/>
    </row>
    <row r="7179" spans="12:16">
      <c r="L7179" s="1054"/>
      <c r="M7179" s="1048"/>
      <c r="N7179" s="1053"/>
      <c r="O7179" s="1053"/>
      <c r="P7179" s="1053"/>
    </row>
    <row r="7180" spans="12:16">
      <c r="L7180" s="1054"/>
      <c r="M7180" s="1048"/>
      <c r="N7180" s="1053"/>
      <c r="O7180" s="1053"/>
      <c r="P7180" s="1053"/>
    </row>
    <row r="7181" spans="12:16">
      <c r="L7181" s="1054"/>
      <c r="M7181" s="1048"/>
      <c r="N7181" s="1053"/>
      <c r="O7181" s="1053"/>
      <c r="P7181" s="1053"/>
    </row>
    <row r="7182" spans="12:16">
      <c r="L7182" s="1054"/>
      <c r="M7182" s="1048"/>
      <c r="N7182" s="1053"/>
      <c r="O7182" s="1053"/>
      <c r="P7182" s="1053"/>
    </row>
    <row r="7183" spans="12:16">
      <c r="L7183" s="1054"/>
      <c r="M7183" s="1048"/>
      <c r="N7183" s="1053"/>
      <c r="O7183" s="1053"/>
      <c r="P7183" s="1053"/>
    </row>
    <row r="7184" spans="12:16">
      <c r="L7184" s="1054"/>
      <c r="M7184" s="1048"/>
      <c r="N7184" s="1053"/>
      <c r="O7184" s="1053"/>
      <c r="P7184" s="1053"/>
    </row>
    <row r="7185" spans="12:16">
      <c r="L7185" s="1054"/>
      <c r="M7185" s="1048"/>
      <c r="N7185" s="1053"/>
      <c r="O7185" s="1053"/>
      <c r="P7185" s="1053"/>
    </row>
    <row r="7186" spans="12:16">
      <c r="L7186" s="1054"/>
      <c r="M7186" s="1048"/>
      <c r="N7186" s="1053"/>
      <c r="O7186" s="1053"/>
      <c r="P7186" s="1053"/>
    </row>
    <row r="7187" spans="12:16">
      <c r="L7187" s="1054"/>
      <c r="M7187" s="1048"/>
      <c r="N7187" s="1053"/>
      <c r="O7187" s="1053"/>
      <c r="P7187" s="1053"/>
    </row>
    <row r="7188" spans="12:16">
      <c r="L7188" s="1054"/>
      <c r="M7188" s="1048"/>
      <c r="N7188" s="1053"/>
      <c r="O7188" s="1053"/>
      <c r="P7188" s="1053"/>
    </row>
    <row r="7189" spans="12:16">
      <c r="L7189" s="1054"/>
      <c r="M7189" s="1048"/>
      <c r="N7189" s="1053"/>
      <c r="O7189" s="1053"/>
      <c r="P7189" s="1053"/>
    </row>
    <row r="7190" spans="12:16">
      <c r="L7190" s="1054"/>
      <c r="M7190" s="1048"/>
      <c r="N7190" s="1053"/>
      <c r="O7190" s="1053"/>
      <c r="P7190" s="1053"/>
    </row>
    <row r="7191" spans="12:16">
      <c r="L7191" s="1054"/>
      <c r="M7191" s="1048"/>
      <c r="N7191" s="1053"/>
      <c r="O7191" s="1053"/>
      <c r="P7191" s="1053"/>
    </row>
    <row r="7192" spans="12:16">
      <c r="L7192" s="1054"/>
      <c r="M7192" s="1048"/>
      <c r="N7192" s="1053"/>
      <c r="O7192" s="1053"/>
      <c r="P7192" s="1053"/>
    </row>
    <row r="7193" spans="12:16">
      <c r="L7193" s="1054"/>
      <c r="M7193" s="1048"/>
      <c r="N7193" s="1053"/>
      <c r="O7193" s="1053"/>
      <c r="P7193" s="1053"/>
    </row>
    <row r="7194" spans="12:16">
      <c r="L7194" s="1054"/>
      <c r="M7194" s="1048"/>
      <c r="N7194" s="1053"/>
      <c r="O7194" s="1053"/>
      <c r="P7194" s="1053"/>
    </row>
    <row r="7195" spans="12:16">
      <c r="L7195" s="1054"/>
      <c r="M7195" s="1048"/>
      <c r="N7195" s="1053"/>
      <c r="O7195" s="1053"/>
      <c r="P7195" s="1053"/>
    </row>
    <row r="7196" spans="12:16">
      <c r="L7196" s="1054"/>
      <c r="M7196" s="1048"/>
      <c r="N7196" s="1053"/>
      <c r="O7196" s="1053"/>
      <c r="P7196" s="1053"/>
    </row>
    <row r="7197" spans="12:16">
      <c r="L7197" s="1054"/>
      <c r="M7197" s="1048"/>
      <c r="N7197" s="1053"/>
      <c r="O7197" s="1053"/>
      <c r="P7197" s="1053"/>
    </row>
    <row r="7198" spans="12:16">
      <c r="L7198" s="1054"/>
      <c r="M7198" s="1048"/>
      <c r="N7198" s="1053"/>
      <c r="O7198" s="1053"/>
      <c r="P7198" s="1053"/>
    </row>
    <row r="7199" spans="12:16">
      <c r="L7199" s="1054"/>
      <c r="M7199" s="1048"/>
      <c r="N7199" s="1053"/>
      <c r="O7199" s="1053"/>
      <c r="P7199" s="1053"/>
    </row>
    <row r="7200" spans="12:16">
      <c r="L7200" s="1054"/>
      <c r="M7200" s="1048"/>
      <c r="N7200" s="1053"/>
      <c r="O7200" s="1053"/>
      <c r="P7200" s="1053"/>
    </row>
    <row r="7201" spans="12:16">
      <c r="L7201" s="1054"/>
      <c r="M7201" s="1048"/>
      <c r="N7201" s="1053"/>
      <c r="O7201" s="1053"/>
      <c r="P7201" s="1053"/>
    </row>
    <row r="7202" spans="12:16">
      <c r="L7202" s="1054"/>
      <c r="M7202" s="1048"/>
      <c r="N7202" s="1053"/>
      <c r="O7202" s="1053"/>
      <c r="P7202" s="1053"/>
    </row>
    <row r="7203" spans="12:16">
      <c r="L7203" s="1054"/>
      <c r="M7203" s="1048"/>
      <c r="N7203" s="1053"/>
      <c r="O7203" s="1053"/>
      <c r="P7203" s="1053"/>
    </row>
    <row r="7204" spans="12:16">
      <c r="L7204" s="1054"/>
      <c r="M7204" s="1048"/>
      <c r="N7204" s="1053"/>
      <c r="O7204" s="1053"/>
      <c r="P7204" s="1053"/>
    </row>
    <row r="7205" spans="12:16">
      <c r="L7205" s="1054"/>
      <c r="M7205" s="1048"/>
      <c r="N7205" s="1053"/>
      <c r="O7205" s="1053"/>
      <c r="P7205" s="1053"/>
    </row>
    <row r="7206" spans="12:16">
      <c r="L7206" s="1054"/>
      <c r="M7206" s="1048"/>
      <c r="N7206" s="1053"/>
      <c r="O7206" s="1053"/>
      <c r="P7206" s="1053"/>
    </row>
    <row r="7207" spans="12:16">
      <c r="L7207" s="1054"/>
      <c r="M7207" s="1048"/>
      <c r="N7207" s="1053"/>
      <c r="O7207" s="1053"/>
      <c r="P7207" s="1053"/>
    </row>
    <row r="7208" spans="12:16">
      <c r="L7208" s="1054"/>
      <c r="M7208" s="1048"/>
      <c r="N7208" s="1053"/>
      <c r="O7208" s="1053"/>
      <c r="P7208" s="1053"/>
    </row>
    <row r="7209" spans="12:16">
      <c r="L7209" s="1054"/>
      <c r="M7209" s="1048"/>
      <c r="N7209" s="1053"/>
      <c r="O7209" s="1053"/>
      <c r="P7209" s="1053"/>
    </row>
    <row r="7210" spans="12:16">
      <c r="L7210" s="1054"/>
      <c r="M7210" s="1048"/>
      <c r="N7210" s="1053"/>
      <c r="O7210" s="1053"/>
      <c r="P7210" s="1053"/>
    </row>
    <row r="7211" spans="12:16">
      <c r="L7211" s="1054"/>
      <c r="M7211" s="1048"/>
      <c r="N7211" s="1053"/>
      <c r="O7211" s="1053"/>
      <c r="P7211" s="1053"/>
    </row>
    <row r="7212" spans="12:16">
      <c r="L7212" s="1054"/>
      <c r="M7212" s="1048"/>
      <c r="N7212" s="1053"/>
      <c r="O7212" s="1053"/>
      <c r="P7212" s="1053"/>
    </row>
    <row r="7213" spans="12:16">
      <c r="L7213" s="1054"/>
      <c r="M7213" s="1048"/>
      <c r="N7213" s="1053"/>
      <c r="O7213" s="1053"/>
      <c r="P7213" s="1053"/>
    </row>
    <row r="7214" spans="12:16">
      <c r="L7214" s="1054"/>
      <c r="M7214" s="1048"/>
      <c r="N7214" s="1053"/>
      <c r="O7214" s="1053"/>
      <c r="P7214" s="1053"/>
    </row>
    <row r="7215" spans="12:16">
      <c r="L7215" s="1054"/>
      <c r="M7215" s="1048"/>
      <c r="N7215" s="1053"/>
      <c r="O7215" s="1053"/>
      <c r="P7215" s="1053"/>
    </row>
    <row r="7216" spans="12:16">
      <c r="L7216" s="1054"/>
      <c r="M7216" s="1048"/>
      <c r="N7216" s="1053"/>
      <c r="O7216" s="1053"/>
      <c r="P7216" s="1053"/>
    </row>
    <row r="7217" spans="12:16">
      <c r="L7217" s="1054"/>
      <c r="M7217" s="1048"/>
      <c r="N7217" s="1053"/>
      <c r="O7217" s="1053"/>
      <c r="P7217" s="1053"/>
    </row>
    <row r="7218" spans="12:16">
      <c r="L7218" s="1054"/>
      <c r="M7218" s="1048"/>
      <c r="N7218" s="1053"/>
      <c r="O7218" s="1053"/>
      <c r="P7218" s="1053"/>
    </row>
    <row r="7219" spans="12:16">
      <c r="L7219" s="1054"/>
      <c r="M7219" s="1048"/>
      <c r="N7219" s="1053"/>
      <c r="O7219" s="1053"/>
      <c r="P7219" s="1053"/>
    </row>
    <row r="7220" spans="12:16">
      <c r="L7220" s="1054"/>
      <c r="M7220" s="1048"/>
      <c r="N7220" s="1053"/>
      <c r="O7220" s="1053"/>
      <c r="P7220" s="1053"/>
    </row>
    <row r="7221" spans="12:16">
      <c r="L7221" s="1054"/>
      <c r="M7221" s="1048"/>
      <c r="N7221" s="1053"/>
      <c r="O7221" s="1053"/>
      <c r="P7221" s="1053"/>
    </row>
    <row r="7222" spans="12:16">
      <c r="L7222" s="1054"/>
      <c r="M7222" s="1048"/>
      <c r="N7222" s="1053"/>
      <c r="O7222" s="1053"/>
      <c r="P7222" s="1053"/>
    </row>
    <row r="7223" spans="12:16">
      <c r="L7223" s="1054"/>
      <c r="M7223" s="1048"/>
      <c r="N7223" s="1053"/>
      <c r="O7223" s="1053"/>
      <c r="P7223" s="1053"/>
    </row>
    <row r="7224" spans="12:16">
      <c r="L7224" s="1054"/>
      <c r="M7224" s="1048"/>
      <c r="N7224" s="1053"/>
      <c r="O7224" s="1053"/>
      <c r="P7224" s="1053"/>
    </row>
    <row r="7225" spans="12:16">
      <c r="L7225" s="1054"/>
      <c r="M7225" s="1048"/>
      <c r="N7225" s="1053"/>
      <c r="O7225" s="1053"/>
      <c r="P7225" s="1053"/>
    </row>
    <row r="7226" spans="12:16">
      <c r="L7226" s="1054"/>
      <c r="M7226" s="1048"/>
      <c r="N7226" s="1053"/>
      <c r="O7226" s="1053"/>
      <c r="P7226" s="1053"/>
    </row>
    <row r="7227" spans="12:16">
      <c r="L7227" s="1054"/>
      <c r="M7227" s="1048"/>
      <c r="N7227" s="1053"/>
      <c r="O7227" s="1053"/>
      <c r="P7227" s="1053"/>
    </row>
    <row r="7228" spans="12:16">
      <c r="L7228" s="1054"/>
      <c r="M7228" s="1048"/>
      <c r="N7228" s="1053"/>
      <c r="O7228" s="1053"/>
      <c r="P7228" s="1053"/>
    </row>
    <row r="7229" spans="12:16">
      <c r="L7229" s="1054"/>
      <c r="M7229" s="1048"/>
      <c r="N7229" s="1053"/>
      <c r="O7229" s="1053"/>
      <c r="P7229" s="1053"/>
    </row>
    <row r="7230" spans="12:16">
      <c r="L7230" s="1054"/>
      <c r="M7230" s="1048"/>
      <c r="N7230" s="1053"/>
      <c r="O7230" s="1053"/>
      <c r="P7230" s="1053"/>
    </row>
    <row r="7231" spans="12:16">
      <c r="L7231" s="1054"/>
      <c r="M7231" s="1048"/>
      <c r="N7231" s="1053"/>
      <c r="O7231" s="1053"/>
      <c r="P7231" s="1053"/>
    </row>
    <row r="7232" spans="12:16">
      <c r="L7232" s="1054"/>
      <c r="M7232" s="1048"/>
      <c r="N7232" s="1053"/>
      <c r="O7232" s="1053"/>
      <c r="P7232" s="1053"/>
    </row>
    <row r="7233" spans="12:16">
      <c r="L7233" s="1054"/>
      <c r="M7233" s="1048"/>
      <c r="N7233" s="1053"/>
      <c r="O7233" s="1053"/>
      <c r="P7233" s="1053"/>
    </row>
    <row r="7234" spans="12:16">
      <c r="L7234" s="1054"/>
      <c r="M7234" s="1048"/>
      <c r="N7234" s="1053"/>
      <c r="O7234" s="1053"/>
      <c r="P7234" s="1053"/>
    </row>
    <row r="7235" spans="12:16">
      <c r="L7235" s="1054"/>
      <c r="M7235" s="1048"/>
      <c r="N7235" s="1053"/>
      <c r="O7235" s="1053"/>
      <c r="P7235" s="1053"/>
    </row>
    <row r="7236" spans="12:16">
      <c r="L7236" s="1054"/>
      <c r="M7236" s="1048"/>
      <c r="N7236" s="1053"/>
      <c r="O7236" s="1053"/>
      <c r="P7236" s="1053"/>
    </row>
    <row r="7237" spans="12:16">
      <c r="L7237" s="1054"/>
      <c r="M7237" s="1048"/>
      <c r="N7237" s="1053"/>
      <c r="O7237" s="1053"/>
      <c r="P7237" s="1053"/>
    </row>
    <row r="7238" spans="12:16">
      <c r="L7238" s="1054"/>
      <c r="M7238" s="1048"/>
      <c r="N7238" s="1053"/>
      <c r="O7238" s="1053"/>
      <c r="P7238" s="1053"/>
    </row>
    <row r="7239" spans="12:16">
      <c r="L7239" s="1054"/>
      <c r="M7239" s="1048"/>
      <c r="N7239" s="1053"/>
      <c r="O7239" s="1053"/>
      <c r="P7239" s="1053"/>
    </row>
    <row r="7240" spans="12:16">
      <c r="L7240" s="1054"/>
      <c r="M7240" s="1048"/>
      <c r="N7240" s="1053"/>
      <c r="O7240" s="1053"/>
      <c r="P7240" s="1053"/>
    </row>
    <row r="7241" spans="12:16">
      <c r="L7241" s="1054"/>
      <c r="M7241" s="1048"/>
      <c r="N7241" s="1053"/>
      <c r="O7241" s="1053"/>
      <c r="P7241" s="1053"/>
    </row>
    <row r="7242" spans="12:16">
      <c r="L7242" s="1054"/>
      <c r="M7242" s="1048"/>
      <c r="N7242" s="1053"/>
      <c r="O7242" s="1053"/>
      <c r="P7242" s="1053"/>
    </row>
    <row r="7243" spans="12:16">
      <c r="L7243" s="1054"/>
      <c r="M7243" s="1048"/>
      <c r="N7243" s="1053"/>
      <c r="O7243" s="1053"/>
      <c r="P7243" s="1053"/>
    </row>
    <row r="7244" spans="12:16">
      <c r="L7244" s="1054"/>
      <c r="M7244" s="1048"/>
      <c r="N7244" s="1053"/>
      <c r="O7244" s="1053"/>
      <c r="P7244" s="1053"/>
    </row>
    <row r="7245" spans="12:16">
      <c r="L7245" s="1054"/>
      <c r="M7245" s="1048"/>
      <c r="N7245" s="1053"/>
      <c r="O7245" s="1053"/>
      <c r="P7245" s="1053"/>
    </row>
    <row r="7246" spans="12:16">
      <c r="L7246" s="1054"/>
      <c r="M7246" s="1048"/>
      <c r="N7246" s="1053"/>
      <c r="O7246" s="1053"/>
      <c r="P7246" s="1053"/>
    </row>
    <row r="7247" spans="12:16">
      <c r="L7247" s="1054"/>
      <c r="M7247" s="1048"/>
      <c r="N7247" s="1053"/>
      <c r="O7247" s="1053"/>
      <c r="P7247" s="1053"/>
    </row>
    <row r="7248" spans="12:16">
      <c r="L7248" s="1054"/>
      <c r="M7248" s="1048"/>
      <c r="N7248" s="1053"/>
      <c r="O7248" s="1053"/>
      <c r="P7248" s="1053"/>
    </row>
    <row r="7249" spans="12:16">
      <c r="L7249" s="1054"/>
      <c r="M7249" s="1048"/>
      <c r="N7249" s="1053"/>
      <c r="O7249" s="1053"/>
      <c r="P7249" s="1053"/>
    </row>
    <row r="7250" spans="12:16">
      <c r="L7250" s="1054"/>
      <c r="M7250" s="1048"/>
      <c r="N7250" s="1053"/>
      <c r="O7250" s="1053"/>
      <c r="P7250" s="1053"/>
    </row>
    <row r="7251" spans="12:16">
      <c r="L7251" s="1054"/>
      <c r="M7251" s="1048"/>
      <c r="N7251" s="1053"/>
      <c r="O7251" s="1053"/>
      <c r="P7251" s="1053"/>
    </row>
    <row r="7252" spans="12:16">
      <c r="L7252" s="1054"/>
      <c r="M7252" s="1048"/>
      <c r="N7252" s="1053"/>
      <c r="O7252" s="1053"/>
      <c r="P7252" s="1053"/>
    </row>
    <row r="7253" spans="12:16">
      <c r="L7253" s="1054"/>
      <c r="M7253" s="1048"/>
      <c r="N7253" s="1053"/>
      <c r="O7253" s="1053"/>
      <c r="P7253" s="1053"/>
    </row>
    <row r="7254" spans="12:16">
      <c r="L7254" s="1054"/>
      <c r="M7254" s="1048"/>
      <c r="N7254" s="1053"/>
      <c r="O7254" s="1053"/>
      <c r="P7254" s="1053"/>
    </row>
    <row r="7255" spans="12:16">
      <c r="L7255" s="1054"/>
      <c r="M7255" s="1048"/>
      <c r="N7255" s="1053"/>
      <c r="O7255" s="1053"/>
      <c r="P7255" s="1053"/>
    </row>
    <row r="7256" spans="12:16">
      <c r="L7256" s="1054"/>
      <c r="M7256" s="1048"/>
      <c r="N7256" s="1053"/>
      <c r="O7256" s="1053"/>
      <c r="P7256" s="1053"/>
    </row>
    <row r="7257" spans="12:16">
      <c r="L7257" s="1054"/>
      <c r="M7257" s="1048"/>
      <c r="N7257" s="1053"/>
      <c r="O7257" s="1053"/>
      <c r="P7257" s="1053"/>
    </row>
    <row r="7258" spans="12:16">
      <c r="L7258" s="1054"/>
      <c r="M7258" s="1048"/>
      <c r="N7258" s="1053"/>
      <c r="O7258" s="1053"/>
      <c r="P7258" s="1053"/>
    </row>
    <row r="7259" spans="12:16">
      <c r="L7259" s="1054"/>
      <c r="M7259" s="1048"/>
      <c r="N7259" s="1053"/>
      <c r="O7259" s="1053"/>
      <c r="P7259" s="1053"/>
    </row>
    <row r="7260" spans="12:16">
      <c r="L7260" s="1054"/>
      <c r="M7260" s="1048"/>
      <c r="N7260" s="1053"/>
      <c r="O7260" s="1053"/>
      <c r="P7260" s="1053"/>
    </row>
    <row r="7261" spans="12:16">
      <c r="L7261" s="1054"/>
      <c r="M7261" s="1048"/>
      <c r="N7261" s="1053"/>
      <c r="O7261" s="1053"/>
      <c r="P7261" s="1053"/>
    </row>
    <row r="7262" spans="12:16">
      <c r="L7262" s="1054"/>
      <c r="M7262" s="1048"/>
      <c r="N7262" s="1053"/>
      <c r="O7262" s="1053"/>
      <c r="P7262" s="1053"/>
    </row>
    <row r="7263" spans="12:16">
      <c r="L7263" s="1054"/>
      <c r="M7263" s="1048"/>
      <c r="N7263" s="1053"/>
      <c r="O7263" s="1053"/>
      <c r="P7263" s="1053"/>
    </row>
    <row r="7264" spans="12:16">
      <c r="L7264" s="1054"/>
      <c r="M7264" s="1048"/>
      <c r="N7264" s="1053"/>
      <c r="O7264" s="1053"/>
      <c r="P7264" s="1053"/>
    </row>
    <row r="7265" spans="12:16">
      <c r="L7265" s="1054"/>
      <c r="M7265" s="1048"/>
      <c r="N7265" s="1053"/>
      <c r="O7265" s="1053"/>
      <c r="P7265" s="1053"/>
    </row>
    <row r="7266" spans="12:16">
      <c r="L7266" s="1054"/>
      <c r="M7266" s="1048"/>
      <c r="N7266" s="1053"/>
      <c r="O7266" s="1053"/>
      <c r="P7266" s="1053"/>
    </row>
    <row r="7267" spans="12:16">
      <c r="L7267" s="1054"/>
      <c r="M7267" s="1048"/>
      <c r="N7267" s="1053"/>
      <c r="O7267" s="1053"/>
      <c r="P7267" s="1053"/>
    </row>
    <row r="7268" spans="12:16">
      <c r="L7268" s="1054"/>
      <c r="M7268" s="1048"/>
      <c r="N7268" s="1053"/>
      <c r="O7268" s="1053"/>
      <c r="P7268" s="1053"/>
    </row>
    <row r="7269" spans="12:16">
      <c r="L7269" s="1054"/>
      <c r="M7269" s="1048"/>
      <c r="N7269" s="1053"/>
      <c r="O7269" s="1053"/>
      <c r="P7269" s="1053"/>
    </row>
    <row r="7270" spans="12:16">
      <c r="L7270" s="1054"/>
      <c r="M7270" s="1048"/>
      <c r="N7270" s="1053"/>
      <c r="O7270" s="1053"/>
      <c r="P7270" s="1053"/>
    </row>
    <row r="7271" spans="12:16">
      <c r="L7271" s="1054"/>
      <c r="M7271" s="1048"/>
      <c r="N7271" s="1053"/>
      <c r="O7271" s="1053"/>
      <c r="P7271" s="1053"/>
    </row>
    <row r="7272" spans="12:16">
      <c r="L7272" s="1054"/>
      <c r="M7272" s="1048"/>
      <c r="N7272" s="1053"/>
      <c r="O7272" s="1053"/>
      <c r="P7272" s="1053"/>
    </row>
    <row r="7273" spans="12:16">
      <c r="L7273" s="1054"/>
      <c r="M7273" s="1048"/>
      <c r="N7273" s="1053"/>
      <c r="O7273" s="1053"/>
      <c r="P7273" s="1053"/>
    </row>
    <row r="7274" spans="12:16">
      <c r="L7274" s="1054"/>
      <c r="M7274" s="1048"/>
      <c r="N7274" s="1053"/>
      <c r="O7274" s="1053"/>
      <c r="P7274" s="1053"/>
    </row>
    <row r="7275" spans="12:16">
      <c r="L7275" s="1054"/>
      <c r="M7275" s="1048"/>
      <c r="N7275" s="1053"/>
      <c r="O7275" s="1053"/>
      <c r="P7275" s="1053"/>
    </row>
    <row r="7276" spans="12:16">
      <c r="L7276" s="1054"/>
      <c r="M7276" s="1048"/>
      <c r="N7276" s="1053"/>
      <c r="O7276" s="1053"/>
      <c r="P7276" s="1053"/>
    </row>
    <row r="7277" spans="12:16">
      <c r="L7277" s="1054"/>
      <c r="M7277" s="1048"/>
      <c r="N7277" s="1053"/>
      <c r="O7277" s="1053"/>
      <c r="P7277" s="1053"/>
    </row>
    <row r="7278" spans="12:16">
      <c r="L7278" s="1054"/>
      <c r="M7278" s="1048"/>
      <c r="N7278" s="1053"/>
      <c r="O7278" s="1053"/>
      <c r="P7278" s="1053"/>
    </row>
    <row r="7279" spans="12:16">
      <c r="L7279" s="1054"/>
      <c r="M7279" s="1048"/>
      <c r="N7279" s="1053"/>
      <c r="O7279" s="1053"/>
      <c r="P7279" s="1053"/>
    </row>
    <row r="7280" spans="12:16">
      <c r="L7280" s="1054"/>
      <c r="M7280" s="1048"/>
      <c r="N7280" s="1053"/>
      <c r="O7280" s="1053"/>
      <c r="P7280" s="1053"/>
    </row>
    <row r="7281" spans="12:16">
      <c r="L7281" s="1054"/>
      <c r="M7281" s="1048"/>
      <c r="N7281" s="1053"/>
      <c r="O7281" s="1053"/>
      <c r="P7281" s="1053"/>
    </row>
  </sheetData>
  <sheetProtection formatCells="0"/>
  <mergeCells count="8">
    <mergeCell ref="D44:E44"/>
    <mergeCell ref="A1:C1"/>
    <mergeCell ref="K2:K3"/>
    <mergeCell ref="J2:J3"/>
    <mergeCell ref="L2:L3"/>
    <mergeCell ref="D1:D3"/>
    <mergeCell ref="E1:H1"/>
    <mergeCell ref="J1:M1"/>
  </mergeCells>
  <printOptions horizontalCentered="1"/>
  <pageMargins left="0.19685039370078741" right="0.19685039370078741" top="0.78740157480314965" bottom="0.59055118110236227" header="0.31496062992125984" footer="0.31496062992125984"/>
  <pageSetup paperSize="9" scale="55" firstPageNumber="5" orientation="landscape" useFirstPageNumber="1" r:id="rId1"/>
  <headerFooter alignWithMargins="0">
    <oddHeader xml:space="preserve">&amp;C&amp;"ClarendonURWLig,Bold"&amp;14MANAGEMENT ACCOUNTS &amp;"Arial,Bold"
</oddHead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4"/>
  <sheetViews>
    <sheetView showGridLines="0" zoomScale="90" zoomScaleNormal="90" workbookViewId="0">
      <selection activeCell="B5" sqref="B5"/>
    </sheetView>
  </sheetViews>
  <sheetFormatPr defaultRowHeight="15"/>
  <sheetData>
    <row r="1" spans="1:1" ht="22.5">
      <c r="A1" s="85" t="s">
        <v>602</v>
      </c>
    </row>
    <row r="4" spans="1:1">
      <c r="A4" s="761" t="s">
        <v>603</v>
      </c>
    </row>
    <row r="5" spans="1:1">
      <c r="A5" s="756" t="s">
        <v>897</v>
      </c>
    </row>
    <row r="6" spans="1:1">
      <c r="A6" s="756" t="s">
        <v>939</v>
      </c>
    </row>
    <row r="7" spans="1:1">
      <c r="A7" s="756" t="s">
        <v>905</v>
      </c>
    </row>
    <row r="8" spans="1:1">
      <c r="A8" s="756" t="s">
        <v>937</v>
      </c>
    </row>
    <row r="9" spans="1:1">
      <c r="A9" s="756" t="s">
        <v>898</v>
      </c>
    </row>
    <row r="10" spans="1:1">
      <c r="A10" s="756" t="s">
        <v>938</v>
      </c>
    </row>
    <row r="11" spans="1:1">
      <c r="A11" s="596"/>
    </row>
    <row r="12" spans="1:1">
      <c r="A12" s="761" t="s">
        <v>604</v>
      </c>
    </row>
    <row r="13" spans="1:1">
      <c r="A13" s="757" t="s">
        <v>906</v>
      </c>
    </row>
    <row r="14" spans="1:1">
      <c r="A14" s="758" t="s">
        <v>940</v>
      </c>
    </row>
    <row r="15" spans="1:1">
      <c r="A15" s="758" t="s">
        <v>605</v>
      </c>
    </row>
    <row r="16" spans="1:1">
      <c r="A16" s="757" t="s">
        <v>899</v>
      </c>
    </row>
    <row r="17" spans="1:3">
      <c r="A17" s="758" t="s">
        <v>941</v>
      </c>
    </row>
    <row r="18" spans="1:3">
      <c r="A18" s="757" t="s">
        <v>907</v>
      </c>
    </row>
    <row r="19" spans="1:3">
      <c r="A19" s="760" t="s">
        <v>908</v>
      </c>
    </row>
    <row r="20" spans="1:3">
      <c r="A20" s="760" t="s">
        <v>909</v>
      </c>
    </row>
    <row r="21" spans="1:3">
      <c r="C21" s="759" t="s">
        <v>606</v>
      </c>
    </row>
    <row r="22" spans="1:3">
      <c r="C22" s="759" t="s">
        <v>942</v>
      </c>
    </row>
    <row r="23" spans="1:3">
      <c r="C23" s="759" t="s">
        <v>607</v>
      </c>
    </row>
    <row r="24" spans="1:3">
      <c r="C24" s="759" t="s">
        <v>943</v>
      </c>
    </row>
    <row r="25" spans="1:3">
      <c r="C25" s="759" t="s">
        <v>900</v>
      </c>
    </row>
    <row r="26" spans="1:3">
      <c r="C26" s="759" t="s">
        <v>765</v>
      </c>
    </row>
    <row r="27" spans="1:3">
      <c r="A27" s="757" t="s">
        <v>944</v>
      </c>
    </row>
    <row r="28" spans="1:3">
      <c r="A28" s="760" t="s">
        <v>910</v>
      </c>
    </row>
    <row r="29" spans="1:3">
      <c r="A29" s="757" t="s">
        <v>945</v>
      </c>
    </row>
    <row r="30" spans="1:3">
      <c r="A30" s="760" t="s">
        <v>901</v>
      </c>
    </row>
    <row r="31" spans="1:3">
      <c r="A31" s="757" t="s">
        <v>902</v>
      </c>
    </row>
    <row r="32" spans="1:3">
      <c r="A32" s="760" t="s">
        <v>946</v>
      </c>
    </row>
    <row r="33" spans="1:1">
      <c r="A33" s="757" t="s">
        <v>903</v>
      </c>
    </row>
    <row r="34" spans="1:1">
      <c r="A34" s="760" t="s">
        <v>904</v>
      </c>
    </row>
  </sheetData>
  <printOptions horizontalCentered="1" verticalCentered="1"/>
  <pageMargins left="0.98425196850393704" right="0.98425196850393704" top="0.98425196850393704" bottom="0.98425196850393704" header="0.51181102362204722" footer="0.51181102362204722"/>
  <pageSetup paperSize="8" scale="96" orientation="landscape" r:id="rId1"/>
  <headerFooter>
    <oddFooter>&amp;L&amp;D&amp;T&amp;C&amp;P&amp;R&amp;F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592A3"/>
    <pageSetUpPr fitToPage="1"/>
  </sheetPr>
  <dimension ref="B2:Y26"/>
  <sheetViews>
    <sheetView showGridLines="0" zoomScale="90" zoomScaleNormal="90" zoomScaleSheetLayoutView="80" workbookViewId="0"/>
  </sheetViews>
  <sheetFormatPr defaultRowHeight="15"/>
  <cols>
    <col min="1" max="1" width="1.5703125" customWidth="1"/>
    <col min="2" max="2" width="81.85546875" customWidth="1"/>
    <col min="3" max="3" width="123" customWidth="1"/>
    <col min="4" max="4" width="31.85546875" customWidth="1"/>
    <col min="5" max="7" width="14.85546875" customWidth="1"/>
    <col min="8" max="8" width="75.7109375" customWidth="1"/>
    <col min="9" max="9" width="14.85546875" customWidth="1"/>
    <col min="10" max="10" width="37.140625" customWidth="1"/>
    <col min="12" max="12" width="28.7109375" customWidth="1"/>
  </cols>
  <sheetData>
    <row r="2" spans="2:25" ht="24.75">
      <c r="B2" s="85" t="s">
        <v>600</v>
      </c>
      <c r="C2" s="85"/>
      <c r="D2" s="84" t="str">
        <f>CONCATENATE('Home Page'!W2," ",'Home Page'!Y2)</f>
        <v>Q4 2014/15</v>
      </c>
      <c r="E2" s="61"/>
      <c r="F2" s="62"/>
      <c r="G2" s="61"/>
    </row>
    <row r="3" spans="2:25" ht="30.75" customHeight="1">
      <c r="B3" s="85"/>
      <c r="C3" s="85"/>
      <c r="D3" s="84"/>
      <c r="E3" s="61"/>
      <c r="F3" s="62"/>
      <c r="G3" s="61"/>
    </row>
    <row r="4" spans="2:25" ht="24.75" customHeight="1">
      <c r="B4" s="593" t="s">
        <v>292</v>
      </c>
      <c r="C4" s="593"/>
      <c r="D4" s="594"/>
      <c r="I4" s="84"/>
      <c r="Y4" t="s">
        <v>601</v>
      </c>
    </row>
    <row r="5" spans="2:25" ht="18" customHeight="1">
      <c r="B5" s="595"/>
      <c r="C5" s="595"/>
      <c r="D5" s="595"/>
      <c r="I5" s="84"/>
    </row>
    <row r="6" spans="2:25" ht="18" customHeight="1">
      <c r="B6" s="1382" t="s">
        <v>293</v>
      </c>
      <c r="C6" s="1383"/>
      <c r="D6" s="1384"/>
    </row>
    <row r="7" spans="2:25" ht="18" customHeight="1">
      <c r="B7" s="1379" t="s">
        <v>914</v>
      </c>
      <c r="C7" s="1380"/>
      <c r="D7" s="1381"/>
    </row>
    <row r="8" spans="2:25" ht="18" customHeight="1">
      <c r="B8" s="1379" t="s">
        <v>913</v>
      </c>
      <c r="C8" s="1380"/>
      <c r="D8" s="1381"/>
      <c r="E8" s="399"/>
      <c r="F8" s="399"/>
      <c r="G8" s="398"/>
      <c r="H8" s="398"/>
      <c r="I8" s="399"/>
    </row>
    <row r="9" spans="2:25" ht="18" customHeight="1">
      <c r="B9" s="1379" t="s">
        <v>911</v>
      </c>
      <c r="C9" s="1380"/>
      <c r="D9" s="1381"/>
      <c r="E9" s="397"/>
      <c r="F9" s="397"/>
      <c r="G9" s="397"/>
      <c r="H9" s="397"/>
      <c r="I9" s="397"/>
    </row>
    <row r="10" spans="2:25" ht="18" customHeight="1">
      <c r="B10" s="1379" t="s">
        <v>912</v>
      </c>
      <c r="C10" s="1380"/>
      <c r="D10" s="1381"/>
      <c r="E10" s="397"/>
      <c r="F10" s="397"/>
      <c r="G10" s="397"/>
      <c r="H10" s="397"/>
      <c r="I10" s="397"/>
    </row>
    <row r="11" spans="2:25" ht="18" customHeight="1">
      <c r="B11" s="1379" t="s">
        <v>915</v>
      </c>
      <c r="C11" s="1380"/>
      <c r="D11" s="1381"/>
      <c r="E11" s="394"/>
      <c r="F11" s="394"/>
      <c r="H11" s="394"/>
      <c r="I11" s="394"/>
    </row>
    <row r="12" spans="2:25" ht="18" customHeight="1">
      <c r="B12" s="1379" t="s">
        <v>916</v>
      </c>
      <c r="C12" s="1380"/>
      <c r="D12" s="1381"/>
      <c r="E12" s="394"/>
      <c r="F12" s="394"/>
      <c r="G12" s="394"/>
      <c r="H12" s="394"/>
      <c r="I12" s="394"/>
    </row>
    <row r="13" spans="2:25" ht="15.75">
      <c r="B13" s="1379" t="s">
        <v>917</v>
      </c>
      <c r="C13" s="1380"/>
      <c r="D13" s="1381"/>
      <c r="E13" s="394"/>
      <c r="F13" s="394"/>
      <c r="G13" s="394"/>
      <c r="H13" s="394"/>
      <c r="I13" s="394"/>
    </row>
    <row r="14" spans="2:25" ht="15.75">
      <c r="B14" s="1379" t="s">
        <v>918</v>
      </c>
      <c r="C14" s="1380"/>
      <c r="D14" s="1381"/>
      <c r="E14" s="394"/>
      <c r="F14" s="394"/>
      <c r="G14" s="394"/>
      <c r="H14" s="394"/>
      <c r="I14" s="394"/>
    </row>
    <row r="15" spans="2:25" ht="35.25" customHeight="1">
      <c r="B15" s="1379" t="s">
        <v>919</v>
      </c>
      <c r="C15" s="1380"/>
      <c r="D15" s="1381"/>
      <c r="E15" s="394"/>
      <c r="F15" s="394"/>
      <c r="G15" s="394"/>
      <c r="H15" s="394"/>
      <c r="I15" s="394"/>
    </row>
    <row r="16" spans="2:25" ht="15.75">
      <c r="B16" s="1379" t="s">
        <v>920</v>
      </c>
      <c r="C16" s="1380"/>
      <c r="D16" s="1381"/>
      <c r="E16" s="394"/>
      <c r="F16" s="394"/>
      <c r="G16" s="394"/>
      <c r="H16" s="394"/>
      <c r="I16" s="394"/>
    </row>
    <row r="17" spans="2:9">
      <c r="B17" s="396"/>
      <c r="C17" s="396"/>
      <c r="D17" s="394"/>
      <c r="E17" s="394"/>
      <c r="F17" s="394"/>
      <c r="G17" s="394"/>
      <c r="H17" s="394"/>
      <c r="I17" s="394"/>
    </row>
    <row r="18" spans="2:9">
      <c r="B18" s="396"/>
      <c r="C18" s="396"/>
      <c r="D18" s="394"/>
      <c r="E18" s="394"/>
      <c r="F18" s="394"/>
      <c r="G18" s="394"/>
      <c r="H18" s="394"/>
      <c r="I18" s="394"/>
    </row>
    <row r="19" spans="2:9">
      <c r="B19" s="396"/>
      <c r="C19" s="396"/>
      <c r="D19" s="394"/>
      <c r="E19" s="394"/>
      <c r="F19" s="394"/>
      <c r="G19" s="394"/>
      <c r="H19" s="394"/>
      <c r="I19" s="394"/>
    </row>
    <row r="20" spans="2:9">
      <c r="B20" s="396"/>
      <c r="C20" s="396"/>
      <c r="D20" s="394"/>
      <c r="E20" s="394"/>
      <c r="F20" s="394"/>
      <c r="G20" s="394"/>
      <c r="H20" s="394"/>
      <c r="I20" s="394"/>
    </row>
    <row r="21" spans="2:9">
      <c r="D21" s="394"/>
      <c r="E21" s="394"/>
      <c r="F21" s="394"/>
      <c r="G21" s="394"/>
      <c r="H21" s="394"/>
      <c r="I21" s="394"/>
    </row>
    <row r="22" spans="2:9">
      <c r="D22" s="394"/>
      <c r="E22" s="394"/>
      <c r="F22" s="394"/>
      <c r="G22" s="394"/>
      <c r="H22" s="394"/>
      <c r="I22" s="394"/>
    </row>
    <row r="23" spans="2:9">
      <c r="D23" s="394"/>
      <c r="E23" s="394"/>
      <c r="F23" s="394"/>
      <c r="G23" s="394"/>
      <c r="H23" s="394"/>
      <c r="I23" s="394"/>
    </row>
    <row r="24" spans="2:9">
      <c r="D24" s="394"/>
      <c r="E24" s="394"/>
      <c r="F24" s="394"/>
      <c r="G24" s="394"/>
      <c r="H24" s="394"/>
      <c r="I24" s="394"/>
    </row>
    <row r="25" spans="2:9">
      <c r="D25" s="394"/>
      <c r="E25" s="394"/>
      <c r="F25" s="394"/>
      <c r="G25" s="394"/>
      <c r="H25" s="394"/>
      <c r="I25" s="394"/>
    </row>
    <row r="26" spans="2:9">
      <c r="D26" s="394"/>
      <c r="E26" s="394"/>
      <c r="F26" s="394"/>
      <c r="G26" s="394"/>
      <c r="H26" s="394"/>
      <c r="I26" s="394"/>
    </row>
  </sheetData>
  <mergeCells count="11">
    <mergeCell ref="B15:D15"/>
    <mergeCell ref="B16:D16"/>
    <mergeCell ref="B6:D6"/>
    <mergeCell ref="B7:D7"/>
    <mergeCell ref="B8:D8"/>
    <mergeCell ref="B9:D9"/>
    <mergeCell ref="B10:D10"/>
    <mergeCell ref="B11:D11"/>
    <mergeCell ref="B12:D12"/>
    <mergeCell ref="B13:D13"/>
    <mergeCell ref="B14:D14"/>
  </mergeCells>
  <printOptions horizontalCentered="1"/>
  <pageMargins left="0.98425196850393704" right="0.98425196850393704" top="0.98425196850393704" bottom="0.98425196850393704" header="0.51181102362204722" footer="0.51181102362204722"/>
  <pageSetup paperSize="8" scale="78" orientation="landscape" r:id="rId1"/>
  <headerFooter>
    <oddFooter>&amp;L&amp;D&amp;T&amp;C&amp;P&amp;R&amp;F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6E4E2"/>
    <pageSetUpPr fitToPage="1"/>
  </sheetPr>
  <dimension ref="C1:BT224"/>
  <sheetViews>
    <sheetView showGridLines="0" topLeftCell="B1" zoomScale="70" zoomScaleNormal="70" workbookViewId="0">
      <pane xSplit="1" ySplit="4" topLeftCell="C44" activePane="bottomRight" state="frozen"/>
      <selection activeCell="B1" sqref="B1"/>
      <selection pane="topRight" activeCell="C1" sqref="C1"/>
      <selection pane="bottomLeft" activeCell="B6" sqref="B6"/>
      <selection pane="bottomRight" activeCell="M168" sqref="M168"/>
    </sheetView>
  </sheetViews>
  <sheetFormatPr defaultRowHeight="15"/>
  <cols>
    <col min="1" max="1" width="0" hidden="1" customWidth="1"/>
    <col min="2" max="2" width="1.5703125" customWidth="1"/>
    <col min="3" max="3" width="7.5703125" customWidth="1"/>
    <col min="4" max="4" width="47" customWidth="1"/>
    <col min="5" max="5" width="14.5703125" customWidth="1"/>
    <col min="6" max="8" width="13.140625" customWidth="1"/>
    <col min="9" max="9" width="80" customWidth="1"/>
    <col min="10" max="10" width="25.28515625" customWidth="1"/>
    <col min="11" max="11" width="20" customWidth="1"/>
    <col min="12" max="13" width="9.140625" customWidth="1"/>
    <col min="14" max="14" width="17.7109375" customWidth="1"/>
    <col min="15" max="16" width="22.85546875" customWidth="1"/>
    <col min="17" max="17" width="22.42578125" customWidth="1"/>
    <col min="18" max="20" width="14.85546875" customWidth="1"/>
    <col min="21" max="21" width="20.42578125" customWidth="1"/>
    <col min="22" max="22" width="15.85546875" customWidth="1"/>
    <col min="23" max="25" width="17.42578125" customWidth="1"/>
    <col min="26" max="26" width="3.28515625" customWidth="1"/>
    <col min="27" max="31" width="17.42578125" customWidth="1"/>
    <col min="32" max="32" width="3.85546875" customWidth="1"/>
    <col min="33" max="33" width="24.28515625" customWidth="1"/>
    <col min="34" max="34" width="5.42578125" customWidth="1"/>
    <col min="35" max="35" width="12.42578125" customWidth="1"/>
    <col min="36" max="36" width="7.42578125" customWidth="1"/>
    <col min="37" max="65" width="5.42578125" customWidth="1"/>
    <col min="66" max="66" width="21.5703125" customWidth="1"/>
    <col min="67" max="67" width="23.28515625" customWidth="1"/>
    <col min="68" max="68" width="6.28515625" customWidth="1"/>
    <col min="69" max="72" width="25.28515625" customWidth="1"/>
  </cols>
  <sheetData>
    <row r="1" spans="3:72">
      <c r="C1" s="14"/>
      <c r="D1" s="5"/>
      <c r="E1" s="44"/>
      <c r="F1" s="45"/>
      <c r="G1" s="5"/>
      <c r="H1" s="5"/>
      <c r="I1" s="5"/>
      <c r="J1" s="5"/>
    </row>
    <row r="2" spans="3:72" ht="24.75">
      <c r="C2" s="85" t="s">
        <v>556</v>
      </c>
      <c r="E2" s="61"/>
      <c r="F2" s="62"/>
      <c r="G2" s="61"/>
      <c r="K2" s="84" t="str">
        <f>CONCATENATE('Home Page'!W2," ",'Home Page'!Y2)</f>
        <v>Q4 2014/15</v>
      </c>
    </row>
    <row r="3" spans="3:72" ht="24.75">
      <c r="C3" s="14"/>
      <c r="D3" s="85"/>
      <c r="E3" s="61"/>
      <c r="F3" s="62"/>
      <c r="G3" s="61"/>
      <c r="H3" s="61"/>
      <c r="I3" s="61"/>
      <c r="J3" s="61"/>
    </row>
    <row r="4" spans="3:72" ht="52.5" customHeight="1">
      <c r="C4" s="70" t="s">
        <v>274</v>
      </c>
      <c r="D4" s="542" t="s">
        <v>273</v>
      </c>
      <c r="E4" s="536" t="s">
        <v>3</v>
      </c>
      <c r="F4" s="537" t="s">
        <v>116</v>
      </c>
      <c r="G4" s="537" t="s">
        <v>523</v>
      </c>
      <c r="H4" s="537" t="s">
        <v>285</v>
      </c>
      <c r="I4" s="537" t="s">
        <v>658</v>
      </c>
      <c r="J4" s="537" t="s">
        <v>279</v>
      </c>
      <c r="K4" s="537" t="s">
        <v>546</v>
      </c>
    </row>
    <row r="5" spans="3:72" ht="15.75" customHeight="1">
      <c r="C5" s="386"/>
      <c r="D5" s="540"/>
      <c r="E5" s="387"/>
      <c r="F5" s="388"/>
      <c r="G5" s="389"/>
      <c r="H5" s="129"/>
      <c r="I5" s="129"/>
      <c r="J5" s="129"/>
      <c r="K5" s="129"/>
      <c r="AG5" t="s">
        <v>1051</v>
      </c>
      <c r="AI5" s="422">
        <v>0.9</v>
      </c>
      <c r="AJ5" s="422">
        <v>2</v>
      </c>
      <c r="AK5" s="422">
        <v>3.2</v>
      </c>
      <c r="AL5" s="422">
        <v>4.3</v>
      </c>
      <c r="AM5" s="422">
        <v>5.4</v>
      </c>
      <c r="AN5" s="422">
        <v>6.5</v>
      </c>
      <c r="AO5" s="422">
        <v>7.4</v>
      </c>
      <c r="AP5" s="422">
        <v>8.4</v>
      </c>
      <c r="AQ5" s="422">
        <v>9.35</v>
      </c>
      <c r="AR5" s="422">
        <v>10.27</v>
      </c>
      <c r="AS5" s="422">
        <v>11.15</v>
      </c>
      <c r="AT5" s="422">
        <v>12</v>
      </c>
      <c r="AU5" s="422">
        <v>12.9</v>
      </c>
      <c r="AV5" s="422">
        <v>13.75</v>
      </c>
      <c r="AW5" s="423">
        <v>14.6</v>
      </c>
      <c r="AX5" s="422">
        <v>15.4</v>
      </c>
      <c r="AY5" s="423">
        <v>16.28</v>
      </c>
      <c r="AZ5" s="422">
        <v>17.14</v>
      </c>
      <c r="BA5" s="423">
        <v>18</v>
      </c>
      <c r="BB5" s="422">
        <v>18.8</v>
      </c>
      <c r="BC5" s="423">
        <v>19.7</v>
      </c>
      <c r="BD5" s="422">
        <v>20.63</v>
      </c>
      <c r="BE5" s="423">
        <v>21.55</v>
      </c>
      <c r="BF5" s="423">
        <v>22.5</v>
      </c>
      <c r="BG5" s="423">
        <v>23.53</v>
      </c>
      <c r="BH5" s="423">
        <v>24.55</v>
      </c>
      <c r="BI5" s="423">
        <v>25.6</v>
      </c>
      <c r="BJ5" s="423">
        <v>26.65</v>
      </c>
      <c r="BK5" s="423">
        <v>27.8</v>
      </c>
      <c r="BL5" s="453">
        <v>28.9</v>
      </c>
      <c r="BN5" s="1416" t="s">
        <v>1058</v>
      </c>
      <c r="BO5" t="s">
        <v>1057</v>
      </c>
    </row>
    <row r="6" spans="3:72" ht="18" customHeight="1" thickBot="1">
      <c r="C6" s="538" t="s">
        <v>284</v>
      </c>
      <c r="D6" s="541"/>
      <c r="E6" s="539"/>
      <c r="F6" s="539"/>
      <c r="G6" s="539"/>
      <c r="H6" s="539"/>
      <c r="I6" s="539"/>
      <c r="J6" s="539"/>
      <c r="K6" s="539"/>
      <c r="AG6" t="s">
        <v>1052</v>
      </c>
      <c r="AI6" s="422">
        <v>1.1000000000000001</v>
      </c>
      <c r="AJ6" s="422">
        <v>2.27</v>
      </c>
      <c r="AK6" s="422">
        <v>3.48</v>
      </c>
      <c r="AL6" s="422">
        <v>4.7</v>
      </c>
      <c r="AM6" s="422">
        <v>5.8</v>
      </c>
      <c r="AN6" s="422">
        <v>6.9</v>
      </c>
      <c r="AO6" s="422">
        <v>7.9</v>
      </c>
      <c r="AP6" s="422">
        <v>8.9</v>
      </c>
      <c r="AQ6" s="422">
        <v>9.7799999999999994</v>
      </c>
      <c r="AR6" s="422">
        <v>10.7</v>
      </c>
      <c r="AS6" s="422">
        <v>11.5</v>
      </c>
      <c r="AT6" s="422">
        <v>12.3</v>
      </c>
      <c r="AU6" s="422">
        <v>13.17</v>
      </c>
      <c r="AV6" s="422">
        <v>13.88</v>
      </c>
      <c r="AW6" s="423">
        <v>14.67</v>
      </c>
      <c r="AX6" s="422">
        <v>15.4</v>
      </c>
      <c r="AY6" s="423">
        <v>16.18</v>
      </c>
      <c r="AZ6" s="422">
        <v>16.93</v>
      </c>
      <c r="BA6" s="423">
        <v>17.7</v>
      </c>
      <c r="BB6" s="422">
        <v>18.5</v>
      </c>
      <c r="BC6" s="423">
        <v>19.3</v>
      </c>
      <c r="BD6" s="422">
        <v>20.2</v>
      </c>
      <c r="BE6" s="423">
        <v>21.1</v>
      </c>
      <c r="BF6" s="423">
        <v>22.05</v>
      </c>
      <c r="BG6" s="423">
        <v>23.1</v>
      </c>
      <c r="BH6" s="423">
        <v>24.1</v>
      </c>
      <c r="BI6" s="423">
        <v>25.2</v>
      </c>
      <c r="BJ6" s="423">
        <v>26.4</v>
      </c>
      <c r="BK6" s="423">
        <v>27.6</v>
      </c>
      <c r="BL6" s="453">
        <v>28.8</v>
      </c>
      <c r="BN6" s="1417"/>
      <c r="BO6" t="s">
        <v>1056</v>
      </c>
    </row>
    <row r="7" spans="3:72" ht="15" customHeight="1">
      <c r="C7" s="1394">
        <v>1</v>
      </c>
      <c r="D7" s="1397" t="s">
        <v>925</v>
      </c>
      <c r="E7" s="1413" t="s">
        <v>302</v>
      </c>
      <c r="F7" s="1386">
        <v>3</v>
      </c>
      <c r="G7" s="1386">
        <v>3</v>
      </c>
      <c r="H7" s="1386">
        <v>12</v>
      </c>
      <c r="I7" s="1389"/>
      <c r="J7" s="1389"/>
      <c r="K7" s="1391" t="s">
        <v>545</v>
      </c>
      <c r="N7" s="454" t="s">
        <v>520</v>
      </c>
      <c r="O7" s="1302"/>
      <c r="P7" s="457"/>
      <c r="Q7" s="456"/>
      <c r="R7" s="129"/>
      <c r="S7" s="79" t="s">
        <v>1050</v>
      </c>
      <c r="T7" s="129"/>
      <c r="U7" s="436" t="s">
        <v>507</v>
      </c>
      <c r="V7" s="437"/>
      <c r="W7" s="437"/>
      <c r="X7" s="437"/>
      <c r="Y7" s="437"/>
      <c r="Z7" s="437"/>
      <c r="AA7" s="437"/>
      <c r="AB7" s="437"/>
      <c r="AC7" s="437"/>
      <c r="AD7" s="437"/>
      <c r="AE7" s="437"/>
      <c r="AF7" s="437"/>
      <c r="AG7" s="437"/>
      <c r="AH7" s="437"/>
      <c r="AI7" s="437"/>
      <c r="AJ7" s="437"/>
      <c r="AK7" s="437"/>
      <c r="AL7" s="437"/>
      <c r="AM7" s="437"/>
      <c r="AN7" s="437"/>
      <c r="AO7" s="437"/>
      <c r="AP7" s="437"/>
      <c r="AQ7" s="437"/>
      <c r="AR7" s="437"/>
      <c r="AS7" s="437"/>
      <c r="AT7" s="437"/>
      <c r="AU7" s="437"/>
      <c r="AV7" s="437"/>
      <c r="AW7" s="437"/>
      <c r="AX7" s="437"/>
      <c r="AY7" s="437"/>
      <c r="AZ7" s="437"/>
      <c r="BA7" s="437"/>
      <c r="BB7" s="437"/>
      <c r="BC7" s="437"/>
      <c r="BD7" s="437"/>
      <c r="BE7" s="437"/>
      <c r="BF7" s="437"/>
      <c r="BG7" s="437"/>
      <c r="BH7" s="437"/>
      <c r="BI7" s="437"/>
      <c r="BJ7" s="437"/>
      <c r="BK7" s="437"/>
      <c r="BL7" s="437"/>
      <c r="BM7" s="437"/>
      <c r="BN7" s="437"/>
      <c r="BO7" s="438"/>
      <c r="BP7" s="129"/>
      <c r="BQ7" s="1389"/>
      <c r="BR7" s="1385"/>
      <c r="BS7" s="1385"/>
      <c r="BT7" s="1385"/>
    </row>
    <row r="8" spans="3:72" ht="15" customHeight="1">
      <c r="C8" s="1394"/>
      <c r="D8" s="1397"/>
      <c r="E8" s="1413"/>
      <c r="F8" s="1387"/>
      <c r="G8" s="1387"/>
      <c r="H8" s="1387"/>
      <c r="I8" s="1389"/>
      <c r="J8" s="1389"/>
      <c r="K8" s="1391"/>
      <c r="N8" s="455"/>
      <c r="O8" s="1408" t="s">
        <v>1053</v>
      </c>
      <c r="P8" s="1408" t="s">
        <v>1054</v>
      </c>
      <c r="Q8" s="1402" t="s">
        <v>1055</v>
      </c>
      <c r="R8" s="129"/>
      <c r="S8" s="1415" t="s">
        <v>1059</v>
      </c>
      <c r="T8" s="129"/>
      <c r="U8" s="439"/>
      <c r="V8" s="419" t="s">
        <v>513</v>
      </c>
      <c r="W8" s="431" t="s">
        <v>514</v>
      </c>
      <c r="X8" s="427" t="s">
        <v>518</v>
      </c>
      <c r="Y8" s="427" t="s">
        <v>275</v>
      </c>
      <c r="Z8" s="129"/>
      <c r="AA8" s="419"/>
      <c r="AB8" s="419" t="s">
        <v>513</v>
      </c>
      <c r="AC8" s="419" t="s">
        <v>514</v>
      </c>
      <c r="AD8" s="429" t="s">
        <v>518</v>
      </c>
      <c r="AE8" s="429" t="s">
        <v>275</v>
      </c>
      <c r="AF8" s="129"/>
      <c r="AG8" s="424" t="s">
        <v>516</v>
      </c>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423" t="s">
        <v>521</v>
      </c>
      <c r="BO8" s="440" t="s">
        <v>522</v>
      </c>
      <c r="BP8" s="451"/>
      <c r="BQ8" s="1389"/>
      <c r="BR8" s="1385"/>
      <c r="BS8" s="1385"/>
      <c r="BT8" s="1385"/>
    </row>
    <row r="9" spans="3:72" ht="15" customHeight="1">
      <c r="C9" s="1394"/>
      <c r="D9" s="1397"/>
      <c r="E9" s="1413"/>
      <c r="F9" s="1387"/>
      <c r="G9" s="1387"/>
      <c r="H9" s="1387"/>
      <c r="I9" s="1389"/>
      <c r="J9" s="1389"/>
      <c r="K9" s="1391"/>
      <c r="N9" s="1301"/>
      <c r="O9" s="1409"/>
      <c r="P9" s="1409"/>
      <c r="Q9" s="1403"/>
      <c r="S9" s="1415"/>
      <c r="T9" s="129"/>
      <c r="U9" s="439" t="s">
        <v>510</v>
      </c>
      <c r="V9" s="430">
        <v>0</v>
      </c>
      <c r="W9" s="432">
        <v>0</v>
      </c>
      <c r="X9" s="433">
        <f>HLOOKUP($O10,$AH10:$BL11,2,FALSE)</f>
        <v>12</v>
      </c>
      <c r="Y9" s="433">
        <v>30</v>
      </c>
      <c r="Z9" s="129"/>
      <c r="AA9" s="419" t="s">
        <v>515</v>
      </c>
      <c r="AB9" s="430">
        <v>0</v>
      </c>
      <c r="AC9" s="430">
        <v>0</v>
      </c>
      <c r="AD9" s="434">
        <f>HLOOKUP($P10,$AJ14:$AM15,2,FALSE)</f>
        <v>1.5</v>
      </c>
      <c r="AE9" s="433">
        <v>3</v>
      </c>
      <c r="AF9" s="129"/>
      <c r="AG9" s="420" t="s">
        <v>511</v>
      </c>
      <c r="AH9" s="421">
        <v>180</v>
      </c>
      <c r="AI9" s="421">
        <v>6</v>
      </c>
      <c r="AJ9" s="421">
        <v>6</v>
      </c>
      <c r="AK9" s="421">
        <v>6</v>
      </c>
      <c r="AL9" s="421">
        <v>6</v>
      </c>
      <c r="AM9" s="421">
        <v>6</v>
      </c>
      <c r="AN9" s="421">
        <v>6</v>
      </c>
      <c r="AO9" s="421">
        <v>6</v>
      </c>
      <c r="AP9" s="421">
        <v>6</v>
      </c>
      <c r="AQ9" s="421">
        <v>6</v>
      </c>
      <c r="AR9" s="421">
        <v>6</v>
      </c>
      <c r="AS9" s="421">
        <v>6</v>
      </c>
      <c r="AT9" s="421">
        <v>6</v>
      </c>
      <c r="AU9" s="421">
        <v>6</v>
      </c>
      <c r="AV9" s="421">
        <v>6</v>
      </c>
      <c r="AW9" s="421">
        <v>6</v>
      </c>
      <c r="AX9" s="421">
        <v>6</v>
      </c>
      <c r="AY9" s="421">
        <v>6</v>
      </c>
      <c r="AZ9" s="421">
        <v>6</v>
      </c>
      <c r="BA9" s="421">
        <v>6</v>
      </c>
      <c r="BB9" s="421">
        <v>6</v>
      </c>
      <c r="BC9" s="421">
        <v>6</v>
      </c>
      <c r="BD9" s="421">
        <v>6</v>
      </c>
      <c r="BE9" s="421">
        <v>6</v>
      </c>
      <c r="BF9" s="421">
        <v>6</v>
      </c>
      <c r="BG9" s="421">
        <v>6</v>
      </c>
      <c r="BH9" s="421">
        <v>6</v>
      </c>
      <c r="BI9" s="421">
        <v>6</v>
      </c>
      <c r="BJ9" s="421">
        <v>6</v>
      </c>
      <c r="BK9" s="421">
        <v>6</v>
      </c>
      <c r="BL9" s="452">
        <v>6</v>
      </c>
      <c r="BM9" s="372"/>
      <c r="BN9" s="423" t="s">
        <v>278</v>
      </c>
      <c r="BO9" s="440" t="s">
        <v>1047</v>
      </c>
      <c r="BP9" s="451"/>
      <c r="BQ9" s="1389"/>
      <c r="BR9" s="1385"/>
      <c r="BS9" s="1385"/>
      <c r="BT9" s="1385"/>
    </row>
    <row r="10" spans="3:72" ht="15" customHeight="1" thickBot="1">
      <c r="C10" s="1394"/>
      <c r="D10" s="1397"/>
      <c r="E10" s="1413"/>
      <c r="F10" s="1387"/>
      <c r="G10" s="1387"/>
      <c r="H10" s="1387"/>
      <c r="I10" s="1389"/>
      <c r="J10" s="1389"/>
      <c r="K10" s="1391"/>
      <c r="N10" s="450" t="s">
        <v>508</v>
      </c>
      <c r="O10" s="1300">
        <v>12</v>
      </c>
      <c r="P10" s="458" t="s">
        <v>277</v>
      </c>
      <c r="Q10" s="1303" t="s">
        <v>1047</v>
      </c>
      <c r="S10" s="1415"/>
      <c r="T10" s="129"/>
      <c r="U10" s="439"/>
      <c r="V10" s="430">
        <f>SIN((((($X9+$Y9)*180/$Y9)+90))*PI()/180)</f>
        <v>-0.30901699437494762</v>
      </c>
      <c r="W10" s="430">
        <f>COS((((($X9+$Y9)*180/$Y9)+90))*PI()/180)</f>
        <v>0.95105651629515353</v>
      </c>
      <c r="X10" s="129"/>
      <c r="Y10" s="129"/>
      <c r="Z10" s="129"/>
      <c r="AA10" s="419"/>
      <c r="AB10" s="430">
        <f>SIN((((($AD9+$AE9)*180/$AE9)+90))*PI()/180)</f>
        <v>-2.45029690981724E-16</v>
      </c>
      <c r="AC10" s="430">
        <f>COS((((($AD9+$AE9)*180/$AE9)+90))*PI()/180)</f>
        <v>1</v>
      </c>
      <c r="AD10" s="129"/>
      <c r="AE10" s="129"/>
      <c r="AF10" s="129"/>
      <c r="AG10" s="420" t="s">
        <v>509</v>
      </c>
      <c r="AH10" s="422">
        <v>0</v>
      </c>
      <c r="AI10" s="422">
        <v>1</v>
      </c>
      <c r="AJ10" s="421">
        <v>2</v>
      </c>
      <c r="AK10" s="421">
        <v>3</v>
      </c>
      <c r="AL10" s="421">
        <v>4</v>
      </c>
      <c r="AM10" s="421">
        <v>5</v>
      </c>
      <c r="AN10" s="421">
        <v>6</v>
      </c>
      <c r="AO10" s="421">
        <v>7</v>
      </c>
      <c r="AP10" s="421">
        <v>8</v>
      </c>
      <c r="AQ10" s="421">
        <v>9</v>
      </c>
      <c r="AR10" s="421">
        <v>10</v>
      </c>
      <c r="AS10" s="421">
        <v>11</v>
      </c>
      <c r="AT10" s="421">
        <v>12</v>
      </c>
      <c r="AU10" s="421">
        <v>13</v>
      </c>
      <c r="AV10" s="421">
        <v>14</v>
      </c>
      <c r="AW10" s="421">
        <v>15</v>
      </c>
      <c r="AX10" s="421">
        <v>16</v>
      </c>
      <c r="AY10" s="421">
        <v>17</v>
      </c>
      <c r="AZ10" s="421">
        <v>18</v>
      </c>
      <c r="BA10" s="421">
        <v>19</v>
      </c>
      <c r="BB10" s="421">
        <v>20</v>
      </c>
      <c r="BC10" s="421">
        <v>21</v>
      </c>
      <c r="BD10" s="421">
        <v>22</v>
      </c>
      <c r="BE10" s="421">
        <v>23</v>
      </c>
      <c r="BF10" s="421">
        <v>24</v>
      </c>
      <c r="BG10" s="421">
        <v>25</v>
      </c>
      <c r="BH10" s="421">
        <v>26</v>
      </c>
      <c r="BI10" s="421">
        <v>27</v>
      </c>
      <c r="BJ10" s="421">
        <v>28</v>
      </c>
      <c r="BK10" s="421">
        <v>29</v>
      </c>
      <c r="BL10" s="452">
        <v>30</v>
      </c>
      <c r="BM10" s="372"/>
      <c r="BN10" s="423" t="s">
        <v>277</v>
      </c>
      <c r="BO10" s="440" t="s">
        <v>1048</v>
      </c>
      <c r="BP10" s="451"/>
      <c r="BQ10" s="1389"/>
      <c r="BR10" s="1385"/>
      <c r="BS10" s="1385"/>
      <c r="BT10" s="1385"/>
    </row>
    <row r="11" spans="3:72" ht="15" customHeight="1" thickBot="1">
      <c r="C11" s="1394"/>
      <c r="D11" s="1397"/>
      <c r="E11" s="1413"/>
      <c r="F11" s="1387"/>
      <c r="G11" s="1387"/>
      <c r="H11" s="1387"/>
      <c r="I11" s="1389"/>
      <c r="J11" s="1389"/>
      <c r="K11" s="1391"/>
      <c r="P11" s="129"/>
      <c r="Q11" s="638"/>
      <c r="S11" s="1415"/>
      <c r="T11" s="129"/>
      <c r="U11" s="459"/>
      <c r="V11" s="430">
        <v>0</v>
      </c>
      <c r="W11" s="430">
        <v>0</v>
      </c>
      <c r="X11" s="129"/>
      <c r="Y11" s="129"/>
      <c r="Z11" s="129"/>
      <c r="AA11" s="419"/>
      <c r="AB11" s="430">
        <v>0</v>
      </c>
      <c r="AC11" s="430">
        <v>0</v>
      </c>
      <c r="AD11" s="129"/>
      <c r="AE11" s="129"/>
      <c r="AF11" s="129"/>
      <c r="AG11" s="420" t="s">
        <v>512</v>
      </c>
      <c r="AH11" s="422">
        <v>-0.7</v>
      </c>
      <c r="AI11" s="422">
        <f>IF($S$12="Print",AI$6,AI$5)</f>
        <v>0.9</v>
      </c>
      <c r="AJ11" s="422">
        <f t="shared" ref="AJ11:BL11" si="0">IF($S12="Print",AJ6,AJ5)</f>
        <v>2</v>
      </c>
      <c r="AK11" s="422">
        <f t="shared" si="0"/>
        <v>3.2</v>
      </c>
      <c r="AL11" s="422">
        <f t="shared" si="0"/>
        <v>4.3</v>
      </c>
      <c r="AM11" s="422">
        <f t="shared" si="0"/>
        <v>5.4</v>
      </c>
      <c r="AN11" s="422">
        <f t="shared" si="0"/>
        <v>6.5</v>
      </c>
      <c r="AO11" s="422">
        <f t="shared" si="0"/>
        <v>7.4</v>
      </c>
      <c r="AP11" s="422">
        <f t="shared" si="0"/>
        <v>8.4</v>
      </c>
      <c r="AQ11" s="422">
        <f t="shared" si="0"/>
        <v>9.35</v>
      </c>
      <c r="AR11" s="422">
        <f t="shared" si="0"/>
        <v>10.27</v>
      </c>
      <c r="AS11" s="422">
        <f t="shared" si="0"/>
        <v>11.15</v>
      </c>
      <c r="AT11" s="422">
        <f t="shared" si="0"/>
        <v>12</v>
      </c>
      <c r="AU11" s="422">
        <f t="shared" si="0"/>
        <v>12.9</v>
      </c>
      <c r="AV11" s="422">
        <f t="shared" si="0"/>
        <v>13.75</v>
      </c>
      <c r="AW11" s="422">
        <f t="shared" si="0"/>
        <v>14.6</v>
      </c>
      <c r="AX11" s="422">
        <f t="shared" si="0"/>
        <v>15.4</v>
      </c>
      <c r="AY11" s="422">
        <f t="shared" si="0"/>
        <v>16.28</v>
      </c>
      <c r="AZ11" s="422">
        <f t="shared" si="0"/>
        <v>17.14</v>
      </c>
      <c r="BA11" s="422">
        <f t="shared" si="0"/>
        <v>18</v>
      </c>
      <c r="BB11" s="422">
        <f t="shared" si="0"/>
        <v>18.8</v>
      </c>
      <c r="BC11" s="422">
        <f t="shared" si="0"/>
        <v>19.7</v>
      </c>
      <c r="BD11" s="422">
        <f t="shared" si="0"/>
        <v>20.63</v>
      </c>
      <c r="BE11" s="422">
        <f t="shared" si="0"/>
        <v>21.55</v>
      </c>
      <c r="BF11" s="422">
        <f t="shared" si="0"/>
        <v>22.5</v>
      </c>
      <c r="BG11" s="422">
        <f t="shared" si="0"/>
        <v>23.53</v>
      </c>
      <c r="BH11" s="422">
        <f t="shared" si="0"/>
        <v>24.55</v>
      </c>
      <c r="BI11" s="422">
        <f t="shared" si="0"/>
        <v>25.6</v>
      </c>
      <c r="BJ11" s="422">
        <f t="shared" si="0"/>
        <v>26.65</v>
      </c>
      <c r="BK11" s="422">
        <f t="shared" si="0"/>
        <v>27.8</v>
      </c>
      <c r="BL11" s="422">
        <f t="shared" si="0"/>
        <v>28.9</v>
      </c>
      <c r="BM11" s="451"/>
      <c r="BN11" s="423" t="s">
        <v>276</v>
      </c>
      <c r="BO11" s="440" t="s">
        <v>1049</v>
      </c>
      <c r="BP11" s="451"/>
      <c r="BQ11" s="1389"/>
      <c r="BR11" s="1385"/>
      <c r="BS11" s="1385"/>
      <c r="BT11" s="1385"/>
    </row>
    <row r="12" spans="3:72" ht="15" customHeight="1" thickBot="1">
      <c r="C12" s="1394"/>
      <c r="D12" s="1397"/>
      <c r="E12" s="1413"/>
      <c r="F12" s="1387"/>
      <c r="G12" s="1387"/>
      <c r="H12" s="1387"/>
      <c r="I12" s="1389"/>
      <c r="J12" s="1389"/>
      <c r="K12" s="1391"/>
      <c r="S12" s="1305" t="s">
        <v>1057</v>
      </c>
      <c r="T12" s="256"/>
      <c r="U12" s="267"/>
      <c r="V12" s="419"/>
      <c r="W12" s="419"/>
      <c r="X12" s="428"/>
      <c r="Y12" s="429"/>
      <c r="Z12" s="129"/>
      <c r="AA12" s="419"/>
      <c r="AB12" s="419"/>
      <c r="AC12" s="419"/>
      <c r="AD12" s="429"/>
      <c r="AE12" s="429"/>
      <c r="AF12" s="129"/>
      <c r="AG12" s="425" t="s">
        <v>519</v>
      </c>
      <c r="AH12" s="421">
        <v>180</v>
      </c>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423" t="s">
        <v>201</v>
      </c>
      <c r="BO12" s="440" t="s">
        <v>201</v>
      </c>
      <c r="BP12" s="451"/>
      <c r="BQ12" s="1389"/>
      <c r="BR12" s="1385"/>
      <c r="BS12" s="1385"/>
      <c r="BT12" s="1385"/>
    </row>
    <row r="13" spans="3:72" ht="15" customHeight="1">
      <c r="C13" s="1394"/>
      <c r="D13" s="1397"/>
      <c r="E13" s="1413"/>
      <c r="F13" s="1387"/>
      <c r="G13" s="1387"/>
      <c r="H13" s="1387"/>
      <c r="I13" s="1389"/>
      <c r="J13" s="1389"/>
      <c r="K13" s="1391"/>
      <c r="S13" s="1304"/>
      <c r="T13" s="256"/>
      <c r="U13" s="267"/>
      <c r="V13" s="430"/>
      <c r="W13" s="430"/>
      <c r="X13" s="434"/>
      <c r="Y13" s="433"/>
      <c r="Z13" s="129"/>
      <c r="AA13" s="419"/>
      <c r="AB13" s="430"/>
      <c r="AC13" s="430"/>
      <c r="AD13" s="434"/>
      <c r="AE13" s="433"/>
      <c r="AF13" s="129"/>
      <c r="AG13" s="435"/>
      <c r="AH13" s="421">
        <v>60</v>
      </c>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256"/>
      <c r="BP13" s="129"/>
      <c r="BQ13" s="1389"/>
      <c r="BR13" s="1385"/>
      <c r="BS13" s="1385"/>
      <c r="BT13" s="1385"/>
    </row>
    <row r="14" spans="3:72" ht="15" customHeight="1">
      <c r="C14" s="1394"/>
      <c r="D14" s="1397"/>
      <c r="E14" s="1413"/>
      <c r="F14" s="1387"/>
      <c r="G14" s="1387"/>
      <c r="H14" s="1387"/>
      <c r="I14" s="1389"/>
      <c r="J14" s="1389"/>
      <c r="K14" s="1391"/>
      <c r="T14" s="256"/>
      <c r="U14" s="267"/>
      <c r="V14" s="430"/>
      <c r="W14" s="430"/>
      <c r="X14" s="129"/>
      <c r="Y14" s="129"/>
      <c r="Z14" s="129"/>
      <c r="AA14" s="419"/>
      <c r="AB14" s="430"/>
      <c r="AC14" s="430"/>
      <c r="AD14" s="129"/>
      <c r="AE14" s="129"/>
      <c r="AF14" s="129"/>
      <c r="AG14" s="129"/>
      <c r="AH14" s="421">
        <v>60</v>
      </c>
      <c r="AI14" s="426" t="s">
        <v>517</v>
      </c>
      <c r="AJ14" s="424" t="s">
        <v>201</v>
      </c>
      <c r="AK14" s="424" t="s">
        <v>276</v>
      </c>
      <c r="AL14" s="424" t="s">
        <v>277</v>
      </c>
      <c r="AM14" s="424" t="s">
        <v>278</v>
      </c>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256"/>
      <c r="BP14" s="129"/>
      <c r="BQ14" s="1389"/>
      <c r="BR14" s="1385"/>
      <c r="BS14" s="1385"/>
      <c r="BT14" s="1385"/>
    </row>
    <row r="15" spans="3:72" ht="15" customHeight="1" thickBot="1">
      <c r="C15" s="1394"/>
      <c r="D15" s="1397"/>
      <c r="E15" s="1413"/>
      <c r="F15" s="1387"/>
      <c r="G15" s="1387"/>
      <c r="H15" s="1387"/>
      <c r="I15" s="1389"/>
      <c r="J15" s="1389"/>
      <c r="K15" s="1391"/>
      <c r="T15" s="256"/>
      <c r="U15" s="441"/>
      <c r="V15" s="443"/>
      <c r="W15" s="443"/>
      <c r="X15" s="336"/>
      <c r="Y15" s="336"/>
      <c r="Z15" s="336"/>
      <c r="AA15" s="442"/>
      <c r="AB15" s="443"/>
      <c r="AC15" s="443"/>
      <c r="AD15" s="336"/>
      <c r="AE15" s="336"/>
      <c r="AF15" s="336"/>
      <c r="AG15" s="336"/>
      <c r="AH15" s="444">
        <v>60</v>
      </c>
      <c r="AI15" s="445" t="s">
        <v>512</v>
      </c>
      <c r="AJ15" s="446">
        <v>-0.25</v>
      </c>
      <c r="AK15" s="446">
        <v>0.6</v>
      </c>
      <c r="AL15" s="444">
        <v>1.5</v>
      </c>
      <c r="AM15" s="446">
        <v>2.4</v>
      </c>
      <c r="AN15" s="336"/>
      <c r="AO15" s="336"/>
      <c r="AP15" s="336"/>
      <c r="AQ15" s="336"/>
      <c r="AR15" s="336"/>
      <c r="AS15" s="336"/>
      <c r="AT15" s="336"/>
      <c r="AU15" s="336"/>
      <c r="AV15" s="336"/>
      <c r="AW15" s="336"/>
      <c r="AX15" s="336"/>
      <c r="AY15" s="336"/>
      <c r="AZ15" s="336"/>
      <c r="BA15" s="336"/>
      <c r="BB15" s="336"/>
      <c r="BC15" s="336"/>
      <c r="BD15" s="336"/>
      <c r="BE15" s="336"/>
      <c r="BF15" s="336"/>
      <c r="BG15" s="336"/>
      <c r="BH15" s="336"/>
      <c r="BI15" s="336"/>
      <c r="BJ15" s="336"/>
      <c r="BK15" s="336"/>
      <c r="BL15" s="336"/>
      <c r="BM15" s="336"/>
      <c r="BN15" s="336"/>
      <c r="BO15" s="447"/>
      <c r="BP15" s="129"/>
      <c r="BQ15" s="1389"/>
      <c r="BR15" s="1385"/>
      <c r="BS15" s="1385"/>
      <c r="BT15" s="1385"/>
    </row>
    <row r="16" spans="3:72" ht="15" customHeight="1">
      <c r="C16" s="1394"/>
      <c r="D16" s="1397"/>
      <c r="E16" s="1413"/>
      <c r="F16" s="1387"/>
      <c r="G16" s="1387"/>
      <c r="H16" s="1387"/>
      <c r="I16" s="1389"/>
      <c r="J16" s="1389"/>
      <c r="K16" s="1391"/>
      <c r="BQ16" s="1389"/>
      <c r="BR16" s="1385"/>
      <c r="BS16" s="1385"/>
      <c r="BT16" s="1385"/>
    </row>
    <row r="17" spans="3:72" ht="15" customHeight="1" thickBot="1">
      <c r="C17" s="1395"/>
      <c r="D17" s="1398"/>
      <c r="E17" s="1414"/>
      <c r="F17" s="1388"/>
      <c r="G17" s="1388"/>
      <c r="H17" s="1388"/>
      <c r="I17" s="1390"/>
      <c r="J17" s="1390"/>
      <c r="K17" s="1392"/>
      <c r="BQ17" s="1389"/>
      <c r="BR17" s="1385"/>
      <c r="BS17" s="1385"/>
      <c r="BT17" s="1385"/>
    </row>
    <row r="18" spans="3:72" ht="15" customHeight="1">
      <c r="C18" s="1393">
        <v>2</v>
      </c>
      <c r="D18" s="1396" t="s">
        <v>926</v>
      </c>
      <c r="E18" s="1412" t="s">
        <v>321</v>
      </c>
      <c r="F18" s="1407">
        <v>2</v>
      </c>
      <c r="G18" s="1407">
        <v>2</v>
      </c>
      <c r="H18" s="1407">
        <v>6</v>
      </c>
      <c r="I18" s="1410"/>
      <c r="J18" s="1410"/>
      <c r="K18" s="1411" t="s">
        <v>545</v>
      </c>
      <c r="N18" s="454" t="s">
        <v>520</v>
      </c>
      <c r="O18" s="448"/>
      <c r="P18" s="457"/>
      <c r="Q18" s="456"/>
      <c r="R18" s="129"/>
      <c r="T18" s="129"/>
      <c r="U18" s="436" t="s">
        <v>507</v>
      </c>
      <c r="V18" s="437"/>
      <c r="W18" s="437"/>
      <c r="X18" s="437"/>
      <c r="Y18" s="437"/>
      <c r="Z18" s="437"/>
      <c r="AA18" s="437"/>
      <c r="AB18" s="437"/>
      <c r="AC18" s="437"/>
      <c r="AD18" s="437"/>
      <c r="AE18" s="437"/>
      <c r="AF18" s="437"/>
      <c r="AG18" s="437"/>
      <c r="AH18" s="437"/>
      <c r="AI18" s="437"/>
      <c r="AJ18" s="437"/>
      <c r="AK18" s="437"/>
      <c r="AL18" s="437"/>
      <c r="AM18" s="437"/>
      <c r="AN18" s="437"/>
      <c r="AO18" s="437"/>
      <c r="AP18" s="437"/>
      <c r="AQ18" s="437"/>
      <c r="AR18" s="437"/>
      <c r="AS18" s="437"/>
      <c r="AT18" s="437"/>
      <c r="AU18" s="437"/>
      <c r="AV18" s="437"/>
      <c r="AW18" s="437"/>
      <c r="AX18" s="437"/>
      <c r="AY18" s="437"/>
      <c r="AZ18" s="437"/>
      <c r="BA18" s="437"/>
      <c r="BB18" s="437"/>
      <c r="BC18" s="437"/>
      <c r="BD18" s="437"/>
      <c r="BE18" s="437"/>
      <c r="BF18" s="437"/>
      <c r="BG18" s="437"/>
      <c r="BH18" s="437"/>
      <c r="BI18" s="437"/>
      <c r="BJ18" s="437"/>
      <c r="BK18" s="437"/>
      <c r="BL18" s="437"/>
      <c r="BM18" s="437"/>
      <c r="BN18" s="437"/>
      <c r="BO18" s="438"/>
      <c r="BP18" s="129"/>
      <c r="BQ18" s="1389"/>
      <c r="BR18" s="1385"/>
      <c r="BS18" s="1385"/>
      <c r="BT18" s="1385"/>
    </row>
    <row r="19" spans="3:72" ht="15" customHeight="1">
      <c r="C19" s="1394"/>
      <c r="D19" s="1397"/>
      <c r="E19" s="1413"/>
      <c r="F19" s="1407"/>
      <c r="G19" s="1407"/>
      <c r="H19" s="1407"/>
      <c r="I19" s="1389"/>
      <c r="J19" s="1389"/>
      <c r="K19" s="1391"/>
      <c r="N19" s="455"/>
      <c r="O19" s="1408" t="s">
        <v>1053</v>
      </c>
      <c r="P19" s="1408" t="s">
        <v>1054</v>
      </c>
      <c r="Q19" s="1402" t="s">
        <v>1055</v>
      </c>
      <c r="R19" s="129"/>
      <c r="S19" s="129"/>
      <c r="T19" s="129"/>
      <c r="U19" s="439"/>
      <c r="V19" s="419" t="s">
        <v>513</v>
      </c>
      <c r="W19" s="431" t="s">
        <v>514</v>
      </c>
      <c r="X19" s="427" t="s">
        <v>518</v>
      </c>
      <c r="Y19" s="427" t="s">
        <v>275</v>
      </c>
      <c r="Z19" s="129"/>
      <c r="AA19" s="419"/>
      <c r="AB19" s="419" t="s">
        <v>513</v>
      </c>
      <c r="AC19" s="419" t="s">
        <v>514</v>
      </c>
      <c r="AD19" s="429" t="s">
        <v>518</v>
      </c>
      <c r="AE19" s="429" t="s">
        <v>275</v>
      </c>
      <c r="AF19" s="129"/>
      <c r="AG19" s="424" t="s">
        <v>516</v>
      </c>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423" t="s">
        <v>521</v>
      </c>
      <c r="BO19" s="440" t="s">
        <v>522</v>
      </c>
      <c r="BP19" s="451"/>
      <c r="BQ19" s="1389"/>
      <c r="BR19" s="1385"/>
      <c r="BS19" s="1385"/>
      <c r="BT19" s="1385"/>
    </row>
    <row r="20" spans="3:72" ht="15" customHeight="1">
      <c r="C20" s="1394"/>
      <c r="D20" s="1397"/>
      <c r="E20" s="1413"/>
      <c r="F20" s="1407"/>
      <c r="G20" s="1407"/>
      <c r="H20" s="1407"/>
      <c r="I20" s="1389"/>
      <c r="J20" s="1389"/>
      <c r="K20" s="1391"/>
      <c r="N20" s="449"/>
      <c r="O20" s="1409"/>
      <c r="P20" s="1409"/>
      <c r="Q20" s="1403"/>
      <c r="T20" s="129"/>
      <c r="U20" s="439" t="s">
        <v>510</v>
      </c>
      <c r="V20" s="430">
        <v>0</v>
      </c>
      <c r="W20" s="432">
        <v>0</v>
      </c>
      <c r="X20" s="433">
        <f>HLOOKUP($O21,$AH21:$BL22,2,FALSE)</f>
        <v>6.5</v>
      </c>
      <c r="Y20" s="433">
        <v>30</v>
      </c>
      <c r="Z20" s="129"/>
      <c r="AA20" s="419" t="s">
        <v>515</v>
      </c>
      <c r="AB20" s="430">
        <v>0</v>
      </c>
      <c r="AC20" s="430">
        <v>0</v>
      </c>
      <c r="AD20" s="434">
        <f>HLOOKUP($P21,$AJ25:$AM26,2,FALSE)</f>
        <v>0.6</v>
      </c>
      <c r="AE20" s="433">
        <v>3</v>
      </c>
      <c r="AF20" s="129"/>
      <c r="AG20" s="420" t="s">
        <v>511</v>
      </c>
      <c r="AH20" s="421">
        <v>180</v>
      </c>
      <c r="AI20" s="421">
        <v>6</v>
      </c>
      <c r="AJ20" s="421">
        <v>6</v>
      </c>
      <c r="AK20" s="421">
        <v>6</v>
      </c>
      <c r="AL20" s="421">
        <v>6</v>
      </c>
      <c r="AM20" s="421">
        <v>6</v>
      </c>
      <c r="AN20" s="421">
        <v>6</v>
      </c>
      <c r="AO20" s="421">
        <v>6</v>
      </c>
      <c r="AP20" s="421">
        <v>6</v>
      </c>
      <c r="AQ20" s="421">
        <v>6</v>
      </c>
      <c r="AR20" s="421">
        <v>6</v>
      </c>
      <c r="AS20" s="421">
        <v>6</v>
      </c>
      <c r="AT20" s="421">
        <v>6</v>
      </c>
      <c r="AU20" s="421">
        <v>6</v>
      </c>
      <c r="AV20" s="421">
        <v>6</v>
      </c>
      <c r="AW20" s="421">
        <v>6</v>
      </c>
      <c r="AX20" s="421">
        <v>6</v>
      </c>
      <c r="AY20" s="421">
        <v>6</v>
      </c>
      <c r="AZ20" s="421">
        <v>6</v>
      </c>
      <c r="BA20" s="421">
        <v>6</v>
      </c>
      <c r="BB20" s="421">
        <v>6</v>
      </c>
      <c r="BC20" s="421">
        <v>6</v>
      </c>
      <c r="BD20" s="421">
        <v>6</v>
      </c>
      <c r="BE20" s="421">
        <v>6</v>
      </c>
      <c r="BF20" s="421">
        <v>6</v>
      </c>
      <c r="BG20" s="421">
        <v>6</v>
      </c>
      <c r="BH20" s="421">
        <v>6</v>
      </c>
      <c r="BI20" s="421">
        <v>6</v>
      </c>
      <c r="BJ20" s="421">
        <v>6</v>
      </c>
      <c r="BK20" s="421">
        <v>6</v>
      </c>
      <c r="BL20" s="452">
        <v>6</v>
      </c>
      <c r="BM20" s="372"/>
      <c r="BN20" s="423" t="s">
        <v>278</v>
      </c>
      <c r="BO20" s="440" t="s">
        <v>1047</v>
      </c>
      <c r="BP20" s="451"/>
      <c r="BQ20" s="1389"/>
      <c r="BR20" s="1385"/>
      <c r="BS20" s="1385"/>
      <c r="BT20" s="1385"/>
    </row>
    <row r="21" spans="3:72" ht="15" customHeight="1" thickBot="1">
      <c r="C21" s="1394"/>
      <c r="D21" s="1397"/>
      <c r="E21" s="1413"/>
      <c r="F21" s="1407"/>
      <c r="G21" s="1407"/>
      <c r="H21" s="1407"/>
      <c r="I21" s="1389"/>
      <c r="J21" s="1389"/>
      <c r="K21" s="1391"/>
      <c r="N21" s="450" t="s">
        <v>508</v>
      </c>
      <c r="O21" s="1300">
        <v>6</v>
      </c>
      <c r="P21" s="458" t="s">
        <v>276</v>
      </c>
      <c r="Q21" s="1303" t="s">
        <v>1049</v>
      </c>
      <c r="T21" s="129"/>
      <c r="U21" s="439"/>
      <c r="V21" s="430">
        <f>SIN((((($X20+$Y20)*180/$Y20)+90))*PI()/180)</f>
        <v>-0.77714596145697079</v>
      </c>
      <c r="W21" s="430">
        <f>COS((((($X20+$Y20)*180/$Y20)+90))*PI()/180)</f>
        <v>0.6293203910498375</v>
      </c>
      <c r="X21" s="129"/>
      <c r="Y21" s="129"/>
      <c r="Z21" s="129"/>
      <c r="AA21" s="419"/>
      <c r="AB21" s="430">
        <f>SIN((((($AD20+$AE20)*180/$AE20)+90))*PI()/180)</f>
        <v>-0.80901699437494756</v>
      </c>
      <c r="AC21" s="430">
        <f>COS((((($AD20+$AE20)*180/$AE20)+90))*PI()/180)</f>
        <v>0.58778525229247292</v>
      </c>
      <c r="AD21" s="129"/>
      <c r="AE21" s="129"/>
      <c r="AF21" s="129"/>
      <c r="AG21" s="420" t="s">
        <v>509</v>
      </c>
      <c r="AH21" s="422">
        <v>0</v>
      </c>
      <c r="AI21" s="422">
        <v>1</v>
      </c>
      <c r="AJ21" s="421">
        <v>2</v>
      </c>
      <c r="AK21" s="421">
        <v>3</v>
      </c>
      <c r="AL21" s="421">
        <v>4</v>
      </c>
      <c r="AM21" s="421">
        <v>5</v>
      </c>
      <c r="AN21" s="421">
        <v>6</v>
      </c>
      <c r="AO21" s="421">
        <v>7</v>
      </c>
      <c r="AP21" s="421">
        <v>8</v>
      </c>
      <c r="AQ21" s="421">
        <v>9</v>
      </c>
      <c r="AR21" s="421">
        <v>10</v>
      </c>
      <c r="AS21" s="421">
        <v>11</v>
      </c>
      <c r="AT21" s="421">
        <v>12</v>
      </c>
      <c r="AU21" s="421">
        <v>13</v>
      </c>
      <c r="AV21" s="421">
        <v>14</v>
      </c>
      <c r="AW21" s="421">
        <v>15</v>
      </c>
      <c r="AX21" s="421">
        <v>16</v>
      </c>
      <c r="AY21" s="421">
        <v>17</v>
      </c>
      <c r="AZ21" s="421">
        <v>18</v>
      </c>
      <c r="BA21" s="421">
        <v>19</v>
      </c>
      <c r="BB21" s="421">
        <v>20</v>
      </c>
      <c r="BC21" s="421">
        <v>21</v>
      </c>
      <c r="BD21" s="421">
        <v>22</v>
      </c>
      <c r="BE21" s="421">
        <v>23</v>
      </c>
      <c r="BF21" s="421">
        <v>24</v>
      </c>
      <c r="BG21" s="421">
        <v>25</v>
      </c>
      <c r="BH21" s="421">
        <v>26</v>
      </c>
      <c r="BI21" s="421">
        <v>27</v>
      </c>
      <c r="BJ21" s="421">
        <v>28</v>
      </c>
      <c r="BK21" s="421">
        <v>29</v>
      </c>
      <c r="BL21" s="452">
        <v>30</v>
      </c>
      <c r="BM21" s="372"/>
      <c r="BN21" s="423" t="s">
        <v>277</v>
      </c>
      <c r="BO21" s="440" t="s">
        <v>1048</v>
      </c>
      <c r="BP21" s="451"/>
      <c r="BQ21" s="1389"/>
      <c r="BR21" s="1385"/>
      <c r="BS21" s="1385"/>
      <c r="BT21" s="1385"/>
    </row>
    <row r="22" spans="3:72" ht="15" customHeight="1">
      <c r="C22" s="1394"/>
      <c r="D22" s="1397"/>
      <c r="E22" s="1413"/>
      <c r="F22" s="1407"/>
      <c r="G22" s="1407"/>
      <c r="H22" s="1407"/>
      <c r="I22" s="1389"/>
      <c r="J22" s="1389"/>
      <c r="K22" s="1391"/>
      <c r="P22" s="129"/>
      <c r="Q22" s="638"/>
      <c r="T22" s="129"/>
      <c r="U22" s="459"/>
      <c r="V22" s="430">
        <v>0</v>
      </c>
      <c r="W22" s="430">
        <v>0</v>
      </c>
      <c r="X22" s="129"/>
      <c r="Y22" s="129"/>
      <c r="Z22" s="129"/>
      <c r="AA22" s="419"/>
      <c r="AB22" s="430">
        <v>0</v>
      </c>
      <c r="AC22" s="430">
        <v>0</v>
      </c>
      <c r="AD22" s="129"/>
      <c r="AE22" s="129"/>
      <c r="AF22" s="129"/>
      <c r="AG22" s="420" t="s">
        <v>512</v>
      </c>
      <c r="AH22" s="422">
        <v>0</v>
      </c>
      <c r="AI22" s="422">
        <f>IF($S$12="Print",AI$6,AI$5)</f>
        <v>0.9</v>
      </c>
      <c r="AJ22" s="422">
        <f t="shared" ref="AJ22:BL22" si="1">IF($S$12="Print",AJ$6,AJ$5)</f>
        <v>2</v>
      </c>
      <c r="AK22" s="422">
        <f t="shared" si="1"/>
        <v>3.2</v>
      </c>
      <c r="AL22" s="422">
        <f t="shared" si="1"/>
        <v>4.3</v>
      </c>
      <c r="AM22" s="422">
        <f t="shared" si="1"/>
        <v>5.4</v>
      </c>
      <c r="AN22" s="422">
        <f t="shared" si="1"/>
        <v>6.5</v>
      </c>
      <c r="AO22" s="422">
        <f t="shared" si="1"/>
        <v>7.4</v>
      </c>
      <c r="AP22" s="422">
        <f t="shared" si="1"/>
        <v>8.4</v>
      </c>
      <c r="AQ22" s="422">
        <f t="shared" si="1"/>
        <v>9.35</v>
      </c>
      <c r="AR22" s="422">
        <f t="shared" si="1"/>
        <v>10.27</v>
      </c>
      <c r="AS22" s="422">
        <f t="shared" si="1"/>
        <v>11.15</v>
      </c>
      <c r="AT22" s="422">
        <f t="shared" si="1"/>
        <v>12</v>
      </c>
      <c r="AU22" s="422">
        <f t="shared" si="1"/>
        <v>12.9</v>
      </c>
      <c r="AV22" s="422">
        <f t="shared" si="1"/>
        <v>13.75</v>
      </c>
      <c r="AW22" s="422">
        <f t="shared" si="1"/>
        <v>14.6</v>
      </c>
      <c r="AX22" s="422">
        <f t="shared" si="1"/>
        <v>15.4</v>
      </c>
      <c r="AY22" s="422">
        <f t="shared" si="1"/>
        <v>16.28</v>
      </c>
      <c r="AZ22" s="422">
        <f t="shared" si="1"/>
        <v>17.14</v>
      </c>
      <c r="BA22" s="422">
        <f t="shared" si="1"/>
        <v>18</v>
      </c>
      <c r="BB22" s="422">
        <f t="shared" si="1"/>
        <v>18.8</v>
      </c>
      <c r="BC22" s="422">
        <f t="shared" si="1"/>
        <v>19.7</v>
      </c>
      <c r="BD22" s="422">
        <f t="shared" si="1"/>
        <v>20.63</v>
      </c>
      <c r="BE22" s="422">
        <f t="shared" si="1"/>
        <v>21.55</v>
      </c>
      <c r="BF22" s="422">
        <f t="shared" si="1"/>
        <v>22.5</v>
      </c>
      <c r="BG22" s="422">
        <f t="shared" si="1"/>
        <v>23.53</v>
      </c>
      <c r="BH22" s="422">
        <f t="shared" si="1"/>
        <v>24.55</v>
      </c>
      <c r="BI22" s="422">
        <f t="shared" si="1"/>
        <v>25.6</v>
      </c>
      <c r="BJ22" s="422">
        <f t="shared" si="1"/>
        <v>26.65</v>
      </c>
      <c r="BK22" s="422">
        <f t="shared" si="1"/>
        <v>27.8</v>
      </c>
      <c r="BL22" s="422">
        <f t="shared" si="1"/>
        <v>28.9</v>
      </c>
      <c r="BM22" s="451"/>
      <c r="BN22" s="423" t="s">
        <v>276</v>
      </c>
      <c r="BO22" s="440" t="s">
        <v>1049</v>
      </c>
      <c r="BP22" s="451"/>
      <c r="BQ22" s="1389"/>
      <c r="BR22" s="1385"/>
      <c r="BS22" s="1385"/>
      <c r="BT22" s="1385"/>
    </row>
    <row r="23" spans="3:72" ht="15" customHeight="1">
      <c r="C23" s="1394"/>
      <c r="D23" s="1397"/>
      <c r="E23" s="1413"/>
      <c r="F23" s="1407"/>
      <c r="G23" s="1407"/>
      <c r="H23" s="1407"/>
      <c r="I23" s="1389"/>
      <c r="J23" s="1389"/>
      <c r="K23" s="1391"/>
      <c r="T23" s="256"/>
      <c r="U23" s="267"/>
      <c r="V23" s="419"/>
      <c r="W23" s="419"/>
      <c r="X23" s="428"/>
      <c r="Y23" s="429"/>
      <c r="Z23" s="129"/>
      <c r="AA23" s="419"/>
      <c r="AB23" s="419"/>
      <c r="AC23" s="419"/>
      <c r="AD23" s="429"/>
      <c r="AE23" s="429"/>
      <c r="AF23" s="129"/>
      <c r="AG23" s="425" t="s">
        <v>519</v>
      </c>
      <c r="AH23" s="421">
        <v>180</v>
      </c>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423" t="s">
        <v>201</v>
      </c>
      <c r="BO23" s="440" t="s">
        <v>201</v>
      </c>
      <c r="BP23" s="451"/>
      <c r="BQ23" s="1389"/>
      <c r="BR23" s="1385"/>
      <c r="BS23" s="1385"/>
      <c r="BT23" s="1385"/>
    </row>
    <row r="24" spans="3:72" ht="15" customHeight="1">
      <c r="C24" s="1394"/>
      <c r="D24" s="1397"/>
      <c r="E24" s="1413"/>
      <c r="F24" s="1407"/>
      <c r="G24" s="1407"/>
      <c r="H24" s="1407"/>
      <c r="I24" s="1389"/>
      <c r="J24" s="1389"/>
      <c r="K24" s="1391"/>
      <c r="T24" s="256"/>
      <c r="U24" s="267"/>
      <c r="V24" s="430"/>
      <c r="W24" s="430"/>
      <c r="X24" s="434"/>
      <c r="Y24" s="433"/>
      <c r="Z24" s="129"/>
      <c r="AA24" s="419"/>
      <c r="AB24" s="430"/>
      <c r="AC24" s="430"/>
      <c r="AD24" s="434"/>
      <c r="AE24" s="433"/>
      <c r="AF24" s="129"/>
      <c r="AG24" s="435"/>
      <c r="AH24" s="421">
        <v>60</v>
      </c>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256"/>
      <c r="BP24" s="129"/>
      <c r="BQ24" s="1389"/>
      <c r="BR24" s="1385"/>
      <c r="BS24" s="1385"/>
      <c r="BT24" s="1385"/>
    </row>
    <row r="25" spans="3:72" ht="15" customHeight="1">
      <c r="C25" s="1394"/>
      <c r="D25" s="1397"/>
      <c r="E25" s="1413"/>
      <c r="F25" s="1407"/>
      <c r="G25" s="1407"/>
      <c r="H25" s="1407"/>
      <c r="I25" s="1389"/>
      <c r="J25" s="1389"/>
      <c r="K25" s="1391"/>
      <c r="T25" s="256"/>
      <c r="U25" s="267"/>
      <c r="V25" s="430"/>
      <c r="W25" s="430"/>
      <c r="X25" s="129"/>
      <c r="Y25" s="129"/>
      <c r="Z25" s="129"/>
      <c r="AA25" s="419"/>
      <c r="AB25" s="430"/>
      <c r="AC25" s="430"/>
      <c r="AD25" s="129"/>
      <c r="AE25" s="129"/>
      <c r="AF25" s="129"/>
      <c r="AG25" s="129"/>
      <c r="AH25" s="421">
        <v>60</v>
      </c>
      <c r="AI25" s="426" t="s">
        <v>517</v>
      </c>
      <c r="AJ25" s="424" t="s">
        <v>201</v>
      </c>
      <c r="AK25" s="424" t="s">
        <v>276</v>
      </c>
      <c r="AL25" s="424" t="s">
        <v>277</v>
      </c>
      <c r="AM25" s="424" t="s">
        <v>278</v>
      </c>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256"/>
      <c r="BP25" s="129"/>
      <c r="BQ25" s="1389"/>
      <c r="BR25" s="1385"/>
      <c r="BS25" s="1385"/>
      <c r="BT25" s="1385"/>
    </row>
    <row r="26" spans="3:72" ht="15" customHeight="1" thickBot="1">
      <c r="C26" s="1394"/>
      <c r="D26" s="1397"/>
      <c r="E26" s="1413"/>
      <c r="F26" s="1407"/>
      <c r="G26" s="1407"/>
      <c r="H26" s="1407"/>
      <c r="I26" s="1389"/>
      <c r="J26" s="1389"/>
      <c r="K26" s="1391"/>
      <c r="T26" s="256"/>
      <c r="U26" s="441"/>
      <c r="V26" s="443"/>
      <c r="W26" s="443"/>
      <c r="X26" s="336"/>
      <c r="Y26" s="336"/>
      <c r="Z26" s="336"/>
      <c r="AA26" s="442"/>
      <c r="AB26" s="443"/>
      <c r="AC26" s="443"/>
      <c r="AD26" s="336"/>
      <c r="AE26" s="336"/>
      <c r="AF26" s="336"/>
      <c r="AG26" s="336"/>
      <c r="AH26" s="444">
        <v>60</v>
      </c>
      <c r="AI26" s="445" t="s">
        <v>512</v>
      </c>
      <c r="AJ26" s="446">
        <v>-0.25</v>
      </c>
      <c r="AK26" s="446">
        <v>0.6</v>
      </c>
      <c r="AL26" s="444">
        <v>1.5</v>
      </c>
      <c r="AM26" s="446">
        <v>2.4</v>
      </c>
      <c r="AN26" s="336"/>
      <c r="AO26" s="336"/>
      <c r="AP26" s="336"/>
      <c r="AQ26" s="336"/>
      <c r="AR26" s="336"/>
      <c r="AS26" s="336"/>
      <c r="AT26" s="336"/>
      <c r="AU26" s="336"/>
      <c r="AV26" s="336"/>
      <c r="AW26" s="336"/>
      <c r="AX26" s="336"/>
      <c r="AY26" s="336"/>
      <c r="AZ26" s="336"/>
      <c r="BA26" s="336"/>
      <c r="BB26" s="336"/>
      <c r="BC26" s="336"/>
      <c r="BD26" s="336"/>
      <c r="BE26" s="336"/>
      <c r="BF26" s="336"/>
      <c r="BG26" s="336"/>
      <c r="BH26" s="336"/>
      <c r="BI26" s="336"/>
      <c r="BJ26" s="336"/>
      <c r="BK26" s="336"/>
      <c r="BL26" s="336"/>
      <c r="BM26" s="336"/>
      <c r="BN26" s="336"/>
      <c r="BO26" s="447"/>
      <c r="BP26" s="129"/>
      <c r="BQ26" s="1389"/>
      <c r="BR26" s="1385"/>
      <c r="BS26" s="1385"/>
      <c r="BT26" s="1385"/>
    </row>
    <row r="27" spans="3:72" ht="15" customHeight="1">
      <c r="C27" s="1394"/>
      <c r="D27" s="1397"/>
      <c r="E27" s="1413"/>
      <c r="F27" s="1407"/>
      <c r="G27" s="1407"/>
      <c r="H27" s="1407"/>
      <c r="I27" s="1389"/>
      <c r="J27" s="1389"/>
      <c r="K27" s="1391"/>
      <c r="BQ27" s="1389"/>
      <c r="BR27" s="1385"/>
      <c r="BS27" s="1385"/>
      <c r="BT27" s="1385"/>
    </row>
    <row r="28" spans="3:72" ht="15" customHeight="1" thickBot="1">
      <c r="C28" s="1395"/>
      <c r="D28" s="1398"/>
      <c r="E28" s="1414"/>
      <c r="F28" s="1407"/>
      <c r="G28" s="1407"/>
      <c r="H28" s="1407"/>
      <c r="I28" s="1390"/>
      <c r="J28" s="1390"/>
      <c r="K28" s="1392"/>
      <c r="BQ28" s="1389"/>
      <c r="BR28" s="1385"/>
      <c r="BS28" s="1385"/>
      <c r="BT28" s="1385"/>
    </row>
    <row r="29" spans="3:72" ht="15" customHeight="1">
      <c r="C29" s="1393">
        <v>3</v>
      </c>
      <c r="D29" s="1396" t="s">
        <v>927</v>
      </c>
      <c r="E29" s="1412" t="s">
        <v>321</v>
      </c>
      <c r="F29" s="1407">
        <v>3</v>
      </c>
      <c r="G29" s="1407">
        <v>2</v>
      </c>
      <c r="H29" s="1407">
        <v>9</v>
      </c>
      <c r="I29" s="1410"/>
      <c r="J29" s="1410"/>
      <c r="K29" s="1411" t="s">
        <v>545</v>
      </c>
      <c r="N29" s="454" t="s">
        <v>520</v>
      </c>
      <c r="O29" s="448"/>
      <c r="P29" s="457"/>
      <c r="Q29" s="456"/>
      <c r="R29" s="129"/>
      <c r="T29" s="129"/>
      <c r="U29" s="436" t="s">
        <v>507</v>
      </c>
      <c r="V29" s="437"/>
      <c r="W29" s="437"/>
      <c r="X29" s="437"/>
      <c r="Y29" s="437"/>
      <c r="Z29" s="437"/>
      <c r="AA29" s="437"/>
      <c r="AB29" s="437"/>
      <c r="AC29" s="437"/>
      <c r="AD29" s="437"/>
      <c r="AE29" s="437"/>
      <c r="AF29" s="437"/>
      <c r="AG29" s="437"/>
      <c r="AH29" s="437"/>
      <c r="AI29" s="437"/>
      <c r="AJ29" s="437"/>
      <c r="AK29" s="437"/>
      <c r="AL29" s="437"/>
      <c r="AM29" s="437"/>
      <c r="AN29" s="437"/>
      <c r="AO29" s="437"/>
      <c r="AP29" s="437"/>
      <c r="AQ29" s="437"/>
      <c r="AR29" s="437"/>
      <c r="AS29" s="437"/>
      <c r="AT29" s="437"/>
      <c r="AU29" s="437"/>
      <c r="AV29" s="437"/>
      <c r="AW29" s="437"/>
      <c r="AX29" s="437"/>
      <c r="AY29" s="437"/>
      <c r="AZ29" s="437"/>
      <c r="BA29" s="437"/>
      <c r="BB29" s="437"/>
      <c r="BC29" s="437"/>
      <c r="BD29" s="437"/>
      <c r="BE29" s="437"/>
      <c r="BF29" s="437"/>
      <c r="BG29" s="437"/>
      <c r="BH29" s="437"/>
      <c r="BI29" s="437"/>
      <c r="BJ29" s="437"/>
      <c r="BK29" s="437"/>
      <c r="BL29" s="437"/>
      <c r="BM29" s="437"/>
      <c r="BN29" s="437"/>
      <c r="BO29" s="438"/>
      <c r="BP29" s="129"/>
      <c r="BQ29" s="1389"/>
      <c r="BR29" s="1385"/>
      <c r="BS29" s="1385"/>
      <c r="BT29" s="1385"/>
    </row>
    <row r="30" spans="3:72" ht="15" customHeight="1">
      <c r="C30" s="1394"/>
      <c r="D30" s="1397"/>
      <c r="E30" s="1413"/>
      <c r="F30" s="1407"/>
      <c r="G30" s="1407"/>
      <c r="H30" s="1407"/>
      <c r="I30" s="1389"/>
      <c r="J30" s="1389"/>
      <c r="K30" s="1391"/>
      <c r="N30" s="455"/>
      <c r="O30" s="1408" t="s">
        <v>1053</v>
      </c>
      <c r="P30" s="1408" t="s">
        <v>1054</v>
      </c>
      <c r="Q30" s="1402" t="s">
        <v>1055</v>
      </c>
      <c r="R30" s="129"/>
      <c r="S30" s="129"/>
      <c r="T30" s="129"/>
      <c r="U30" s="439"/>
      <c r="V30" s="419" t="s">
        <v>513</v>
      </c>
      <c r="W30" s="431" t="s">
        <v>514</v>
      </c>
      <c r="X30" s="427" t="s">
        <v>518</v>
      </c>
      <c r="Y30" s="427" t="s">
        <v>275</v>
      </c>
      <c r="Z30" s="129"/>
      <c r="AA30" s="419"/>
      <c r="AB30" s="419" t="s">
        <v>513</v>
      </c>
      <c r="AC30" s="419" t="s">
        <v>514</v>
      </c>
      <c r="AD30" s="429" t="s">
        <v>518</v>
      </c>
      <c r="AE30" s="429" t="s">
        <v>275</v>
      </c>
      <c r="AF30" s="129"/>
      <c r="AG30" s="424" t="s">
        <v>516</v>
      </c>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423" t="s">
        <v>521</v>
      </c>
      <c r="BO30" s="440" t="s">
        <v>522</v>
      </c>
      <c r="BP30" s="451"/>
      <c r="BQ30" s="1389"/>
      <c r="BR30" s="1385"/>
      <c r="BS30" s="1385"/>
      <c r="BT30" s="1385"/>
    </row>
    <row r="31" spans="3:72" ht="15" customHeight="1">
      <c r="C31" s="1394"/>
      <c r="D31" s="1397"/>
      <c r="E31" s="1413"/>
      <c r="F31" s="1407"/>
      <c r="G31" s="1407"/>
      <c r="H31" s="1407"/>
      <c r="I31" s="1389"/>
      <c r="J31" s="1389"/>
      <c r="K31" s="1391"/>
      <c r="N31" s="449"/>
      <c r="O31" s="1409"/>
      <c r="P31" s="1409"/>
      <c r="Q31" s="1403"/>
      <c r="T31" s="129"/>
      <c r="U31" s="439" t="s">
        <v>510</v>
      </c>
      <c r="V31" s="430">
        <v>0</v>
      </c>
      <c r="W31" s="432">
        <v>0</v>
      </c>
      <c r="X31" s="433">
        <f>HLOOKUP($O32,$AH32:$BL33,2,FALSE)</f>
        <v>9.35</v>
      </c>
      <c r="Y31" s="433">
        <v>30</v>
      </c>
      <c r="Z31" s="129"/>
      <c r="AA31" s="419" t="s">
        <v>515</v>
      </c>
      <c r="AB31" s="430">
        <v>0</v>
      </c>
      <c r="AC31" s="430">
        <v>0</v>
      </c>
      <c r="AD31" s="434">
        <f>HLOOKUP($P32,$AJ36:$AM37,2,FALSE)</f>
        <v>1.5</v>
      </c>
      <c r="AE31" s="433">
        <v>3</v>
      </c>
      <c r="AF31" s="129"/>
      <c r="AG31" s="420" t="s">
        <v>511</v>
      </c>
      <c r="AH31" s="421">
        <v>180</v>
      </c>
      <c r="AI31" s="421">
        <v>6</v>
      </c>
      <c r="AJ31" s="421">
        <v>6</v>
      </c>
      <c r="AK31" s="421">
        <v>6</v>
      </c>
      <c r="AL31" s="421">
        <v>6</v>
      </c>
      <c r="AM31" s="421">
        <v>6</v>
      </c>
      <c r="AN31" s="421">
        <v>6</v>
      </c>
      <c r="AO31" s="421">
        <v>6</v>
      </c>
      <c r="AP31" s="421">
        <v>6</v>
      </c>
      <c r="AQ31" s="421">
        <v>6</v>
      </c>
      <c r="AR31" s="421">
        <v>6</v>
      </c>
      <c r="AS31" s="421">
        <v>6</v>
      </c>
      <c r="AT31" s="421">
        <v>6</v>
      </c>
      <c r="AU31" s="421">
        <v>6</v>
      </c>
      <c r="AV31" s="421">
        <v>6</v>
      </c>
      <c r="AW31" s="421">
        <v>6</v>
      </c>
      <c r="AX31" s="421">
        <v>6</v>
      </c>
      <c r="AY31" s="421">
        <v>6</v>
      </c>
      <c r="AZ31" s="421">
        <v>6</v>
      </c>
      <c r="BA31" s="421">
        <v>6</v>
      </c>
      <c r="BB31" s="421">
        <v>6</v>
      </c>
      <c r="BC31" s="421">
        <v>6</v>
      </c>
      <c r="BD31" s="421">
        <v>6</v>
      </c>
      <c r="BE31" s="421">
        <v>6</v>
      </c>
      <c r="BF31" s="421">
        <v>6</v>
      </c>
      <c r="BG31" s="421">
        <v>6</v>
      </c>
      <c r="BH31" s="421">
        <v>6</v>
      </c>
      <c r="BI31" s="421">
        <v>6</v>
      </c>
      <c r="BJ31" s="421">
        <v>6</v>
      </c>
      <c r="BK31" s="421">
        <v>6</v>
      </c>
      <c r="BL31" s="452">
        <v>6</v>
      </c>
      <c r="BM31" s="372"/>
      <c r="BN31" s="423" t="s">
        <v>278</v>
      </c>
      <c r="BO31" s="440" t="s">
        <v>1047</v>
      </c>
      <c r="BP31" s="451"/>
      <c r="BQ31" s="1389"/>
      <c r="BR31" s="1385"/>
      <c r="BS31" s="1385"/>
      <c r="BT31" s="1385"/>
    </row>
    <row r="32" spans="3:72" ht="15" customHeight="1" thickBot="1">
      <c r="C32" s="1394"/>
      <c r="D32" s="1397"/>
      <c r="E32" s="1413"/>
      <c r="F32" s="1407"/>
      <c r="G32" s="1407"/>
      <c r="H32" s="1407"/>
      <c r="I32" s="1389"/>
      <c r="J32" s="1389"/>
      <c r="K32" s="1391"/>
      <c r="N32" s="450" t="s">
        <v>508</v>
      </c>
      <c r="O32" s="1300">
        <v>9</v>
      </c>
      <c r="P32" s="458" t="s">
        <v>277</v>
      </c>
      <c r="Q32" s="1303" t="s">
        <v>1049</v>
      </c>
      <c r="T32" s="129"/>
      <c r="U32" s="439"/>
      <c r="V32" s="430">
        <f>SIN((((($X31+$Y31)*180/$Y31)+90))*PI()/180)</f>
        <v>-0.55774510897968932</v>
      </c>
      <c r="W32" s="430">
        <f>COS((((($X31+$Y31)*180/$Y31)+90))*PI()/180)</f>
        <v>0.83001228509536806</v>
      </c>
      <c r="X32" s="129"/>
      <c r="Y32" s="129"/>
      <c r="Z32" s="129"/>
      <c r="AA32" s="419"/>
      <c r="AB32" s="430">
        <f>SIN((((($AD31+$AE31)*180/$AE31)+90))*PI()/180)</f>
        <v>-2.45029690981724E-16</v>
      </c>
      <c r="AC32" s="430">
        <f>COS((((($AD31+$AE31)*180/$AE31)+90))*PI()/180)</f>
        <v>1</v>
      </c>
      <c r="AD32" s="129"/>
      <c r="AE32" s="129"/>
      <c r="AF32" s="129"/>
      <c r="AG32" s="420" t="s">
        <v>509</v>
      </c>
      <c r="AH32" s="422">
        <v>0</v>
      </c>
      <c r="AI32" s="422">
        <v>1</v>
      </c>
      <c r="AJ32" s="421">
        <v>2</v>
      </c>
      <c r="AK32" s="421">
        <v>3</v>
      </c>
      <c r="AL32" s="421">
        <v>4</v>
      </c>
      <c r="AM32" s="421">
        <v>5</v>
      </c>
      <c r="AN32" s="421">
        <v>6</v>
      </c>
      <c r="AO32" s="421">
        <v>7</v>
      </c>
      <c r="AP32" s="421">
        <v>8</v>
      </c>
      <c r="AQ32" s="421">
        <v>9</v>
      </c>
      <c r="AR32" s="421">
        <v>10</v>
      </c>
      <c r="AS32" s="421">
        <v>11</v>
      </c>
      <c r="AT32" s="421">
        <v>12</v>
      </c>
      <c r="AU32" s="421">
        <v>13</v>
      </c>
      <c r="AV32" s="421">
        <v>14</v>
      </c>
      <c r="AW32" s="421">
        <v>15</v>
      </c>
      <c r="AX32" s="421">
        <v>16</v>
      </c>
      <c r="AY32" s="421">
        <v>17</v>
      </c>
      <c r="AZ32" s="421">
        <v>18</v>
      </c>
      <c r="BA32" s="421">
        <v>19</v>
      </c>
      <c r="BB32" s="421">
        <v>20</v>
      </c>
      <c r="BC32" s="421">
        <v>21</v>
      </c>
      <c r="BD32" s="421">
        <v>22</v>
      </c>
      <c r="BE32" s="421">
        <v>23</v>
      </c>
      <c r="BF32" s="421">
        <v>24</v>
      </c>
      <c r="BG32" s="421">
        <v>25</v>
      </c>
      <c r="BH32" s="421">
        <v>26</v>
      </c>
      <c r="BI32" s="421">
        <v>27</v>
      </c>
      <c r="BJ32" s="421">
        <v>28</v>
      </c>
      <c r="BK32" s="421">
        <v>29</v>
      </c>
      <c r="BL32" s="452">
        <v>30</v>
      </c>
      <c r="BM32" s="372"/>
      <c r="BN32" s="423" t="s">
        <v>277</v>
      </c>
      <c r="BO32" s="440" t="s">
        <v>1048</v>
      </c>
      <c r="BP32" s="451"/>
      <c r="BQ32" s="1389"/>
      <c r="BR32" s="1385"/>
      <c r="BS32" s="1385"/>
      <c r="BT32" s="1385"/>
    </row>
    <row r="33" spans="3:72" ht="15" customHeight="1">
      <c r="C33" s="1394"/>
      <c r="D33" s="1397"/>
      <c r="E33" s="1413"/>
      <c r="F33" s="1407"/>
      <c r="G33" s="1407"/>
      <c r="H33" s="1407"/>
      <c r="I33" s="1389"/>
      <c r="J33" s="1389"/>
      <c r="K33" s="1391"/>
      <c r="P33" s="129"/>
      <c r="Q33" s="638"/>
      <c r="T33" s="129"/>
      <c r="U33" s="459"/>
      <c r="V33" s="430">
        <v>0</v>
      </c>
      <c r="W33" s="430">
        <v>0</v>
      </c>
      <c r="X33" s="129"/>
      <c r="Y33" s="129"/>
      <c r="Z33" s="129"/>
      <c r="AA33" s="419"/>
      <c r="AB33" s="430">
        <v>0</v>
      </c>
      <c r="AC33" s="430">
        <v>0</v>
      </c>
      <c r="AD33" s="129"/>
      <c r="AE33" s="129"/>
      <c r="AF33" s="129"/>
      <c r="AG33" s="420" t="s">
        <v>512</v>
      </c>
      <c r="AH33" s="422">
        <v>0</v>
      </c>
      <c r="AI33" s="422">
        <f>IF($S$12="Print",AI$6,AI$5)</f>
        <v>0.9</v>
      </c>
      <c r="AJ33" s="422">
        <f t="shared" ref="AJ33:BL33" si="2">IF($S$12="Print",AJ$6,AJ$5)</f>
        <v>2</v>
      </c>
      <c r="AK33" s="422">
        <f t="shared" si="2"/>
        <v>3.2</v>
      </c>
      <c r="AL33" s="422">
        <f t="shared" si="2"/>
        <v>4.3</v>
      </c>
      <c r="AM33" s="422">
        <f t="shared" si="2"/>
        <v>5.4</v>
      </c>
      <c r="AN33" s="422">
        <f t="shared" si="2"/>
        <v>6.5</v>
      </c>
      <c r="AO33" s="422">
        <f t="shared" si="2"/>
        <v>7.4</v>
      </c>
      <c r="AP33" s="422">
        <f t="shared" si="2"/>
        <v>8.4</v>
      </c>
      <c r="AQ33" s="422">
        <f t="shared" si="2"/>
        <v>9.35</v>
      </c>
      <c r="AR33" s="422">
        <f t="shared" si="2"/>
        <v>10.27</v>
      </c>
      <c r="AS33" s="422">
        <f t="shared" si="2"/>
        <v>11.15</v>
      </c>
      <c r="AT33" s="422">
        <f t="shared" si="2"/>
        <v>12</v>
      </c>
      <c r="AU33" s="422">
        <f t="shared" si="2"/>
        <v>12.9</v>
      </c>
      <c r="AV33" s="422">
        <f t="shared" si="2"/>
        <v>13.75</v>
      </c>
      <c r="AW33" s="422">
        <f t="shared" si="2"/>
        <v>14.6</v>
      </c>
      <c r="AX33" s="422">
        <f t="shared" si="2"/>
        <v>15.4</v>
      </c>
      <c r="AY33" s="422">
        <f t="shared" si="2"/>
        <v>16.28</v>
      </c>
      <c r="AZ33" s="422">
        <f t="shared" si="2"/>
        <v>17.14</v>
      </c>
      <c r="BA33" s="422">
        <f t="shared" si="2"/>
        <v>18</v>
      </c>
      <c r="BB33" s="422">
        <f t="shared" si="2"/>
        <v>18.8</v>
      </c>
      <c r="BC33" s="422">
        <f t="shared" si="2"/>
        <v>19.7</v>
      </c>
      <c r="BD33" s="422">
        <f>IF($S$12="Print",BD$6,BD$5)</f>
        <v>20.63</v>
      </c>
      <c r="BE33" s="422">
        <f t="shared" si="2"/>
        <v>21.55</v>
      </c>
      <c r="BF33" s="422">
        <f t="shared" si="2"/>
        <v>22.5</v>
      </c>
      <c r="BG33" s="422">
        <f t="shared" si="2"/>
        <v>23.53</v>
      </c>
      <c r="BH33" s="422">
        <f t="shared" si="2"/>
        <v>24.55</v>
      </c>
      <c r="BI33" s="422">
        <f t="shared" si="2"/>
        <v>25.6</v>
      </c>
      <c r="BJ33" s="422">
        <f t="shared" si="2"/>
        <v>26.65</v>
      </c>
      <c r="BK33" s="422">
        <f t="shared" si="2"/>
        <v>27.8</v>
      </c>
      <c r="BL33" s="422">
        <f t="shared" si="2"/>
        <v>28.9</v>
      </c>
      <c r="BM33" s="451"/>
      <c r="BN33" s="423" t="s">
        <v>276</v>
      </c>
      <c r="BO33" s="440" t="s">
        <v>1049</v>
      </c>
      <c r="BP33" s="451"/>
      <c r="BQ33" s="1389"/>
      <c r="BR33" s="1385"/>
      <c r="BS33" s="1385"/>
      <c r="BT33" s="1385"/>
    </row>
    <row r="34" spans="3:72" ht="15" customHeight="1">
      <c r="C34" s="1394"/>
      <c r="D34" s="1397"/>
      <c r="E34" s="1413"/>
      <c r="F34" s="1407"/>
      <c r="G34" s="1407"/>
      <c r="H34" s="1407"/>
      <c r="I34" s="1389"/>
      <c r="J34" s="1389"/>
      <c r="K34" s="1391"/>
      <c r="T34" s="256"/>
      <c r="U34" s="267"/>
      <c r="V34" s="419"/>
      <c r="W34" s="419"/>
      <c r="X34" s="428"/>
      <c r="Y34" s="429"/>
      <c r="Z34" s="129"/>
      <c r="AA34" s="419"/>
      <c r="AB34" s="419"/>
      <c r="AC34" s="419"/>
      <c r="AD34" s="429"/>
      <c r="AE34" s="429"/>
      <c r="AF34" s="129"/>
      <c r="AG34" s="425" t="s">
        <v>519</v>
      </c>
      <c r="AH34" s="421">
        <v>180</v>
      </c>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423" t="s">
        <v>201</v>
      </c>
      <c r="BO34" s="440" t="s">
        <v>201</v>
      </c>
      <c r="BP34" s="451"/>
      <c r="BQ34" s="1389"/>
      <c r="BR34" s="1385"/>
      <c r="BS34" s="1385"/>
      <c r="BT34" s="1385"/>
    </row>
    <row r="35" spans="3:72" ht="15" customHeight="1">
      <c r="C35" s="1394"/>
      <c r="D35" s="1397"/>
      <c r="E35" s="1413"/>
      <c r="F35" s="1407"/>
      <c r="G35" s="1407"/>
      <c r="H35" s="1407"/>
      <c r="I35" s="1389"/>
      <c r="J35" s="1389"/>
      <c r="K35" s="1391"/>
      <c r="T35" s="256"/>
      <c r="U35" s="267"/>
      <c r="V35" s="430"/>
      <c r="W35" s="430"/>
      <c r="X35" s="434"/>
      <c r="Y35" s="433"/>
      <c r="Z35" s="129"/>
      <c r="AA35" s="419"/>
      <c r="AB35" s="430"/>
      <c r="AC35" s="430"/>
      <c r="AD35" s="434"/>
      <c r="AE35" s="433"/>
      <c r="AF35" s="129"/>
      <c r="AG35" s="435"/>
      <c r="AH35" s="421">
        <v>60</v>
      </c>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256"/>
      <c r="BP35" s="129"/>
      <c r="BQ35" s="1389"/>
      <c r="BR35" s="1385"/>
      <c r="BS35" s="1385"/>
      <c r="BT35" s="1385"/>
    </row>
    <row r="36" spans="3:72" ht="15" customHeight="1">
      <c r="C36" s="1394"/>
      <c r="D36" s="1397"/>
      <c r="E36" s="1413"/>
      <c r="F36" s="1407"/>
      <c r="G36" s="1407"/>
      <c r="H36" s="1407"/>
      <c r="I36" s="1389"/>
      <c r="J36" s="1389"/>
      <c r="K36" s="1391"/>
      <c r="T36" s="256"/>
      <c r="U36" s="267"/>
      <c r="V36" s="430"/>
      <c r="W36" s="430"/>
      <c r="X36" s="129"/>
      <c r="Y36" s="129"/>
      <c r="Z36" s="129"/>
      <c r="AA36" s="419"/>
      <c r="AB36" s="430"/>
      <c r="AC36" s="430"/>
      <c r="AD36" s="129"/>
      <c r="AE36" s="129"/>
      <c r="AF36" s="129"/>
      <c r="AG36" s="129"/>
      <c r="AH36" s="421">
        <v>60</v>
      </c>
      <c r="AI36" s="426" t="s">
        <v>517</v>
      </c>
      <c r="AJ36" s="424" t="s">
        <v>201</v>
      </c>
      <c r="AK36" s="424" t="s">
        <v>276</v>
      </c>
      <c r="AL36" s="424" t="s">
        <v>277</v>
      </c>
      <c r="AM36" s="424" t="s">
        <v>278</v>
      </c>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256"/>
      <c r="BP36" s="129"/>
      <c r="BQ36" s="1389"/>
      <c r="BR36" s="1385"/>
      <c r="BS36" s="1385"/>
      <c r="BT36" s="1385"/>
    </row>
    <row r="37" spans="3:72" ht="15" customHeight="1" thickBot="1">
      <c r="C37" s="1394"/>
      <c r="D37" s="1397"/>
      <c r="E37" s="1413"/>
      <c r="F37" s="1407"/>
      <c r="G37" s="1407"/>
      <c r="H37" s="1407"/>
      <c r="I37" s="1389"/>
      <c r="J37" s="1389"/>
      <c r="K37" s="1391"/>
      <c r="T37" s="256"/>
      <c r="U37" s="441"/>
      <c r="V37" s="443"/>
      <c r="W37" s="443"/>
      <c r="X37" s="336"/>
      <c r="Y37" s="336"/>
      <c r="Z37" s="336"/>
      <c r="AA37" s="442"/>
      <c r="AB37" s="443"/>
      <c r="AC37" s="443"/>
      <c r="AD37" s="336"/>
      <c r="AE37" s="336"/>
      <c r="AF37" s="336"/>
      <c r="AG37" s="336"/>
      <c r="AH37" s="444">
        <v>60</v>
      </c>
      <c r="AI37" s="445" t="s">
        <v>512</v>
      </c>
      <c r="AJ37" s="446">
        <v>-0.25</v>
      </c>
      <c r="AK37" s="446">
        <v>0.6</v>
      </c>
      <c r="AL37" s="444">
        <v>1.5</v>
      </c>
      <c r="AM37" s="446">
        <v>2.4</v>
      </c>
      <c r="AN37" s="336"/>
      <c r="AO37" s="336"/>
      <c r="AP37" s="336"/>
      <c r="AQ37" s="336"/>
      <c r="AR37" s="336"/>
      <c r="AS37" s="336"/>
      <c r="AT37" s="336"/>
      <c r="AU37" s="336"/>
      <c r="AV37" s="336"/>
      <c r="AW37" s="336"/>
      <c r="AX37" s="336"/>
      <c r="AY37" s="336"/>
      <c r="AZ37" s="336"/>
      <c r="BA37" s="336"/>
      <c r="BB37" s="336"/>
      <c r="BC37" s="336"/>
      <c r="BD37" s="336"/>
      <c r="BE37" s="336"/>
      <c r="BF37" s="336"/>
      <c r="BG37" s="336"/>
      <c r="BH37" s="336"/>
      <c r="BI37" s="336"/>
      <c r="BJ37" s="336"/>
      <c r="BK37" s="336"/>
      <c r="BL37" s="336"/>
      <c r="BM37" s="336"/>
      <c r="BN37" s="336"/>
      <c r="BO37" s="447"/>
      <c r="BP37" s="129"/>
      <c r="BQ37" s="1389"/>
      <c r="BR37" s="1385"/>
      <c r="BS37" s="1385"/>
      <c r="BT37" s="1385"/>
    </row>
    <row r="38" spans="3:72" ht="15" customHeight="1">
      <c r="C38" s="1394"/>
      <c r="D38" s="1397"/>
      <c r="E38" s="1413"/>
      <c r="F38" s="1407"/>
      <c r="G38" s="1407"/>
      <c r="H38" s="1407"/>
      <c r="I38" s="1389"/>
      <c r="J38" s="1389"/>
      <c r="K38" s="1391"/>
      <c r="BQ38" s="1389"/>
      <c r="BR38" s="1385"/>
      <c r="BS38" s="1385"/>
      <c r="BT38" s="1385"/>
    </row>
    <row r="39" spans="3:72" ht="15" customHeight="1" thickBot="1">
      <c r="C39" s="1395"/>
      <c r="D39" s="1398"/>
      <c r="E39" s="1414"/>
      <c r="F39" s="1407"/>
      <c r="G39" s="1407"/>
      <c r="H39" s="1407"/>
      <c r="I39" s="1390"/>
      <c r="J39" s="1390"/>
      <c r="K39" s="1392"/>
      <c r="BQ39" s="1389"/>
      <c r="BR39" s="1385"/>
      <c r="BS39" s="1385"/>
      <c r="BT39" s="1385"/>
    </row>
    <row r="40" spans="3:72" ht="15" customHeight="1">
      <c r="C40" s="1393">
        <v>4</v>
      </c>
      <c r="D40" s="1396" t="s">
        <v>928</v>
      </c>
      <c r="E40" s="1412" t="s">
        <v>323</v>
      </c>
      <c r="F40" s="1407">
        <v>4</v>
      </c>
      <c r="G40" s="1407">
        <v>4</v>
      </c>
      <c r="H40" s="1407">
        <v>20</v>
      </c>
      <c r="I40" s="1410"/>
      <c r="J40" s="1410"/>
      <c r="K40" s="1411" t="s">
        <v>545</v>
      </c>
      <c r="N40" s="454" t="s">
        <v>520</v>
      </c>
      <c r="O40" s="448"/>
      <c r="P40" s="457"/>
      <c r="Q40" s="456"/>
      <c r="R40" s="129"/>
      <c r="T40" s="129"/>
      <c r="U40" s="436" t="s">
        <v>507</v>
      </c>
      <c r="V40" s="437"/>
      <c r="W40" s="437"/>
      <c r="X40" s="437"/>
      <c r="Y40" s="437"/>
      <c r="Z40" s="437"/>
      <c r="AA40" s="437"/>
      <c r="AB40" s="437"/>
      <c r="AC40" s="437"/>
      <c r="AD40" s="437"/>
      <c r="AE40" s="437"/>
      <c r="AF40" s="437"/>
      <c r="AG40" s="437"/>
      <c r="AH40" s="437"/>
      <c r="AI40" s="437"/>
      <c r="AJ40" s="437"/>
      <c r="AK40" s="437"/>
      <c r="AL40" s="437"/>
      <c r="AM40" s="437"/>
      <c r="AN40" s="437"/>
      <c r="AO40" s="437"/>
      <c r="AP40" s="437"/>
      <c r="AQ40" s="437"/>
      <c r="AR40" s="437"/>
      <c r="AS40" s="437"/>
      <c r="AT40" s="437"/>
      <c r="AU40" s="437"/>
      <c r="AV40" s="437"/>
      <c r="AW40" s="437"/>
      <c r="AX40" s="437"/>
      <c r="AY40" s="437"/>
      <c r="AZ40" s="437"/>
      <c r="BA40" s="437"/>
      <c r="BB40" s="437"/>
      <c r="BC40" s="437"/>
      <c r="BD40" s="437"/>
      <c r="BE40" s="437"/>
      <c r="BF40" s="437"/>
      <c r="BG40" s="437"/>
      <c r="BH40" s="437"/>
      <c r="BI40" s="437"/>
      <c r="BJ40" s="437"/>
      <c r="BK40" s="437"/>
      <c r="BL40" s="437"/>
      <c r="BM40" s="437"/>
      <c r="BN40" s="437"/>
      <c r="BO40" s="438"/>
      <c r="BP40" s="129"/>
      <c r="BQ40" s="1389"/>
      <c r="BR40" s="1385"/>
      <c r="BS40" s="1385"/>
      <c r="BT40" s="1385"/>
    </row>
    <row r="41" spans="3:72" ht="15" customHeight="1">
      <c r="C41" s="1394"/>
      <c r="D41" s="1397"/>
      <c r="E41" s="1413"/>
      <c r="F41" s="1407"/>
      <c r="G41" s="1407"/>
      <c r="H41" s="1407"/>
      <c r="I41" s="1389"/>
      <c r="J41" s="1389"/>
      <c r="K41" s="1391"/>
      <c r="N41" s="455"/>
      <c r="O41" s="1408" t="s">
        <v>1053</v>
      </c>
      <c r="P41" s="1408" t="s">
        <v>1054</v>
      </c>
      <c r="Q41" s="1402" t="s">
        <v>1055</v>
      </c>
      <c r="R41" s="129"/>
      <c r="S41" s="129"/>
      <c r="T41" s="129"/>
      <c r="U41" s="439"/>
      <c r="V41" s="419" t="s">
        <v>513</v>
      </c>
      <c r="W41" s="431" t="s">
        <v>514</v>
      </c>
      <c r="X41" s="427" t="s">
        <v>518</v>
      </c>
      <c r="Y41" s="427" t="s">
        <v>275</v>
      </c>
      <c r="Z41" s="129"/>
      <c r="AA41" s="419"/>
      <c r="AB41" s="419" t="s">
        <v>513</v>
      </c>
      <c r="AC41" s="419" t="s">
        <v>514</v>
      </c>
      <c r="AD41" s="429" t="s">
        <v>518</v>
      </c>
      <c r="AE41" s="429" t="s">
        <v>275</v>
      </c>
      <c r="AF41" s="129"/>
      <c r="AG41" s="424" t="s">
        <v>516</v>
      </c>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423" t="s">
        <v>521</v>
      </c>
      <c r="BO41" s="440" t="s">
        <v>522</v>
      </c>
      <c r="BP41" s="451"/>
      <c r="BQ41" s="1389"/>
      <c r="BR41" s="1385"/>
      <c r="BS41" s="1385"/>
      <c r="BT41" s="1385"/>
    </row>
    <row r="42" spans="3:72" ht="15" customHeight="1">
      <c r="C42" s="1394"/>
      <c r="D42" s="1397"/>
      <c r="E42" s="1413"/>
      <c r="F42" s="1407"/>
      <c r="G42" s="1407"/>
      <c r="H42" s="1407"/>
      <c r="I42" s="1389"/>
      <c r="J42" s="1389"/>
      <c r="K42" s="1391"/>
      <c r="N42" s="449"/>
      <c r="O42" s="1409"/>
      <c r="P42" s="1409"/>
      <c r="Q42" s="1403"/>
      <c r="T42" s="129"/>
      <c r="U42" s="439" t="s">
        <v>510</v>
      </c>
      <c r="V42" s="430">
        <v>0</v>
      </c>
      <c r="W42" s="432">
        <v>0</v>
      </c>
      <c r="X42" s="433">
        <f>HLOOKUP($O43,$AH43:$BL44,2,FALSE)</f>
        <v>18.8</v>
      </c>
      <c r="Y42" s="433">
        <v>30</v>
      </c>
      <c r="Z42" s="129"/>
      <c r="AA42" s="419" t="s">
        <v>515</v>
      </c>
      <c r="AB42" s="430">
        <v>0</v>
      </c>
      <c r="AC42" s="430">
        <v>0</v>
      </c>
      <c r="AD42" s="434">
        <f>HLOOKUP($P43,$AJ47:$AM48,2,FALSE)</f>
        <v>2.4</v>
      </c>
      <c r="AE42" s="433">
        <v>3</v>
      </c>
      <c r="AF42" s="129"/>
      <c r="AG42" s="420" t="s">
        <v>511</v>
      </c>
      <c r="AH42" s="421">
        <v>180</v>
      </c>
      <c r="AI42" s="421">
        <v>6</v>
      </c>
      <c r="AJ42" s="421">
        <v>6</v>
      </c>
      <c r="AK42" s="421">
        <v>6</v>
      </c>
      <c r="AL42" s="421">
        <v>6</v>
      </c>
      <c r="AM42" s="421">
        <v>6</v>
      </c>
      <c r="AN42" s="421">
        <v>6</v>
      </c>
      <c r="AO42" s="421">
        <v>6</v>
      </c>
      <c r="AP42" s="421">
        <v>6</v>
      </c>
      <c r="AQ42" s="421">
        <v>6</v>
      </c>
      <c r="AR42" s="421">
        <v>6</v>
      </c>
      <c r="AS42" s="421">
        <v>6</v>
      </c>
      <c r="AT42" s="421">
        <v>6</v>
      </c>
      <c r="AU42" s="421">
        <v>6</v>
      </c>
      <c r="AV42" s="421">
        <v>6</v>
      </c>
      <c r="AW42" s="421">
        <v>6</v>
      </c>
      <c r="AX42" s="421">
        <v>6</v>
      </c>
      <c r="AY42" s="421">
        <v>6</v>
      </c>
      <c r="AZ42" s="421">
        <v>6</v>
      </c>
      <c r="BA42" s="421">
        <v>6</v>
      </c>
      <c r="BB42" s="421">
        <v>6</v>
      </c>
      <c r="BC42" s="421">
        <v>6</v>
      </c>
      <c r="BD42" s="421">
        <v>6</v>
      </c>
      <c r="BE42" s="421">
        <v>6</v>
      </c>
      <c r="BF42" s="421">
        <v>6</v>
      </c>
      <c r="BG42" s="421">
        <v>6</v>
      </c>
      <c r="BH42" s="421">
        <v>6</v>
      </c>
      <c r="BI42" s="421">
        <v>6</v>
      </c>
      <c r="BJ42" s="421">
        <v>6</v>
      </c>
      <c r="BK42" s="421">
        <v>6</v>
      </c>
      <c r="BL42" s="452">
        <v>6</v>
      </c>
      <c r="BM42" s="372"/>
      <c r="BN42" s="423" t="s">
        <v>278</v>
      </c>
      <c r="BO42" s="440" t="s">
        <v>1047</v>
      </c>
      <c r="BP42" s="451"/>
      <c r="BQ42" s="1389"/>
      <c r="BR42" s="1385"/>
      <c r="BS42" s="1385"/>
      <c r="BT42" s="1385"/>
    </row>
    <row r="43" spans="3:72" ht="15" customHeight="1" thickBot="1">
      <c r="C43" s="1394"/>
      <c r="D43" s="1397"/>
      <c r="E43" s="1413"/>
      <c r="F43" s="1407"/>
      <c r="G43" s="1407"/>
      <c r="H43" s="1407"/>
      <c r="I43" s="1389"/>
      <c r="J43" s="1389"/>
      <c r="K43" s="1391"/>
      <c r="N43" s="450" t="s">
        <v>508</v>
      </c>
      <c r="O43" s="1300">
        <v>20</v>
      </c>
      <c r="P43" s="458" t="s">
        <v>278</v>
      </c>
      <c r="Q43" s="1303" t="s">
        <v>1049</v>
      </c>
      <c r="T43" s="129"/>
      <c r="U43" s="439"/>
      <c r="V43" s="430">
        <f>SIN((((($X42+$Y42)*180/$Y42)+90))*PI()/180)</f>
        <v>0.38751558645210366</v>
      </c>
      <c r="W43" s="430">
        <f>COS((((($X42+$Y42)*180/$Y42)+90))*PI()/180)</f>
        <v>0.9218631515885003</v>
      </c>
      <c r="X43" s="129"/>
      <c r="Y43" s="129"/>
      <c r="Z43" s="129"/>
      <c r="AA43" s="419"/>
      <c r="AB43" s="430">
        <f>SIN((((($AD42+$AE42)*180/$AE42)+90))*PI()/180)</f>
        <v>0.80901699437494778</v>
      </c>
      <c r="AC43" s="430">
        <f>COS((((($AD42+$AE42)*180/$AE42)+90))*PI()/180)</f>
        <v>0.58778525229247269</v>
      </c>
      <c r="AD43" s="129"/>
      <c r="AE43" s="129"/>
      <c r="AF43" s="129"/>
      <c r="AG43" s="420" t="s">
        <v>509</v>
      </c>
      <c r="AH43" s="422">
        <v>0</v>
      </c>
      <c r="AI43" s="422">
        <v>1</v>
      </c>
      <c r="AJ43" s="421">
        <v>2</v>
      </c>
      <c r="AK43" s="421">
        <v>3</v>
      </c>
      <c r="AL43" s="421">
        <v>4</v>
      </c>
      <c r="AM43" s="421">
        <v>5</v>
      </c>
      <c r="AN43" s="421">
        <v>6</v>
      </c>
      <c r="AO43" s="421">
        <v>7</v>
      </c>
      <c r="AP43" s="421">
        <v>8</v>
      </c>
      <c r="AQ43" s="421">
        <v>9</v>
      </c>
      <c r="AR43" s="421">
        <v>10</v>
      </c>
      <c r="AS43" s="421">
        <v>11</v>
      </c>
      <c r="AT43" s="421">
        <v>12</v>
      </c>
      <c r="AU43" s="421">
        <v>13</v>
      </c>
      <c r="AV43" s="421">
        <v>14</v>
      </c>
      <c r="AW43" s="421">
        <v>15</v>
      </c>
      <c r="AX43" s="421">
        <v>16</v>
      </c>
      <c r="AY43" s="421">
        <v>17</v>
      </c>
      <c r="AZ43" s="421">
        <v>18</v>
      </c>
      <c r="BA43" s="421">
        <v>19</v>
      </c>
      <c r="BB43" s="421">
        <v>20</v>
      </c>
      <c r="BC43" s="421">
        <v>21</v>
      </c>
      <c r="BD43" s="421">
        <v>22</v>
      </c>
      <c r="BE43" s="421">
        <v>23</v>
      </c>
      <c r="BF43" s="421">
        <v>24</v>
      </c>
      <c r="BG43" s="421">
        <v>25</v>
      </c>
      <c r="BH43" s="421">
        <v>26</v>
      </c>
      <c r="BI43" s="421">
        <v>27</v>
      </c>
      <c r="BJ43" s="421">
        <v>28</v>
      </c>
      <c r="BK43" s="421">
        <v>29</v>
      </c>
      <c r="BL43" s="452">
        <v>30</v>
      </c>
      <c r="BM43" s="372"/>
      <c r="BN43" s="423" t="s">
        <v>277</v>
      </c>
      <c r="BO43" s="440" t="s">
        <v>1048</v>
      </c>
      <c r="BP43" s="451"/>
      <c r="BQ43" s="1389"/>
      <c r="BR43" s="1385"/>
      <c r="BS43" s="1385"/>
      <c r="BT43" s="1385"/>
    </row>
    <row r="44" spans="3:72" ht="15" customHeight="1">
      <c r="C44" s="1394"/>
      <c r="D44" s="1397"/>
      <c r="E44" s="1413"/>
      <c r="F44" s="1407"/>
      <c r="G44" s="1407"/>
      <c r="H44" s="1407"/>
      <c r="I44" s="1389"/>
      <c r="J44" s="1389"/>
      <c r="K44" s="1391"/>
      <c r="P44" s="129"/>
      <c r="Q44" s="638"/>
      <c r="T44" s="129"/>
      <c r="U44" s="459"/>
      <c r="V44" s="430">
        <v>0</v>
      </c>
      <c r="W44" s="430">
        <v>0</v>
      </c>
      <c r="X44" s="129"/>
      <c r="Y44" s="129"/>
      <c r="Z44" s="129"/>
      <c r="AA44" s="419"/>
      <c r="AB44" s="430">
        <v>0</v>
      </c>
      <c r="AC44" s="430">
        <v>0</v>
      </c>
      <c r="AD44" s="129"/>
      <c r="AE44" s="129"/>
      <c r="AF44" s="129"/>
      <c r="AG44" s="420" t="s">
        <v>512</v>
      </c>
      <c r="AH44" s="422">
        <v>-0.7</v>
      </c>
      <c r="AI44" s="422">
        <f>IF($S$12="Print",AI$6,AI$5)</f>
        <v>0.9</v>
      </c>
      <c r="AJ44" s="422">
        <f t="shared" ref="AJ44:BL44" si="3">IF($S$12="Print",AJ$6,AJ$5)</f>
        <v>2</v>
      </c>
      <c r="AK44" s="422">
        <f t="shared" si="3"/>
        <v>3.2</v>
      </c>
      <c r="AL44" s="422">
        <f t="shared" si="3"/>
        <v>4.3</v>
      </c>
      <c r="AM44" s="422">
        <f t="shared" si="3"/>
        <v>5.4</v>
      </c>
      <c r="AN44" s="422">
        <f t="shared" si="3"/>
        <v>6.5</v>
      </c>
      <c r="AO44" s="422">
        <f t="shared" si="3"/>
        <v>7.4</v>
      </c>
      <c r="AP44" s="422">
        <f t="shared" si="3"/>
        <v>8.4</v>
      </c>
      <c r="AQ44" s="422">
        <f t="shared" si="3"/>
        <v>9.35</v>
      </c>
      <c r="AR44" s="422">
        <f t="shared" si="3"/>
        <v>10.27</v>
      </c>
      <c r="AS44" s="422">
        <f t="shared" si="3"/>
        <v>11.15</v>
      </c>
      <c r="AT44" s="422">
        <f t="shared" si="3"/>
        <v>12</v>
      </c>
      <c r="AU44" s="422">
        <f t="shared" si="3"/>
        <v>12.9</v>
      </c>
      <c r="AV44" s="422">
        <f t="shared" si="3"/>
        <v>13.75</v>
      </c>
      <c r="AW44" s="422">
        <f t="shared" si="3"/>
        <v>14.6</v>
      </c>
      <c r="AX44" s="422">
        <f t="shared" si="3"/>
        <v>15.4</v>
      </c>
      <c r="AY44" s="422">
        <f t="shared" si="3"/>
        <v>16.28</v>
      </c>
      <c r="AZ44" s="422">
        <f t="shared" si="3"/>
        <v>17.14</v>
      </c>
      <c r="BA44" s="422">
        <f t="shared" si="3"/>
        <v>18</v>
      </c>
      <c r="BB44" s="422">
        <f t="shared" si="3"/>
        <v>18.8</v>
      </c>
      <c r="BC44" s="422">
        <f t="shared" si="3"/>
        <v>19.7</v>
      </c>
      <c r="BD44" s="422">
        <f>IF($S$12="Print",BD$6,BD$5)</f>
        <v>20.63</v>
      </c>
      <c r="BE44" s="422">
        <f t="shared" si="3"/>
        <v>21.55</v>
      </c>
      <c r="BF44" s="422">
        <f t="shared" si="3"/>
        <v>22.5</v>
      </c>
      <c r="BG44" s="422">
        <f t="shared" si="3"/>
        <v>23.53</v>
      </c>
      <c r="BH44" s="422">
        <f t="shared" si="3"/>
        <v>24.55</v>
      </c>
      <c r="BI44" s="422">
        <f t="shared" si="3"/>
        <v>25.6</v>
      </c>
      <c r="BJ44" s="422">
        <f t="shared" si="3"/>
        <v>26.65</v>
      </c>
      <c r="BK44" s="422">
        <f t="shared" si="3"/>
        <v>27.8</v>
      </c>
      <c r="BL44" s="422">
        <f t="shared" si="3"/>
        <v>28.9</v>
      </c>
      <c r="BM44" s="451"/>
      <c r="BN44" s="423" t="s">
        <v>276</v>
      </c>
      <c r="BO44" s="440" t="s">
        <v>1049</v>
      </c>
      <c r="BP44" s="451"/>
      <c r="BQ44" s="1389"/>
      <c r="BR44" s="1385"/>
      <c r="BS44" s="1385"/>
      <c r="BT44" s="1385"/>
    </row>
    <row r="45" spans="3:72" ht="15" customHeight="1">
      <c r="C45" s="1394"/>
      <c r="D45" s="1397"/>
      <c r="E45" s="1413"/>
      <c r="F45" s="1407"/>
      <c r="G45" s="1407"/>
      <c r="H45" s="1407"/>
      <c r="I45" s="1389"/>
      <c r="J45" s="1389"/>
      <c r="K45" s="1391"/>
      <c r="T45" s="256"/>
      <c r="U45" s="267"/>
      <c r="V45" s="419"/>
      <c r="W45" s="419"/>
      <c r="X45" s="428"/>
      <c r="Y45" s="429"/>
      <c r="Z45" s="129"/>
      <c r="AA45" s="419"/>
      <c r="AB45" s="419"/>
      <c r="AC45" s="419"/>
      <c r="AD45" s="429"/>
      <c r="AE45" s="429"/>
      <c r="AF45" s="129"/>
      <c r="AG45" s="425" t="s">
        <v>519</v>
      </c>
      <c r="AH45" s="421">
        <v>180</v>
      </c>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423" t="s">
        <v>201</v>
      </c>
      <c r="BO45" s="440" t="s">
        <v>201</v>
      </c>
      <c r="BP45" s="451"/>
      <c r="BQ45" s="1389"/>
      <c r="BR45" s="1385"/>
      <c r="BS45" s="1385"/>
      <c r="BT45" s="1385"/>
    </row>
    <row r="46" spans="3:72" ht="15" customHeight="1">
      <c r="C46" s="1394"/>
      <c r="D46" s="1397"/>
      <c r="E46" s="1413"/>
      <c r="F46" s="1407"/>
      <c r="G46" s="1407"/>
      <c r="H46" s="1407"/>
      <c r="I46" s="1389"/>
      <c r="J46" s="1389"/>
      <c r="K46" s="1391"/>
      <c r="T46" s="256"/>
      <c r="U46" s="267"/>
      <c r="V46" s="430"/>
      <c r="W46" s="430"/>
      <c r="X46" s="434"/>
      <c r="Y46" s="433"/>
      <c r="Z46" s="129"/>
      <c r="AA46" s="419"/>
      <c r="AB46" s="430"/>
      <c r="AC46" s="430"/>
      <c r="AD46" s="434"/>
      <c r="AE46" s="433"/>
      <c r="AF46" s="129"/>
      <c r="AG46" s="435"/>
      <c r="AH46" s="421">
        <v>60</v>
      </c>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256"/>
      <c r="BP46" s="129"/>
      <c r="BQ46" s="1389"/>
      <c r="BR46" s="1385"/>
      <c r="BS46" s="1385"/>
      <c r="BT46" s="1385"/>
    </row>
    <row r="47" spans="3:72" ht="15" customHeight="1">
      <c r="C47" s="1394"/>
      <c r="D47" s="1397"/>
      <c r="E47" s="1413"/>
      <c r="F47" s="1407"/>
      <c r="G47" s="1407"/>
      <c r="H47" s="1407"/>
      <c r="I47" s="1389"/>
      <c r="J47" s="1389"/>
      <c r="K47" s="1391"/>
      <c r="T47" s="256"/>
      <c r="U47" s="267"/>
      <c r="V47" s="430"/>
      <c r="W47" s="430"/>
      <c r="X47" s="129"/>
      <c r="Y47" s="129"/>
      <c r="Z47" s="129"/>
      <c r="AA47" s="419"/>
      <c r="AB47" s="430"/>
      <c r="AC47" s="430"/>
      <c r="AD47" s="129"/>
      <c r="AE47" s="129"/>
      <c r="AF47" s="129"/>
      <c r="AG47" s="129"/>
      <c r="AH47" s="421">
        <v>60</v>
      </c>
      <c r="AI47" s="426" t="s">
        <v>517</v>
      </c>
      <c r="AJ47" s="424" t="s">
        <v>201</v>
      </c>
      <c r="AK47" s="424" t="s">
        <v>276</v>
      </c>
      <c r="AL47" s="424" t="s">
        <v>277</v>
      </c>
      <c r="AM47" s="424" t="s">
        <v>278</v>
      </c>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256"/>
      <c r="BP47" s="129"/>
      <c r="BQ47" s="1389"/>
      <c r="BR47" s="1385"/>
      <c r="BS47" s="1385"/>
      <c r="BT47" s="1385"/>
    </row>
    <row r="48" spans="3:72" ht="15" customHeight="1" thickBot="1">
      <c r="C48" s="1394"/>
      <c r="D48" s="1397"/>
      <c r="E48" s="1413"/>
      <c r="F48" s="1407"/>
      <c r="G48" s="1407"/>
      <c r="H48" s="1407"/>
      <c r="I48" s="1389"/>
      <c r="J48" s="1389"/>
      <c r="K48" s="1391"/>
      <c r="T48" s="256"/>
      <c r="U48" s="441"/>
      <c r="V48" s="443"/>
      <c r="W48" s="443"/>
      <c r="X48" s="336"/>
      <c r="Y48" s="336"/>
      <c r="Z48" s="336"/>
      <c r="AA48" s="442"/>
      <c r="AB48" s="443"/>
      <c r="AC48" s="443"/>
      <c r="AD48" s="336"/>
      <c r="AE48" s="336"/>
      <c r="AF48" s="336"/>
      <c r="AG48" s="336"/>
      <c r="AH48" s="444">
        <v>60</v>
      </c>
      <c r="AI48" s="445" t="s">
        <v>512</v>
      </c>
      <c r="AJ48" s="446">
        <v>-0.25</v>
      </c>
      <c r="AK48" s="446">
        <v>0.6</v>
      </c>
      <c r="AL48" s="444">
        <v>1.5</v>
      </c>
      <c r="AM48" s="446">
        <v>2.4</v>
      </c>
      <c r="AN48" s="336"/>
      <c r="AO48" s="336"/>
      <c r="AP48" s="336"/>
      <c r="AQ48" s="336"/>
      <c r="AR48" s="336"/>
      <c r="AS48" s="336"/>
      <c r="AT48" s="336"/>
      <c r="AU48" s="336"/>
      <c r="AV48" s="336"/>
      <c r="AW48" s="336"/>
      <c r="AX48" s="336"/>
      <c r="AY48" s="336"/>
      <c r="AZ48" s="336"/>
      <c r="BA48" s="336"/>
      <c r="BB48" s="336"/>
      <c r="BC48" s="336"/>
      <c r="BD48" s="336"/>
      <c r="BE48" s="336"/>
      <c r="BF48" s="336"/>
      <c r="BG48" s="336"/>
      <c r="BH48" s="336"/>
      <c r="BI48" s="336"/>
      <c r="BJ48" s="336"/>
      <c r="BK48" s="336"/>
      <c r="BL48" s="336"/>
      <c r="BM48" s="336"/>
      <c r="BN48" s="336"/>
      <c r="BO48" s="447"/>
      <c r="BP48" s="129"/>
      <c r="BQ48" s="1389"/>
      <c r="BR48" s="1385"/>
      <c r="BS48" s="1385"/>
      <c r="BT48" s="1385"/>
    </row>
    <row r="49" spans="3:72" ht="15" customHeight="1">
      <c r="C49" s="1394"/>
      <c r="D49" s="1397"/>
      <c r="E49" s="1413"/>
      <c r="F49" s="1407"/>
      <c r="G49" s="1407"/>
      <c r="H49" s="1407"/>
      <c r="I49" s="1389"/>
      <c r="J49" s="1389"/>
      <c r="K49" s="1391"/>
      <c r="BQ49" s="1389"/>
      <c r="BR49" s="1385"/>
      <c r="BS49" s="1385"/>
      <c r="BT49" s="1385"/>
    </row>
    <row r="50" spans="3:72" ht="15" customHeight="1" thickBot="1">
      <c r="C50" s="1395"/>
      <c r="D50" s="1398"/>
      <c r="E50" s="1414"/>
      <c r="F50" s="1407"/>
      <c r="G50" s="1407"/>
      <c r="H50" s="1407"/>
      <c r="I50" s="1390"/>
      <c r="J50" s="1390"/>
      <c r="K50" s="1392"/>
      <c r="BQ50" s="1389"/>
      <c r="BR50" s="1385"/>
      <c r="BS50" s="1385"/>
      <c r="BT50" s="1385"/>
    </row>
    <row r="51" spans="3:72" ht="15" customHeight="1">
      <c r="C51" s="1393">
        <v>5</v>
      </c>
      <c r="D51" s="1396" t="s">
        <v>929</v>
      </c>
      <c r="E51" s="1399" t="s">
        <v>321</v>
      </c>
      <c r="F51" s="1407">
        <v>2</v>
      </c>
      <c r="G51" s="1407">
        <v>3</v>
      </c>
      <c r="H51" s="1407">
        <v>8</v>
      </c>
      <c r="I51" s="1385"/>
      <c r="J51" s="1385"/>
      <c r="K51" s="1391" t="s">
        <v>545</v>
      </c>
      <c r="N51" s="454" t="s">
        <v>520</v>
      </c>
      <c r="O51" s="448"/>
      <c r="P51" s="457"/>
      <c r="Q51" s="456"/>
      <c r="R51" s="129"/>
      <c r="T51" s="129"/>
      <c r="U51" s="436" t="s">
        <v>507</v>
      </c>
      <c r="V51" s="437"/>
      <c r="W51" s="437"/>
      <c r="X51" s="437"/>
      <c r="Y51" s="437"/>
      <c r="Z51" s="437"/>
      <c r="AA51" s="437"/>
      <c r="AB51" s="437"/>
      <c r="AC51" s="437"/>
      <c r="AD51" s="437"/>
      <c r="AE51" s="437"/>
      <c r="AF51" s="437"/>
      <c r="AG51" s="437"/>
      <c r="AH51" s="437"/>
      <c r="AI51" s="437"/>
      <c r="AJ51" s="437"/>
      <c r="AK51" s="437"/>
      <c r="AL51" s="437"/>
      <c r="AM51" s="437"/>
      <c r="AN51" s="437"/>
      <c r="AO51" s="437"/>
      <c r="AP51" s="437"/>
      <c r="AQ51" s="437"/>
      <c r="AR51" s="437"/>
      <c r="AS51" s="437"/>
      <c r="AT51" s="437"/>
      <c r="AU51" s="437"/>
      <c r="AV51" s="437"/>
      <c r="AW51" s="437"/>
      <c r="AX51" s="437"/>
      <c r="AY51" s="437"/>
      <c r="AZ51" s="437"/>
      <c r="BA51" s="437"/>
      <c r="BB51" s="437"/>
      <c r="BC51" s="437"/>
      <c r="BD51" s="437"/>
      <c r="BE51" s="437"/>
      <c r="BF51" s="437"/>
      <c r="BG51" s="437"/>
      <c r="BH51" s="437"/>
      <c r="BI51" s="437"/>
      <c r="BJ51" s="437"/>
      <c r="BK51" s="437"/>
      <c r="BL51" s="437"/>
      <c r="BM51" s="437"/>
      <c r="BN51" s="437"/>
      <c r="BO51" s="438"/>
      <c r="BP51" s="129"/>
      <c r="BQ51" s="1389"/>
      <c r="BR51" s="1385"/>
      <c r="BS51" s="1385"/>
      <c r="BT51" s="1385"/>
    </row>
    <row r="52" spans="3:72" ht="15" customHeight="1">
      <c r="C52" s="1394"/>
      <c r="D52" s="1397"/>
      <c r="E52" s="1400"/>
      <c r="F52" s="1407"/>
      <c r="G52" s="1407"/>
      <c r="H52" s="1407"/>
      <c r="I52" s="1385"/>
      <c r="J52" s="1385"/>
      <c r="K52" s="1391"/>
      <c r="N52" s="455"/>
      <c r="O52" s="1408" t="s">
        <v>1053</v>
      </c>
      <c r="P52" s="1408" t="s">
        <v>1054</v>
      </c>
      <c r="Q52" s="1402" t="s">
        <v>1055</v>
      </c>
      <c r="R52" s="129"/>
      <c r="S52" s="129"/>
      <c r="T52" s="129"/>
      <c r="U52" s="439"/>
      <c r="V52" s="419" t="s">
        <v>513</v>
      </c>
      <c r="W52" s="431" t="s">
        <v>514</v>
      </c>
      <c r="X52" s="427" t="s">
        <v>518</v>
      </c>
      <c r="Y52" s="427" t="s">
        <v>275</v>
      </c>
      <c r="Z52" s="129"/>
      <c r="AA52" s="419"/>
      <c r="AB52" s="419" t="s">
        <v>513</v>
      </c>
      <c r="AC52" s="419" t="s">
        <v>514</v>
      </c>
      <c r="AD52" s="429" t="s">
        <v>518</v>
      </c>
      <c r="AE52" s="429" t="s">
        <v>275</v>
      </c>
      <c r="AF52" s="129"/>
      <c r="AG52" s="424" t="s">
        <v>516</v>
      </c>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29"/>
      <c r="BM52" s="129"/>
      <c r="BN52" s="423" t="s">
        <v>521</v>
      </c>
      <c r="BO52" s="440" t="s">
        <v>522</v>
      </c>
      <c r="BP52" s="451"/>
      <c r="BQ52" s="1389"/>
      <c r="BR52" s="1385"/>
      <c r="BS52" s="1385"/>
      <c r="BT52" s="1385"/>
    </row>
    <row r="53" spans="3:72" ht="15" customHeight="1">
      <c r="C53" s="1394"/>
      <c r="D53" s="1397"/>
      <c r="E53" s="1400"/>
      <c r="F53" s="1407"/>
      <c r="G53" s="1407"/>
      <c r="H53" s="1407"/>
      <c r="I53" s="1385"/>
      <c r="J53" s="1385"/>
      <c r="K53" s="1391"/>
      <c r="N53" s="449"/>
      <c r="O53" s="1409"/>
      <c r="P53" s="1409"/>
      <c r="Q53" s="1403"/>
      <c r="T53" s="129"/>
      <c r="U53" s="439" t="s">
        <v>510</v>
      </c>
      <c r="V53" s="430">
        <v>0</v>
      </c>
      <c r="W53" s="432">
        <v>0</v>
      </c>
      <c r="X53" s="433">
        <f>HLOOKUP($O54,$AH54:$BL55,2,FALSE)</f>
        <v>8.4</v>
      </c>
      <c r="Y53" s="433">
        <v>30</v>
      </c>
      <c r="Z53" s="129"/>
      <c r="AA53" s="419" t="s">
        <v>515</v>
      </c>
      <c r="AB53" s="430">
        <v>0</v>
      </c>
      <c r="AC53" s="430">
        <v>0</v>
      </c>
      <c r="AD53" s="434">
        <f>HLOOKUP($P54,$AJ58:$AM59,2,FALSE)</f>
        <v>1.5</v>
      </c>
      <c r="AE53" s="433">
        <v>3</v>
      </c>
      <c r="AF53" s="129"/>
      <c r="AG53" s="420" t="s">
        <v>511</v>
      </c>
      <c r="AH53" s="421">
        <v>180</v>
      </c>
      <c r="AI53" s="421">
        <v>6</v>
      </c>
      <c r="AJ53" s="421">
        <v>6</v>
      </c>
      <c r="AK53" s="421">
        <v>6</v>
      </c>
      <c r="AL53" s="421">
        <v>6</v>
      </c>
      <c r="AM53" s="421">
        <v>6</v>
      </c>
      <c r="AN53" s="421">
        <v>6</v>
      </c>
      <c r="AO53" s="421">
        <v>6</v>
      </c>
      <c r="AP53" s="421">
        <v>6</v>
      </c>
      <c r="AQ53" s="421">
        <v>6</v>
      </c>
      <c r="AR53" s="421">
        <v>6</v>
      </c>
      <c r="AS53" s="421">
        <v>6</v>
      </c>
      <c r="AT53" s="421">
        <v>6</v>
      </c>
      <c r="AU53" s="421">
        <v>6</v>
      </c>
      <c r="AV53" s="421">
        <v>6</v>
      </c>
      <c r="AW53" s="421">
        <v>6</v>
      </c>
      <c r="AX53" s="421">
        <v>6</v>
      </c>
      <c r="AY53" s="421">
        <v>6</v>
      </c>
      <c r="AZ53" s="421">
        <v>6</v>
      </c>
      <c r="BA53" s="421">
        <v>6</v>
      </c>
      <c r="BB53" s="421">
        <v>6</v>
      </c>
      <c r="BC53" s="421">
        <v>6</v>
      </c>
      <c r="BD53" s="421">
        <v>6</v>
      </c>
      <c r="BE53" s="421">
        <v>6</v>
      </c>
      <c r="BF53" s="421">
        <v>6</v>
      </c>
      <c r="BG53" s="421">
        <v>6</v>
      </c>
      <c r="BH53" s="421">
        <v>6</v>
      </c>
      <c r="BI53" s="421">
        <v>6</v>
      </c>
      <c r="BJ53" s="421">
        <v>6</v>
      </c>
      <c r="BK53" s="421">
        <v>6</v>
      </c>
      <c r="BL53" s="452">
        <v>6</v>
      </c>
      <c r="BM53" s="372"/>
      <c r="BN53" s="423" t="s">
        <v>278</v>
      </c>
      <c r="BO53" s="440" t="s">
        <v>1047</v>
      </c>
      <c r="BP53" s="451"/>
      <c r="BQ53" s="1389"/>
      <c r="BR53" s="1385"/>
      <c r="BS53" s="1385"/>
      <c r="BT53" s="1385"/>
    </row>
    <row r="54" spans="3:72" ht="15" customHeight="1" thickBot="1">
      <c r="C54" s="1394"/>
      <c r="D54" s="1397"/>
      <c r="E54" s="1400"/>
      <c r="F54" s="1407"/>
      <c r="G54" s="1407"/>
      <c r="H54" s="1407"/>
      <c r="I54" s="1385"/>
      <c r="J54" s="1385"/>
      <c r="K54" s="1391"/>
      <c r="N54" s="450" t="s">
        <v>508</v>
      </c>
      <c r="O54" s="1300">
        <v>8</v>
      </c>
      <c r="P54" s="458" t="s">
        <v>277</v>
      </c>
      <c r="Q54" s="1303" t="s">
        <v>1049</v>
      </c>
      <c r="T54" s="129"/>
      <c r="U54" s="439"/>
      <c r="V54" s="430">
        <f>SIN((((($X53+$Y53)*180/$Y53)+90))*PI()/180)</f>
        <v>-0.6374239897486903</v>
      </c>
      <c r="W54" s="430">
        <f>COS((((($X53+$Y53)*180/$Y53)+90))*PI()/180)</f>
        <v>0.7705132427757887</v>
      </c>
      <c r="X54" s="129"/>
      <c r="Y54" s="129"/>
      <c r="Z54" s="129"/>
      <c r="AA54" s="419"/>
      <c r="AB54" s="430">
        <f>SIN((((($AD53+$AE53)*180/$AE53)+90))*PI()/180)</f>
        <v>-2.45029690981724E-16</v>
      </c>
      <c r="AC54" s="430">
        <f>COS((((($AD53+$AE53)*180/$AE53)+90))*PI()/180)</f>
        <v>1</v>
      </c>
      <c r="AD54" s="129"/>
      <c r="AE54" s="129"/>
      <c r="AF54" s="129"/>
      <c r="AG54" s="420" t="s">
        <v>509</v>
      </c>
      <c r="AH54" s="422">
        <v>0</v>
      </c>
      <c r="AI54" s="422">
        <v>1</v>
      </c>
      <c r="AJ54" s="421">
        <v>2</v>
      </c>
      <c r="AK54" s="421">
        <v>3</v>
      </c>
      <c r="AL54" s="421">
        <v>4</v>
      </c>
      <c r="AM54" s="421">
        <v>5</v>
      </c>
      <c r="AN54" s="421">
        <v>6</v>
      </c>
      <c r="AO54" s="421">
        <v>7</v>
      </c>
      <c r="AP54" s="421">
        <v>8</v>
      </c>
      <c r="AQ54" s="421">
        <v>9</v>
      </c>
      <c r="AR54" s="421">
        <v>10</v>
      </c>
      <c r="AS54" s="421">
        <v>11</v>
      </c>
      <c r="AT54" s="421">
        <v>12</v>
      </c>
      <c r="AU54" s="421">
        <v>13</v>
      </c>
      <c r="AV54" s="421">
        <v>14</v>
      </c>
      <c r="AW54" s="421">
        <v>15</v>
      </c>
      <c r="AX54" s="421">
        <v>16</v>
      </c>
      <c r="AY54" s="421">
        <v>17</v>
      </c>
      <c r="AZ54" s="421">
        <v>18</v>
      </c>
      <c r="BA54" s="421">
        <v>19</v>
      </c>
      <c r="BB54" s="421">
        <v>20</v>
      </c>
      <c r="BC54" s="421">
        <v>21</v>
      </c>
      <c r="BD54" s="421">
        <v>22</v>
      </c>
      <c r="BE54" s="421">
        <v>23</v>
      </c>
      <c r="BF54" s="421">
        <v>24</v>
      </c>
      <c r="BG54" s="421">
        <v>25</v>
      </c>
      <c r="BH54" s="421">
        <v>26</v>
      </c>
      <c r="BI54" s="421">
        <v>27</v>
      </c>
      <c r="BJ54" s="421">
        <v>28</v>
      </c>
      <c r="BK54" s="421">
        <v>29</v>
      </c>
      <c r="BL54" s="452">
        <v>30</v>
      </c>
      <c r="BM54" s="372"/>
      <c r="BN54" s="423" t="s">
        <v>277</v>
      </c>
      <c r="BO54" s="440" t="s">
        <v>1048</v>
      </c>
      <c r="BP54" s="451"/>
      <c r="BQ54" s="1389"/>
      <c r="BR54" s="1385"/>
      <c r="BS54" s="1385"/>
      <c r="BT54" s="1385"/>
    </row>
    <row r="55" spans="3:72" ht="15" customHeight="1">
      <c r="C55" s="1394"/>
      <c r="D55" s="1397"/>
      <c r="E55" s="1400"/>
      <c r="F55" s="1407"/>
      <c r="G55" s="1407"/>
      <c r="H55" s="1407"/>
      <c r="I55" s="1385"/>
      <c r="J55" s="1385"/>
      <c r="K55" s="1391"/>
      <c r="P55" s="129"/>
      <c r="Q55" s="638"/>
      <c r="T55" s="129"/>
      <c r="U55" s="459"/>
      <c r="V55" s="430">
        <v>0</v>
      </c>
      <c r="W55" s="430">
        <v>0</v>
      </c>
      <c r="X55" s="129"/>
      <c r="Y55" s="129"/>
      <c r="Z55" s="129"/>
      <c r="AA55" s="419"/>
      <c r="AB55" s="430">
        <v>0</v>
      </c>
      <c r="AC55" s="430">
        <v>0</v>
      </c>
      <c r="AD55" s="129"/>
      <c r="AE55" s="129"/>
      <c r="AF55" s="129"/>
      <c r="AG55" s="420" t="s">
        <v>512</v>
      </c>
      <c r="AH55" s="422">
        <v>-0.7</v>
      </c>
      <c r="AI55" s="422">
        <f>IF($S$12="Print",AI$6,AI$5)</f>
        <v>0.9</v>
      </c>
      <c r="AJ55" s="422">
        <f t="shared" ref="AJ55:BL55" si="4">IF($S$12="Print",AJ$6,AJ$5)</f>
        <v>2</v>
      </c>
      <c r="AK55" s="422">
        <f t="shared" si="4"/>
        <v>3.2</v>
      </c>
      <c r="AL55" s="422">
        <f t="shared" si="4"/>
        <v>4.3</v>
      </c>
      <c r="AM55" s="422">
        <f t="shared" si="4"/>
        <v>5.4</v>
      </c>
      <c r="AN55" s="422">
        <f t="shared" si="4"/>
        <v>6.5</v>
      </c>
      <c r="AO55" s="422">
        <f t="shared" si="4"/>
        <v>7.4</v>
      </c>
      <c r="AP55" s="422">
        <f t="shared" si="4"/>
        <v>8.4</v>
      </c>
      <c r="AQ55" s="422">
        <f t="shared" si="4"/>
        <v>9.35</v>
      </c>
      <c r="AR55" s="422">
        <f t="shared" si="4"/>
        <v>10.27</v>
      </c>
      <c r="AS55" s="422">
        <f t="shared" si="4"/>
        <v>11.15</v>
      </c>
      <c r="AT55" s="422">
        <f t="shared" si="4"/>
        <v>12</v>
      </c>
      <c r="AU55" s="422">
        <f t="shared" si="4"/>
        <v>12.9</v>
      </c>
      <c r="AV55" s="422">
        <f t="shared" si="4"/>
        <v>13.75</v>
      </c>
      <c r="AW55" s="422">
        <f t="shared" si="4"/>
        <v>14.6</v>
      </c>
      <c r="AX55" s="422">
        <f t="shared" si="4"/>
        <v>15.4</v>
      </c>
      <c r="AY55" s="422">
        <f t="shared" si="4"/>
        <v>16.28</v>
      </c>
      <c r="AZ55" s="422">
        <f t="shared" si="4"/>
        <v>17.14</v>
      </c>
      <c r="BA55" s="422">
        <f t="shared" si="4"/>
        <v>18</v>
      </c>
      <c r="BB55" s="422">
        <f t="shared" si="4"/>
        <v>18.8</v>
      </c>
      <c r="BC55" s="422">
        <f t="shared" si="4"/>
        <v>19.7</v>
      </c>
      <c r="BD55" s="422">
        <f>IF($S$12="Print",BD$6,BD$5)</f>
        <v>20.63</v>
      </c>
      <c r="BE55" s="422">
        <f t="shared" si="4"/>
        <v>21.55</v>
      </c>
      <c r="BF55" s="422">
        <f t="shared" si="4"/>
        <v>22.5</v>
      </c>
      <c r="BG55" s="422">
        <f t="shared" si="4"/>
        <v>23.53</v>
      </c>
      <c r="BH55" s="422">
        <f t="shared" si="4"/>
        <v>24.55</v>
      </c>
      <c r="BI55" s="422">
        <f t="shared" si="4"/>
        <v>25.6</v>
      </c>
      <c r="BJ55" s="422">
        <f t="shared" si="4"/>
        <v>26.65</v>
      </c>
      <c r="BK55" s="422">
        <f t="shared" si="4"/>
        <v>27.8</v>
      </c>
      <c r="BL55" s="422">
        <f t="shared" si="4"/>
        <v>28.9</v>
      </c>
      <c r="BM55" s="451"/>
      <c r="BN55" s="423" t="s">
        <v>276</v>
      </c>
      <c r="BO55" s="440" t="s">
        <v>1049</v>
      </c>
      <c r="BP55" s="451"/>
      <c r="BQ55" s="1389"/>
      <c r="BR55" s="1385"/>
      <c r="BS55" s="1385"/>
      <c r="BT55" s="1385"/>
    </row>
    <row r="56" spans="3:72" ht="15" customHeight="1">
      <c r="C56" s="1394"/>
      <c r="D56" s="1397"/>
      <c r="E56" s="1400"/>
      <c r="F56" s="1407"/>
      <c r="G56" s="1407"/>
      <c r="H56" s="1407"/>
      <c r="I56" s="1385"/>
      <c r="J56" s="1385"/>
      <c r="K56" s="1391"/>
      <c r="T56" s="256"/>
      <c r="U56" s="267"/>
      <c r="V56" s="419"/>
      <c r="W56" s="419"/>
      <c r="X56" s="428"/>
      <c r="Y56" s="429"/>
      <c r="Z56" s="129"/>
      <c r="AA56" s="419"/>
      <c r="AB56" s="419"/>
      <c r="AC56" s="419"/>
      <c r="AD56" s="429"/>
      <c r="AE56" s="429"/>
      <c r="AF56" s="129"/>
      <c r="AG56" s="425" t="s">
        <v>519</v>
      </c>
      <c r="AH56" s="421">
        <v>180</v>
      </c>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c r="BI56" s="129"/>
      <c r="BJ56" s="129"/>
      <c r="BK56" s="129"/>
      <c r="BL56" s="129"/>
      <c r="BM56" s="129"/>
      <c r="BN56" s="423" t="s">
        <v>201</v>
      </c>
      <c r="BO56" s="440" t="s">
        <v>201</v>
      </c>
      <c r="BP56" s="451"/>
      <c r="BQ56" s="1389"/>
      <c r="BR56" s="1385"/>
      <c r="BS56" s="1385"/>
      <c r="BT56" s="1385"/>
    </row>
    <row r="57" spans="3:72" ht="15" customHeight="1">
      <c r="C57" s="1394"/>
      <c r="D57" s="1397"/>
      <c r="E57" s="1400"/>
      <c r="F57" s="1407"/>
      <c r="G57" s="1407"/>
      <c r="H57" s="1407"/>
      <c r="I57" s="1385"/>
      <c r="J57" s="1385"/>
      <c r="K57" s="1391"/>
      <c r="T57" s="256"/>
      <c r="U57" s="267"/>
      <c r="V57" s="430"/>
      <c r="W57" s="430"/>
      <c r="X57" s="434"/>
      <c r="Y57" s="433"/>
      <c r="Z57" s="129"/>
      <c r="AA57" s="419"/>
      <c r="AB57" s="430"/>
      <c r="AC57" s="430"/>
      <c r="AD57" s="434"/>
      <c r="AE57" s="433"/>
      <c r="AF57" s="129"/>
      <c r="AG57" s="435"/>
      <c r="AH57" s="421">
        <v>60</v>
      </c>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c r="BJ57" s="129"/>
      <c r="BK57" s="129"/>
      <c r="BL57" s="129"/>
      <c r="BM57" s="129"/>
      <c r="BN57" s="129"/>
      <c r="BO57" s="256"/>
      <c r="BP57" s="129"/>
      <c r="BQ57" s="1389"/>
      <c r="BR57" s="1385"/>
      <c r="BS57" s="1385"/>
      <c r="BT57" s="1385"/>
    </row>
    <row r="58" spans="3:72" ht="15" customHeight="1">
      <c r="C58" s="1394"/>
      <c r="D58" s="1397"/>
      <c r="E58" s="1400"/>
      <c r="F58" s="1407"/>
      <c r="G58" s="1407"/>
      <c r="H58" s="1407"/>
      <c r="I58" s="1385"/>
      <c r="J58" s="1385"/>
      <c r="K58" s="1391"/>
      <c r="T58" s="256"/>
      <c r="U58" s="267"/>
      <c r="V58" s="430"/>
      <c r="W58" s="430"/>
      <c r="X58" s="129"/>
      <c r="Y58" s="129"/>
      <c r="Z58" s="129"/>
      <c r="AA58" s="419"/>
      <c r="AB58" s="430"/>
      <c r="AC58" s="430"/>
      <c r="AD58" s="129"/>
      <c r="AE58" s="129"/>
      <c r="AF58" s="129"/>
      <c r="AG58" s="129"/>
      <c r="AH58" s="421">
        <v>60</v>
      </c>
      <c r="AI58" s="426" t="s">
        <v>517</v>
      </c>
      <c r="AJ58" s="424" t="s">
        <v>201</v>
      </c>
      <c r="AK58" s="424" t="s">
        <v>276</v>
      </c>
      <c r="AL58" s="424" t="s">
        <v>277</v>
      </c>
      <c r="AM58" s="424" t="s">
        <v>278</v>
      </c>
      <c r="AN58" s="129"/>
      <c r="AO58" s="129"/>
      <c r="AP58" s="129"/>
      <c r="AQ58" s="129"/>
      <c r="AR58" s="129"/>
      <c r="AS58" s="129"/>
      <c r="AT58" s="129"/>
      <c r="AU58" s="129"/>
      <c r="AV58" s="129"/>
      <c r="AW58" s="129"/>
      <c r="AX58" s="129"/>
      <c r="AY58" s="129"/>
      <c r="AZ58" s="129"/>
      <c r="BA58" s="129"/>
      <c r="BB58" s="129"/>
      <c r="BC58" s="129"/>
      <c r="BD58" s="129"/>
      <c r="BE58" s="129"/>
      <c r="BF58" s="129"/>
      <c r="BG58" s="129"/>
      <c r="BH58" s="129"/>
      <c r="BI58" s="129"/>
      <c r="BJ58" s="129"/>
      <c r="BK58" s="129"/>
      <c r="BL58" s="129"/>
      <c r="BM58" s="129"/>
      <c r="BN58" s="129"/>
      <c r="BO58" s="256"/>
      <c r="BP58" s="129"/>
      <c r="BQ58" s="1389"/>
      <c r="BR58" s="1385"/>
      <c r="BS58" s="1385"/>
      <c r="BT58" s="1385"/>
    </row>
    <row r="59" spans="3:72" ht="15" customHeight="1" thickBot="1">
      <c r="C59" s="1394"/>
      <c r="D59" s="1397"/>
      <c r="E59" s="1400"/>
      <c r="F59" s="1407"/>
      <c r="G59" s="1407"/>
      <c r="H59" s="1407"/>
      <c r="I59" s="1385"/>
      <c r="J59" s="1385"/>
      <c r="K59" s="1391"/>
      <c r="T59" s="256"/>
      <c r="U59" s="441"/>
      <c r="V59" s="443"/>
      <c r="W59" s="443"/>
      <c r="X59" s="336"/>
      <c r="Y59" s="336"/>
      <c r="Z59" s="336"/>
      <c r="AA59" s="442"/>
      <c r="AB59" s="443"/>
      <c r="AC59" s="443"/>
      <c r="AD59" s="336"/>
      <c r="AE59" s="336"/>
      <c r="AF59" s="336"/>
      <c r="AG59" s="336"/>
      <c r="AH59" s="444">
        <v>60</v>
      </c>
      <c r="AI59" s="445" t="s">
        <v>512</v>
      </c>
      <c r="AJ59" s="446">
        <v>-0.25</v>
      </c>
      <c r="AK59" s="446">
        <v>0.6</v>
      </c>
      <c r="AL59" s="444">
        <v>1.5</v>
      </c>
      <c r="AM59" s="446">
        <v>2.4</v>
      </c>
      <c r="AN59" s="336"/>
      <c r="AO59" s="336"/>
      <c r="AP59" s="336"/>
      <c r="AQ59" s="336"/>
      <c r="AR59" s="336"/>
      <c r="AS59" s="336"/>
      <c r="AT59" s="336"/>
      <c r="AU59" s="336"/>
      <c r="AV59" s="336"/>
      <c r="AW59" s="336"/>
      <c r="AX59" s="336"/>
      <c r="AY59" s="336"/>
      <c r="AZ59" s="336"/>
      <c r="BA59" s="336"/>
      <c r="BB59" s="336"/>
      <c r="BC59" s="336"/>
      <c r="BD59" s="336"/>
      <c r="BE59" s="336"/>
      <c r="BF59" s="336"/>
      <c r="BG59" s="336"/>
      <c r="BH59" s="336"/>
      <c r="BI59" s="336"/>
      <c r="BJ59" s="336"/>
      <c r="BK59" s="336"/>
      <c r="BL59" s="336"/>
      <c r="BM59" s="336"/>
      <c r="BN59" s="336"/>
      <c r="BO59" s="447"/>
      <c r="BP59" s="129"/>
      <c r="BQ59" s="1389"/>
      <c r="BR59" s="1385"/>
      <c r="BS59" s="1385"/>
      <c r="BT59" s="1385"/>
    </row>
    <row r="60" spans="3:72" ht="15" customHeight="1">
      <c r="C60" s="1394"/>
      <c r="D60" s="1397"/>
      <c r="E60" s="1400"/>
      <c r="F60" s="1407"/>
      <c r="G60" s="1407"/>
      <c r="H60" s="1407"/>
      <c r="I60" s="1385"/>
      <c r="J60" s="1385"/>
      <c r="K60" s="1391"/>
      <c r="BQ60" s="1389"/>
      <c r="BR60" s="1385"/>
      <c r="BS60" s="1385"/>
      <c r="BT60" s="1385"/>
    </row>
    <row r="61" spans="3:72" ht="15" customHeight="1">
      <c r="C61" s="1395"/>
      <c r="D61" s="1398"/>
      <c r="E61" s="1401"/>
      <c r="F61" s="1407"/>
      <c r="G61" s="1407"/>
      <c r="H61" s="1407"/>
      <c r="I61" s="1385"/>
      <c r="J61" s="1385"/>
      <c r="K61" s="1391"/>
      <c r="BQ61" s="1389"/>
      <c r="BR61" s="1385"/>
      <c r="BS61" s="1385"/>
      <c r="BT61" s="1385"/>
    </row>
    <row r="62" spans="3:72" ht="18" customHeight="1" thickBot="1">
      <c r="C62" s="788" t="s">
        <v>346</v>
      </c>
      <c r="D62" s="541"/>
      <c r="E62" s="539"/>
      <c r="F62" s="539"/>
      <c r="G62" s="539"/>
      <c r="H62" s="539"/>
      <c r="I62" s="539"/>
      <c r="J62" s="539"/>
      <c r="K62" s="539"/>
    </row>
    <row r="63" spans="3:72" ht="15" customHeight="1">
      <c r="C63" s="1393">
        <v>6</v>
      </c>
      <c r="D63" s="1396" t="s">
        <v>347</v>
      </c>
      <c r="E63" s="1399" t="s">
        <v>348</v>
      </c>
      <c r="F63" s="1407">
        <v>4</v>
      </c>
      <c r="G63" s="1407">
        <v>3</v>
      </c>
      <c r="H63" s="1407">
        <v>16</v>
      </c>
      <c r="I63" s="1389"/>
      <c r="J63" s="1389"/>
      <c r="K63" s="1391" t="s">
        <v>545</v>
      </c>
      <c r="N63" s="454" t="s">
        <v>520</v>
      </c>
      <c r="O63" s="448"/>
      <c r="P63" s="457"/>
      <c r="Q63" s="456"/>
      <c r="R63" s="129"/>
      <c r="T63" s="129"/>
      <c r="U63" s="436" t="s">
        <v>507</v>
      </c>
      <c r="V63" s="437"/>
      <c r="W63" s="437"/>
      <c r="X63" s="437"/>
      <c r="Y63" s="437"/>
      <c r="Z63" s="437"/>
      <c r="AA63" s="437"/>
      <c r="AB63" s="437"/>
      <c r="AC63" s="437"/>
      <c r="AD63" s="437"/>
      <c r="AE63" s="437"/>
      <c r="AF63" s="437"/>
      <c r="AG63" s="437"/>
      <c r="AH63" s="437"/>
      <c r="AI63" s="437"/>
      <c r="AJ63" s="437"/>
      <c r="AK63" s="437"/>
      <c r="AL63" s="437"/>
      <c r="AM63" s="437"/>
      <c r="AN63" s="437"/>
      <c r="AO63" s="437"/>
      <c r="AP63" s="437"/>
      <c r="AQ63" s="437"/>
      <c r="AR63" s="437"/>
      <c r="AS63" s="437"/>
      <c r="AT63" s="437"/>
      <c r="AU63" s="437"/>
      <c r="AV63" s="437"/>
      <c r="AW63" s="437"/>
      <c r="AX63" s="437"/>
      <c r="AY63" s="437"/>
      <c r="AZ63" s="437"/>
      <c r="BA63" s="437"/>
      <c r="BB63" s="437"/>
      <c r="BC63" s="437"/>
      <c r="BD63" s="437"/>
      <c r="BE63" s="437"/>
      <c r="BF63" s="437"/>
      <c r="BG63" s="437"/>
      <c r="BH63" s="437"/>
      <c r="BI63" s="437"/>
      <c r="BJ63" s="437"/>
      <c r="BK63" s="437"/>
      <c r="BL63" s="437"/>
      <c r="BM63" s="437"/>
      <c r="BN63" s="437"/>
      <c r="BO63" s="438"/>
      <c r="BP63" s="129"/>
      <c r="BQ63" s="1389"/>
      <c r="BR63" s="1385"/>
      <c r="BS63" s="1385"/>
      <c r="BT63" s="1385"/>
    </row>
    <row r="64" spans="3:72" ht="15" customHeight="1">
      <c r="C64" s="1394"/>
      <c r="D64" s="1397"/>
      <c r="E64" s="1400"/>
      <c r="F64" s="1407"/>
      <c r="G64" s="1407"/>
      <c r="H64" s="1407"/>
      <c r="I64" s="1389"/>
      <c r="J64" s="1389"/>
      <c r="K64" s="1391"/>
      <c r="N64" s="455"/>
      <c r="O64" s="1408" t="s">
        <v>1053</v>
      </c>
      <c r="P64" s="1408" t="s">
        <v>1054</v>
      </c>
      <c r="Q64" s="1402" t="s">
        <v>1055</v>
      </c>
      <c r="R64" s="129"/>
      <c r="S64" s="129"/>
      <c r="T64" s="129">
        <v>6</v>
      </c>
      <c r="U64" s="439"/>
      <c r="V64" s="419" t="s">
        <v>513</v>
      </c>
      <c r="W64" s="431" t="s">
        <v>514</v>
      </c>
      <c r="X64" s="427" t="s">
        <v>518</v>
      </c>
      <c r="Y64" s="427" t="s">
        <v>275</v>
      </c>
      <c r="Z64" s="129"/>
      <c r="AA64" s="419"/>
      <c r="AB64" s="419" t="s">
        <v>513</v>
      </c>
      <c r="AC64" s="419" t="s">
        <v>514</v>
      </c>
      <c r="AD64" s="429" t="s">
        <v>518</v>
      </c>
      <c r="AE64" s="429" t="s">
        <v>275</v>
      </c>
      <c r="AF64" s="129"/>
      <c r="AG64" s="424" t="s">
        <v>516</v>
      </c>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423" t="s">
        <v>521</v>
      </c>
      <c r="BO64" s="440" t="s">
        <v>522</v>
      </c>
      <c r="BP64" s="451"/>
      <c r="BQ64" s="1389"/>
      <c r="BR64" s="1385"/>
      <c r="BS64" s="1385"/>
      <c r="BT64" s="1385"/>
    </row>
    <row r="65" spans="3:72" ht="15" customHeight="1">
      <c r="C65" s="1394"/>
      <c r="D65" s="1397"/>
      <c r="E65" s="1400"/>
      <c r="F65" s="1407"/>
      <c r="G65" s="1407"/>
      <c r="H65" s="1407"/>
      <c r="I65" s="1389"/>
      <c r="J65" s="1389"/>
      <c r="K65" s="1391"/>
      <c r="N65" s="449"/>
      <c r="O65" s="1409"/>
      <c r="P65" s="1409"/>
      <c r="Q65" s="1403"/>
      <c r="T65" s="129"/>
      <c r="U65" s="439" t="s">
        <v>510</v>
      </c>
      <c r="V65" s="430">
        <v>0</v>
      </c>
      <c r="W65" s="432">
        <v>0</v>
      </c>
      <c r="X65" s="433">
        <f>HLOOKUP($O66,$AH66:$BL67,2,FALSE)</f>
        <v>15.4</v>
      </c>
      <c r="Y65" s="433">
        <v>30</v>
      </c>
      <c r="Z65" s="129"/>
      <c r="AA65" s="419" t="s">
        <v>515</v>
      </c>
      <c r="AB65" s="430">
        <v>0</v>
      </c>
      <c r="AC65" s="430">
        <v>0</v>
      </c>
      <c r="AD65" s="434">
        <f>HLOOKUP($P66,$AJ70:$AM71,2,FALSE)</f>
        <v>2.4</v>
      </c>
      <c r="AE65" s="433">
        <v>3</v>
      </c>
      <c r="AF65" s="129"/>
      <c r="AG65" s="420" t="s">
        <v>511</v>
      </c>
      <c r="AH65" s="421">
        <v>180</v>
      </c>
      <c r="AI65" s="421">
        <v>6</v>
      </c>
      <c r="AJ65" s="421">
        <v>6</v>
      </c>
      <c r="AK65" s="421">
        <v>6</v>
      </c>
      <c r="AL65" s="421">
        <v>6</v>
      </c>
      <c r="AM65" s="421">
        <v>6</v>
      </c>
      <c r="AN65" s="421">
        <v>6</v>
      </c>
      <c r="AO65" s="421">
        <v>6</v>
      </c>
      <c r="AP65" s="421">
        <v>6</v>
      </c>
      <c r="AQ65" s="421">
        <v>6</v>
      </c>
      <c r="AR65" s="421">
        <v>6</v>
      </c>
      <c r="AS65" s="421">
        <v>6</v>
      </c>
      <c r="AT65" s="421">
        <v>6</v>
      </c>
      <c r="AU65" s="421">
        <v>6</v>
      </c>
      <c r="AV65" s="421">
        <v>6</v>
      </c>
      <c r="AW65" s="421">
        <v>6</v>
      </c>
      <c r="AX65" s="421">
        <v>6</v>
      </c>
      <c r="AY65" s="421">
        <v>6</v>
      </c>
      <c r="AZ65" s="421">
        <v>6</v>
      </c>
      <c r="BA65" s="421">
        <v>6</v>
      </c>
      <c r="BB65" s="421">
        <v>6</v>
      </c>
      <c r="BC65" s="421">
        <v>6</v>
      </c>
      <c r="BD65" s="421">
        <v>6</v>
      </c>
      <c r="BE65" s="421">
        <v>6</v>
      </c>
      <c r="BF65" s="421">
        <v>6</v>
      </c>
      <c r="BG65" s="421">
        <v>6</v>
      </c>
      <c r="BH65" s="421">
        <v>6</v>
      </c>
      <c r="BI65" s="421">
        <v>6</v>
      </c>
      <c r="BJ65" s="421">
        <v>6</v>
      </c>
      <c r="BK65" s="421">
        <v>6</v>
      </c>
      <c r="BL65" s="452">
        <v>6</v>
      </c>
      <c r="BM65" s="372"/>
      <c r="BN65" s="423" t="s">
        <v>278</v>
      </c>
      <c r="BO65" s="440" t="s">
        <v>1047</v>
      </c>
      <c r="BP65" s="451"/>
      <c r="BQ65" s="1389"/>
      <c r="BR65" s="1385"/>
      <c r="BS65" s="1385"/>
      <c r="BT65" s="1385"/>
    </row>
    <row r="66" spans="3:72" ht="15" customHeight="1" thickBot="1">
      <c r="C66" s="1394"/>
      <c r="D66" s="1397"/>
      <c r="E66" s="1400"/>
      <c r="F66" s="1407"/>
      <c r="G66" s="1407"/>
      <c r="H66" s="1407"/>
      <c r="I66" s="1389"/>
      <c r="J66" s="1389"/>
      <c r="K66" s="1391"/>
      <c r="N66" s="450" t="s">
        <v>508</v>
      </c>
      <c r="O66" s="1300">
        <v>16</v>
      </c>
      <c r="P66" s="458" t="s">
        <v>278</v>
      </c>
      <c r="Q66" s="1303" t="s">
        <v>1049</v>
      </c>
      <c r="T66" s="129"/>
      <c r="U66" s="439"/>
      <c r="V66" s="430">
        <f>SIN((((($X65+$Y65)*180/$Y65)+90))*PI()/180)</f>
        <v>4.1875653729199443E-2</v>
      </c>
      <c r="W66" s="430">
        <f>COS((((($X65+$Y65)*180/$Y65)+90))*PI()/180)</f>
        <v>0.99912283009885838</v>
      </c>
      <c r="X66" s="129"/>
      <c r="Y66" s="129"/>
      <c r="Z66" s="129"/>
      <c r="AA66" s="419"/>
      <c r="AB66" s="430">
        <f>SIN((((($AD65+$AE65)*180/$AE65)+90))*PI()/180)</f>
        <v>0.80901699437494778</v>
      </c>
      <c r="AC66" s="430">
        <f>COS((((($AD65+$AE65)*180/$AE65)+90))*PI()/180)</f>
        <v>0.58778525229247269</v>
      </c>
      <c r="AD66" s="129"/>
      <c r="AE66" s="129"/>
      <c r="AF66" s="129"/>
      <c r="AG66" s="420" t="s">
        <v>509</v>
      </c>
      <c r="AH66" s="422">
        <v>0</v>
      </c>
      <c r="AI66" s="422">
        <v>1</v>
      </c>
      <c r="AJ66" s="421">
        <v>2</v>
      </c>
      <c r="AK66" s="421">
        <v>3</v>
      </c>
      <c r="AL66" s="421">
        <v>4</v>
      </c>
      <c r="AM66" s="421">
        <v>5</v>
      </c>
      <c r="AN66" s="421">
        <v>6</v>
      </c>
      <c r="AO66" s="421">
        <v>7</v>
      </c>
      <c r="AP66" s="421">
        <v>8</v>
      </c>
      <c r="AQ66" s="421">
        <v>9</v>
      </c>
      <c r="AR66" s="421">
        <v>10</v>
      </c>
      <c r="AS66" s="421">
        <v>11</v>
      </c>
      <c r="AT66" s="421">
        <v>12</v>
      </c>
      <c r="AU66" s="421">
        <v>13</v>
      </c>
      <c r="AV66" s="421">
        <v>14</v>
      </c>
      <c r="AW66" s="421">
        <v>15</v>
      </c>
      <c r="AX66" s="421">
        <v>16</v>
      </c>
      <c r="AY66" s="421">
        <v>17</v>
      </c>
      <c r="AZ66" s="421">
        <v>18</v>
      </c>
      <c r="BA66" s="421">
        <v>19</v>
      </c>
      <c r="BB66" s="421">
        <v>20</v>
      </c>
      <c r="BC66" s="421">
        <v>21</v>
      </c>
      <c r="BD66" s="421">
        <v>22</v>
      </c>
      <c r="BE66" s="421">
        <v>23</v>
      </c>
      <c r="BF66" s="421">
        <v>24</v>
      </c>
      <c r="BG66" s="421">
        <v>25</v>
      </c>
      <c r="BH66" s="421">
        <v>26</v>
      </c>
      <c r="BI66" s="421">
        <v>27</v>
      </c>
      <c r="BJ66" s="421">
        <v>28</v>
      </c>
      <c r="BK66" s="421">
        <v>29</v>
      </c>
      <c r="BL66" s="452">
        <v>30</v>
      </c>
      <c r="BM66" s="372"/>
      <c r="BN66" s="423" t="s">
        <v>277</v>
      </c>
      <c r="BO66" s="440" t="s">
        <v>1048</v>
      </c>
      <c r="BP66" s="451"/>
      <c r="BQ66" s="1389"/>
      <c r="BR66" s="1385"/>
      <c r="BS66" s="1385"/>
      <c r="BT66" s="1385"/>
    </row>
    <row r="67" spans="3:72" ht="15" customHeight="1">
      <c r="C67" s="1394"/>
      <c r="D67" s="1397"/>
      <c r="E67" s="1400"/>
      <c r="F67" s="1407"/>
      <c r="G67" s="1407"/>
      <c r="H67" s="1407"/>
      <c r="I67" s="1389"/>
      <c r="J67" s="1389"/>
      <c r="K67" s="1391"/>
      <c r="P67" s="129"/>
      <c r="Q67" s="638"/>
      <c r="T67" s="129"/>
      <c r="U67" s="459"/>
      <c r="V67" s="430">
        <v>0</v>
      </c>
      <c r="W67" s="430">
        <v>0</v>
      </c>
      <c r="X67" s="129"/>
      <c r="Y67" s="129"/>
      <c r="Z67" s="129"/>
      <c r="AA67" s="419"/>
      <c r="AB67" s="430">
        <v>0</v>
      </c>
      <c r="AC67" s="430">
        <v>0</v>
      </c>
      <c r="AD67" s="129"/>
      <c r="AE67" s="129"/>
      <c r="AF67" s="129"/>
      <c r="AG67" s="420" t="s">
        <v>512</v>
      </c>
      <c r="AH67" s="422">
        <v>-0.7</v>
      </c>
      <c r="AI67" s="422">
        <f>IF($S$12="Print",AI$6,AI$5)</f>
        <v>0.9</v>
      </c>
      <c r="AJ67" s="422">
        <f t="shared" ref="AJ67:BL67" si="5">IF($S$12="Print",AJ$6,AJ$5)</f>
        <v>2</v>
      </c>
      <c r="AK67" s="422">
        <f t="shared" si="5"/>
        <v>3.2</v>
      </c>
      <c r="AL67" s="422">
        <f t="shared" si="5"/>
        <v>4.3</v>
      </c>
      <c r="AM67" s="422">
        <f t="shared" si="5"/>
        <v>5.4</v>
      </c>
      <c r="AN67" s="422">
        <f t="shared" si="5"/>
        <v>6.5</v>
      </c>
      <c r="AO67" s="422">
        <f t="shared" si="5"/>
        <v>7.4</v>
      </c>
      <c r="AP67" s="422">
        <f t="shared" si="5"/>
        <v>8.4</v>
      </c>
      <c r="AQ67" s="422">
        <f t="shared" si="5"/>
        <v>9.35</v>
      </c>
      <c r="AR67" s="422">
        <f t="shared" si="5"/>
        <v>10.27</v>
      </c>
      <c r="AS67" s="422">
        <f t="shared" si="5"/>
        <v>11.15</v>
      </c>
      <c r="AT67" s="422">
        <f t="shared" si="5"/>
        <v>12</v>
      </c>
      <c r="AU67" s="422">
        <f t="shared" si="5"/>
        <v>12.9</v>
      </c>
      <c r="AV67" s="422">
        <f t="shared" si="5"/>
        <v>13.75</v>
      </c>
      <c r="AW67" s="422">
        <f t="shared" si="5"/>
        <v>14.6</v>
      </c>
      <c r="AX67" s="422">
        <f t="shared" si="5"/>
        <v>15.4</v>
      </c>
      <c r="AY67" s="422">
        <f t="shared" si="5"/>
        <v>16.28</v>
      </c>
      <c r="AZ67" s="422">
        <f t="shared" si="5"/>
        <v>17.14</v>
      </c>
      <c r="BA67" s="422">
        <f t="shared" si="5"/>
        <v>18</v>
      </c>
      <c r="BB67" s="422">
        <f t="shared" si="5"/>
        <v>18.8</v>
      </c>
      <c r="BC67" s="422">
        <f t="shared" si="5"/>
        <v>19.7</v>
      </c>
      <c r="BD67" s="422">
        <f>IF($S$12="Print",BD$6,BD$5)</f>
        <v>20.63</v>
      </c>
      <c r="BE67" s="422">
        <f t="shared" si="5"/>
        <v>21.55</v>
      </c>
      <c r="BF67" s="422">
        <f t="shared" si="5"/>
        <v>22.5</v>
      </c>
      <c r="BG67" s="422">
        <f t="shared" si="5"/>
        <v>23.53</v>
      </c>
      <c r="BH67" s="422">
        <f t="shared" si="5"/>
        <v>24.55</v>
      </c>
      <c r="BI67" s="422">
        <f t="shared" si="5"/>
        <v>25.6</v>
      </c>
      <c r="BJ67" s="422">
        <f t="shared" si="5"/>
        <v>26.65</v>
      </c>
      <c r="BK67" s="422">
        <f t="shared" si="5"/>
        <v>27.8</v>
      </c>
      <c r="BL67" s="422">
        <f t="shared" si="5"/>
        <v>28.9</v>
      </c>
      <c r="BM67" s="451"/>
      <c r="BN67" s="423" t="s">
        <v>276</v>
      </c>
      <c r="BO67" s="440" t="s">
        <v>1049</v>
      </c>
      <c r="BP67" s="451"/>
      <c r="BQ67" s="1389"/>
      <c r="BR67" s="1385"/>
      <c r="BS67" s="1385"/>
      <c r="BT67" s="1385"/>
    </row>
    <row r="68" spans="3:72" ht="15" customHeight="1">
      <c r="C68" s="1394"/>
      <c r="D68" s="1397"/>
      <c r="E68" s="1400"/>
      <c r="F68" s="1407"/>
      <c r="G68" s="1407"/>
      <c r="H68" s="1407"/>
      <c r="I68" s="1389"/>
      <c r="J68" s="1389"/>
      <c r="K68" s="1391"/>
      <c r="T68" s="256"/>
      <c r="U68" s="267"/>
      <c r="V68" s="419"/>
      <c r="W68" s="419"/>
      <c r="X68" s="428"/>
      <c r="Y68" s="429"/>
      <c r="Z68" s="129"/>
      <c r="AA68" s="419"/>
      <c r="AB68" s="419"/>
      <c r="AC68" s="419"/>
      <c r="AD68" s="429"/>
      <c r="AE68" s="429"/>
      <c r="AF68" s="129"/>
      <c r="AG68" s="425" t="s">
        <v>519</v>
      </c>
      <c r="AH68" s="421">
        <v>180</v>
      </c>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c r="BI68" s="129"/>
      <c r="BJ68" s="129"/>
      <c r="BK68" s="129"/>
      <c r="BL68" s="129"/>
      <c r="BM68" s="129"/>
      <c r="BN68" s="423" t="s">
        <v>201</v>
      </c>
      <c r="BO68" s="440" t="s">
        <v>201</v>
      </c>
      <c r="BP68" s="451"/>
      <c r="BQ68" s="1389"/>
      <c r="BR68" s="1385"/>
      <c r="BS68" s="1385"/>
      <c r="BT68" s="1385"/>
    </row>
    <row r="69" spans="3:72" ht="15" customHeight="1">
      <c r="C69" s="1394"/>
      <c r="D69" s="1397"/>
      <c r="E69" s="1400"/>
      <c r="F69" s="1407"/>
      <c r="G69" s="1407"/>
      <c r="H69" s="1407"/>
      <c r="I69" s="1389"/>
      <c r="J69" s="1389"/>
      <c r="K69" s="1391"/>
      <c r="T69" s="256"/>
      <c r="U69" s="267"/>
      <c r="V69" s="430"/>
      <c r="W69" s="430"/>
      <c r="X69" s="434"/>
      <c r="Y69" s="433"/>
      <c r="Z69" s="129"/>
      <c r="AA69" s="419"/>
      <c r="AB69" s="430"/>
      <c r="AC69" s="430"/>
      <c r="AD69" s="434"/>
      <c r="AE69" s="433"/>
      <c r="AF69" s="129"/>
      <c r="AG69" s="435"/>
      <c r="AH69" s="421">
        <v>60</v>
      </c>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c r="BI69" s="129"/>
      <c r="BJ69" s="129"/>
      <c r="BK69" s="129"/>
      <c r="BL69" s="129"/>
      <c r="BM69" s="129"/>
      <c r="BN69" s="129"/>
      <c r="BO69" s="256"/>
      <c r="BP69" s="129"/>
      <c r="BQ69" s="1389"/>
      <c r="BR69" s="1385"/>
      <c r="BS69" s="1385"/>
      <c r="BT69" s="1385"/>
    </row>
    <row r="70" spans="3:72" ht="15" customHeight="1">
      <c r="C70" s="1394"/>
      <c r="D70" s="1397"/>
      <c r="E70" s="1400"/>
      <c r="F70" s="1407"/>
      <c r="G70" s="1407"/>
      <c r="H70" s="1407"/>
      <c r="I70" s="1389"/>
      <c r="J70" s="1389"/>
      <c r="K70" s="1391"/>
      <c r="T70" s="256"/>
      <c r="U70" s="267"/>
      <c r="V70" s="430"/>
      <c r="W70" s="430"/>
      <c r="X70" s="129"/>
      <c r="Y70" s="129"/>
      <c r="Z70" s="129"/>
      <c r="AA70" s="419"/>
      <c r="AB70" s="430"/>
      <c r="AC70" s="430"/>
      <c r="AD70" s="129"/>
      <c r="AE70" s="129"/>
      <c r="AF70" s="129"/>
      <c r="AG70" s="129"/>
      <c r="AH70" s="421">
        <v>60</v>
      </c>
      <c r="AI70" s="426" t="s">
        <v>517</v>
      </c>
      <c r="AJ70" s="424" t="s">
        <v>201</v>
      </c>
      <c r="AK70" s="424" t="s">
        <v>276</v>
      </c>
      <c r="AL70" s="424" t="s">
        <v>277</v>
      </c>
      <c r="AM70" s="424" t="s">
        <v>278</v>
      </c>
      <c r="AN70" s="129"/>
      <c r="AO70" s="129"/>
      <c r="AP70" s="129"/>
      <c r="AQ70" s="129"/>
      <c r="AR70" s="129"/>
      <c r="AS70" s="129"/>
      <c r="AT70" s="129"/>
      <c r="AU70" s="129"/>
      <c r="AV70" s="129"/>
      <c r="AW70" s="129"/>
      <c r="AX70" s="129"/>
      <c r="AY70" s="129"/>
      <c r="AZ70" s="129"/>
      <c r="BA70" s="129"/>
      <c r="BB70" s="129"/>
      <c r="BC70" s="129"/>
      <c r="BD70" s="129"/>
      <c r="BE70" s="129"/>
      <c r="BF70" s="129"/>
      <c r="BG70" s="129"/>
      <c r="BH70" s="129"/>
      <c r="BI70" s="129"/>
      <c r="BJ70" s="129"/>
      <c r="BK70" s="129"/>
      <c r="BL70" s="129"/>
      <c r="BM70" s="129"/>
      <c r="BN70" s="129"/>
      <c r="BO70" s="256"/>
      <c r="BP70" s="129"/>
      <c r="BQ70" s="1389"/>
      <c r="BR70" s="1385"/>
      <c r="BS70" s="1385"/>
      <c r="BT70" s="1385"/>
    </row>
    <row r="71" spans="3:72" ht="15" customHeight="1" thickBot="1">
      <c r="C71" s="1394"/>
      <c r="D71" s="1397"/>
      <c r="E71" s="1400"/>
      <c r="F71" s="1407"/>
      <c r="G71" s="1407"/>
      <c r="H71" s="1407"/>
      <c r="I71" s="1389"/>
      <c r="J71" s="1389"/>
      <c r="K71" s="1391"/>
      <c r="T71" s="256"/>
      <c r="U71" s="441"/>
      <c r="V71" s="443"/>
      <c r="W71" s="443"/>
      <c r="X71" s="336"/>
      <c r="Y71" s="336"/>
      <c r="Z71" s="336"/>
      <c r="AA71" s="442"/>
      <c r="AB71" s="443"/>
      <c r="AC71" s="443"/>
      <c r="AD71" s="336"/>
      <c r="AE71" s="336"/>
      <c r="AF71" s="336"/>
      <c r="AG71" s="336"/>
      <c r="AH71" s="444">
        <v>60</v>
      </c>
      <c r="AI71" s="445" t="s">
        <v>512</v>
      </c>
      <c r="AJ71" s="446">
        <v>-0.25</v>
      </c>
      <c r="AK71" s="446">
        <v>0.6</v>
      </c>
      <c r="AL71" s="444">
        <v>1.5</v>
      </c>
      <c r="AM71" s="446">
        <v>2.4</v>
      </c>
      <c r="AN71" s="336"/>
      <c r="AO71" s="336"/>
      <c r="AP71" s="336"/>
      <c r="AQ71" s="336"/>
      <c r="AR71" s="336"/>
      <c r="AS71" s="336"/>
      <c r="AT71" s="336"/>
      <c r="AU71" s="336"/>
      <c r="AV71" s="336"/>
      <c r="AW71" s="336"/>
      <c r="AX71" s="336"/>
      <c r="AY71" s="336"/>
      <c r="AZ71" s="336"/>
      <c r="BA71" s="336"/>
      <c r="BB71" s="336"/>
      <c r="BC71" s="336"/>
      <c r="BD71" s="336"/>
      <c r="BE71" s="336"/>
      <c r="BF71" s="336"/>
      <c r="BG71" s="336"/>
      <c r="BH71" s="336"/>
      <c r="BI71" s="336"/>
      <c r="BJ71" s="336"/>
      <c r="BK71" s="336"/>
      <c r="BL71" s="336"/>
      <c r="BM71" s="336"/>
      <c r="BN71" s="336"/>
      <c r="BO71" s="447"/>
      <c r="BP71" s="129"/>
      <c r="BQ71" s="1389"/>
      <c r="BR71" s="1385"/>
      <c r="BS71" s="1385"/>
      <c r="BT71" s="1385"/>
    </row>
    <row r="72" spans="3:72" ht="15" customHeight="1">
      <c r="C72" s="1394"/>
      <c r="D72" s="1397"/>
      <c r="E72" s="1400"/>
      <c r="F72" s="1407"/>
      <c r="G72" s="1407"/>
      <c r="H72" s="1407"/>
      <c r="I72" s="1389"/>
      <c r="J72" s="1389"/>
      <c r="K72" s="1391"/>
      <c r="BQ72" s="1389"/>
      <c r="BR72" s="1385"/>
      <c r="BS72" s="1385"/>
      <c r="BT72" s="1385"/>
    </row>
    <row r="73" spans="3:72" ht="15" customHeight="1" thickBot="1">
      <c r="C73" s="1395"/>
      <c r="D73" s="1398"/>
      <c r="E73" s="1401"/>
      <c r="F73" s="1407"/>
      <c r="G73" s="1407"/>
      <c r="H73" s="1407"/>
      <c r="I73" s="1390"/>
      <c r="J73" s="1390"/>
      <c r="K73" s="1392"/>
      <c r="BQ73" s="1389"/>
      <c r="BR73" s="1385"/>
      <c r="BS73" s="1385"/>
      <c r="BT73" s="1385"/>
    </row>
    <row r="74" spans="3:72" ht="15" customHeight="1">
      <c r="C74" s="1393">
        <v>7</v>
      </c>
      <c r="D74" s="1396" t="s">
        <v>364</v>
      </c>
      <c r="E74" s="1399" t="s">
        <v>348</v>
      </c>
      <c r="F74" s="1407">
        <v>3</v>
      </c>
      <c r="G74" s="1407">
        <v>3</v>
      </c>
      <c r="H74" s="1407">
        <v>12</v>
      </c>
      <c r="I74" s="1385"/>
      <c r="J74" s="1385"/>
      <c r="K74" s="1391" t="s">
        <v>545</v>
      </c>
      <c r="N74" s="454" t="s">
        <v>520</v>
      </c>
      <c r="O74" s="448"/>
      <c r="P74" s="457"/>
      <c r="Q74" s="456"/>
      <c r="R74" s="129"/>
      <c r="T74" s="129"/>
      <c r="U74" s="436" t="s">
        <v>507</v>
      </c>
      <c r="V74" s="437"/>
      <c r="W74" s="437"/>
      <c r="X74" s="437"/>
      <c r="Y74" s="437"/>
      <c r="Z74" s="437"/>
      <c r="AA74" s="437"/>
      <c r="AB74" s="437"/>
      <c r="AC74" s="437"/>
      <c r="AD74" s="437"/>
      <c r="AE74" s="437"/>
      <c r="AF74" s="437"/>
      <c r="AG74" s="437"/>
      <c r="AH74" s="437"/>
      <c r="AI74" s="437"/>
      <c r="AJ74" s="437"/>
      <c r="AK74" s="437"/>
      <c r="AL74" s="437"/>
      <c r="AM74" s="437"/>
      <c r="AN74" s="437"/>
      <c r="AO74" s="437"/>
      <c r="AP74" s="437"/>
      <c r="AQ74" s="437"/>
      <c r="AR74" s="437"/>
      <c r="AS74" s="437"/>
      <c r="AT74" s="437"/>
      <c r="AU74" s="437"/>
      <c r="AV74" s="437"/>
      <c r="AW74" s="437"/>
      <c r="AX74" s="437"/>
      <c r="AY74" s="437"/>
      <c r="AZ74" s="437"/>
      <c r="BA74" s="437"/>
      <c r="BB74" s="437"/>
      <c r="BC74" s="437"/>
      <c r="BD74" s="437"/>
      <c r="BE74" s="437"/>
      <c r="BF74" s="437"/>
      <c r="BG74" s="437"/>
      <c r="BH74" s="437"/>
      <c r="BI74" s="437"/>
      <c r="BJ74" s="437"/>
      <c r="BK74" s="437"/>
      <c r="BL74" s="437"/>
      <c r="BM74" s="437"/>
      <c r="BN74" s="437"/>
      <c r="BO74" s="438"/>
      <c r="BP74" s="129"/>
      <c r="BQ74" s="1389"/>
      <c r="BR74" s="1385"/>
      <c r="BS74" s="1385"/>
      <c r="BT74" s="1385"/>
    </row>
    <row r="75" spans="3:72" ht="15" customHeight="1">
      <c r="C75" s="1394"/>
      <c r="D75" s="1397"/>
      <c r="E75" s="1400"/>
      <c r="F75" s="1407"/>
      <c r="G75" s="1407"/>
      <c r="H75" s="1407"/>
      <c r="I75" s="1385"/>
      <c r="J75" s="1385"/>
      <c r="K75" s="1391"/>
      <c r="N75" s="455"/>
      <c r="O75" s="1408" t="s">
        <v>1053</v>
      </c>
      <c r="P75" s="1408" t="s">
        <v>1054</v>
      </c>
      <c r="Q75" s="1402" t="s">
        <v>1055</v>
      </c>
      <c r="R75" s="129"/>
      <c r="S75" s="129"/>
      <c r="T75" s="129">
        <v>7</v>
      </c>
      <c r="U75" s="439"/>
      <c r="V75" s="419" t="s">
        <v>513</v>
      </c>
      <c r="W75" s="431" t="s">
        <v>514</v>
      </c>
      <c r="X75" s="427" t="s">
        <v>518</v>
      </c>
      <c r="Y75" s="427" t="s">
        <v>275</v>
      </c>
      <c r="Z75" s="129"/>
      <c r="AA75" s="419"/>
      <c r="AB75" s="419" t="s">
        <v>513</v>
      </c>
      <c r="AC75" s="419" t="s">
        <v>514</v>
      </c>
      <c r="AD75" s="429" t="s">
        <v>518</v>
      </c>
      <c r="AE75" s="429" t="s">
        <v>275</v>
      </c>
      <c r="AF75" s="129"/>
      <c r="AG75" s="424" t="s">
        <v>516</v>
      </c>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c r="BI75" s="129"/>
      <c r="BJ75" s="129"/>
      <c r="BK75" s="129"/>
      <c r="BL75" s="129"/>
      <c r="BM75" s="129"/>
      <c r="BN75" s="423" t="s">
        <v>521</v>
      </c>
      <c r="BO75" s="440" t="s">
        <v>522</v>
      </c>
      <c r="BP75" s="451"/>
      <c r="BQ75" s="1389"/>
      <c r="BR75" s="1385"/>
      <c r="BS75" s="1385"/>
      <c r="BT75" s="1385"/>
    </row>
    <row r="76" spans="3:72" ht="15" customHeight="1">
      <c r="C76" s="1394"/>
      <c r="D76" s="1397"/>
      <c r="E76" s="1400"/>
      <c r="F76" s="1407"/>
      <c r="G76" s="1407"/>
      <c r="H76" s="1407"/>
      <c r="I76" s="1385"/>
      <c r="J76" s="1385"/>
      <c r="K76" s="1391"/>
      <c r="N76" s="449"/>
      <c r="O76" s="1409"/>
      <c r="P76" s="1409"/>
      <c r="Q76" s="1403"/>
      <c r="T76" s="129"/>
      <c r="U76" s="439" t="s">
        <v>510</v>
      </c>
      <c r="V76" s="430">
        <v>0</v>
      </c>
      <c r="W76" s="432">
        <v>0</v>
      </c>
      <c r="X76" s="433">
        <f>HLOOKUP($O77,$AH77:$BL78,2,FALSE)</f>
        <v>12</v>
      </c>
      <c r="Y76" s="433">
        <v>30</v>
      </c>
      <c r="Z76" s="129"/>
      <c r="AA76" s="419" t="s">
        <v>515</v>
      </c>
      <c r="AB76" s="430">
        <v>0</v>
      </c>
      <c r="AC76" s="430">
        <v>0</v>
      </c>
      <c r="AD76" s="434">
        <f>HLOOKUP($P77,$AJ81:$AM82,2,FALSE)</f>
        <v>1.5</v>
      </c>
      <c r="AE76" s="433">
        <v>3</v>
      </c>
      <c r="AF76" s="129"/>
      <c r="AG76" s="420" t="s">
        <v>511</v>
      </c>
      <c r="AH76" s="421">
        <v>180</v>
      </c>
      <c r="AI76" s="421">
        <v>6</v>
      </c>
      <c r="AJ76" s="421">
        <v>6</v>
      </c>
      <c r="AK76" s="421">
        <v>6</v>
      </c>
      <c r="AL76" s="421">
        <v>6</v>
      </c>
      <c r="AM76" s="421">
        <v>6</v>
      </c>
      <c r="AN76" s="421">
        <v>6</v>
      </c>
      <c r="AO76" s="421">
        <v>6</v>
      </c>
      <c r="AP76" s="421">
        <v>6</v>
      </c>
      <c r="AQ76" s="421">
        <v>6</v>
      </c>
      <c r="AR76" s="421">
        <v>6</v>
      </c>
      <c r="AS76" s="421">
        <v>6</v>
      </c>
      <c r="AT76" s="421">
        <v>6</v>
      </c>
      <c r="AU76" s="421">
        <v>6</v>
      </c>
      <c r="AV76" s="421">
        <v>6</v>
      </c>
      <c r="AW76" s="421">
        <v>6</v>
      </c>
      <c r="AX76" s="421">
        <v>6</v>
      </c>
      <c r="AY76" s="421">
        <v>6</v>
      </c>
      <c r="AZ76" s="421">
        <v>6</v>
      </c>
      <c r="BA76" s="421">
        <v>6</v>
      </c>
      <c r="BB76" s="421">
        <v>6</v>
      </c>
      <c r="BC76" s="421">
        <v>6</v>
      </c>
      <c r="BD76" s="421">
        <v>6</v>
      </c>
      <c r="BE76" s="421">
        <v>6</v>
      </c>
      <c r="BF76" s="421">
        <v>6</v>
      </c>
      <c r="BG76" s="421">
        <v>6</v>
      </c>
      <c r="BH76" s="421">
        <v>6</v>
      </c>
      <c r="BI76" s="421">
        <v>6</v>
      </c>
      <c r="BJ76" s="421">
        <v>6</v>
      </c>
      <c r="BK76" s="421">
        <v>6</v>
      </c>
      <c r="BL76" s="452">
        <v>6</v>
      </c>
      <c r="BM76" s="372"/>
      <c r="BN76" s="423" t="s">
        <v>278</v>
      </c>
      <c r="BO76" s="440" t="s">
        <v>1047</v>
      </c>
      <c r="BP76" s="451"/>
      <c r="BQ76" s="1389"/>
      <c r="BR76" s="1385"/>
      <c r="BS76" s="1385"/>
      <c r="BT76" s="1385"/>
    </row>
    <row r="77" spans="3:72" ht="15" customHeight="1" thickBot="1">
      <c r="C77" s="1394"/>
      <c r="D77" s="1397"/>
      <c r="E77" s="1400"/>
      <c r="F77" s="1407"/>
      <c r="G77" s="1407"/>
      <c r="H77" s="1407"/>
      <c r="I77" s="1385"/>
      <c r="J77" s="1385"/>
      <c r="K77" s="1391"/>
      <c r="N77" s="450" t="s">
        <v>508</v>
      </c>
      <c r="O77" s="1300">
        <v>12</v>
      </c>
      <c r="P77" s="458" t="s">
        <v>277</v>
      </c>
      <c r="Q77" s="1303" t="s">
        <v>1049</v>
      </c>
      <c r="T77" s="129"/>
      <c r="U77" s="439"/>
      <c r="V77" s="430">
        <f>SIN((((($X76+$Y76)*180/$Y76)+90))*PI()/180)</f>
        <v>-0.30901699437494762</v>
      </c>
      <c r="W77" s="430">
        <f>COS((((($X76+$Y76)*180/$Y76)+90))*PI()/180)</f>
        <v>0.95105651629515353</v>
      </c>
      <c r="X77" s="129"/>
      <c r="Y77" s="129"/>
      <c r="Z77" s="129"/>
      <c r="AA77" s="419"/>
      <c r="AB77" s="430">
        <f>SIN((((($AD76+$AE76)*180/$AE76)+90))*PI()/180)</f>
        <v>-2.45029690981724E-16</v>
      </c>
      <c r="AC77" s="430">
        <f>COS((((($AD76+$AE76)*180/$AE76)+90))*PI()/180)</f>
        <v>1</v>
      </c>
      <c r="AD77" s="129"/>
      <c r="AE77" s="129"/>
      <c r="AF77" s="129"/>
      <c r="AG77" s="420" t="s">
        <v>509</v>
      </c>
      <c r="AH77" s="422">
        <v>0</v>
      </c>
      <c r="AI77" s="422">
        <v>1</v>
      </c>
      <c r="AJ77" s="421">
        <v>2</v>
      </c>
      <c r="AK77" s="421">
        <v>3</v>
      </c>
      <c r="AL77" s="421">
        <v>4</v>
      </c>
      <c r="AM77" s="421">
        <v>5</v>
      </c>
      <c r="AN77" s="421">
        <v>6</v>
      </c>
      <c r="AO77" s="421">
        <v>7</v>
      </c>
      <c r="AP77" s="421">
        <v>8</v>
      </c>
      <c r="AQ77" s="421">
        <v>9</v>
      </c>
      <c r="AR77" s="421">
        <v>10</v>
      </c>
      <c r="AS77" s="421">
        <v>11</v>
      </c>
      <c r="AT77" s="421">
        <v>12</v>
      </c>
      <c r="AU77" s="421">
        <v>13</v>
      </c>
      <c r="AV77" s="421">
        <v>14</v>
      </c>
      <c r="AW77" s="421">
        <v>15</v>
      </c>
      <c r="AX77" s="421">
        <v>16</v>
      </c>
      <c r="AY77" s="421">
        <v>17</v>
      </c>
      <c r="AZ77" s="421">
        <v>18</v>
      </c>
      <c r="BA77" s="421">
        <v>19</v>
      </c>
      <c r="BB77" s="421">
        <v>20</v>
      </c>
      <c r="BC77" s="421">
        <v>21</v>
      </c>
      <c r="BD77" s="421">
        <v>22</v>
      </c>
      <c r="BE77" s="421">
        <v>23</v>
      </c>
      <c r="BF77" s="421">
        <v>24</v>
      </c>
      <c r="BG77" s="421">
        <v>25</v>
      </c>
      <c r="BH77" s="421">
        <v>26</v>
      </c>
      <c r="BI77" s="421">
        <v>27</v>
      </c>
      <c r="BJ77" s="421">
        <v>28</v>
      </c>
      <c r="BK77" s="421">
        <v>29</v>
      </c>
      <c r="BL77" s="452">
        <v>30</v>
      </c>
      <c r="BM77" s="372"/>
      <c r="BN77" s="423" t="s">
        <v>277</v>
      </c>
      <c r="BO77" s="440" t="s">
        <v>1048</v>
      </c>
      <c r="BP77" s="451"/>
      <c r="BQ77" s="1389"/>
      <c r="BR77" s="1385"/>
      <c r="BS77" s="1385"/>
      <c r="BT77" s="1385"/>
    </row>
    <row r="78" spans="3:72" ht="15" customHeight="1">
      <c r="C78" s="1394"/>
      <c r="D78" s="1397"/>
      <c r="E78" s="1400"/>
      <c r="F78" s="1407"/>
      <c r="G78" s="1407"/>
      <c r="H78" s="1407"/>
      <c r="I78" s="1385"/>
      <c r="J78" s="1385"/>
      <c r="K78" s="1391"/>
      <c r="P78" s="129"/>
      <c r="Q78" s="638"/>
      <c r="T78" s="129"/>
      <c r="U78" s="459"/>
      <c r="V78" s="430">
        <v>0</v>
      </c>
      <c r="W78" s="430">
        <v>0</v>
      </c>
      <c r="X78" s="129"/>
      <c r="Y78" s="129"/>
      <c r="Z78" s="129"/>
      <c r="AA78" s="419"/>
      <c r="AB78" s="430">
        <v>0</v>
      </c>
      <c r="AC78" s="430">
        <v>0</v>
      </c>
      <c r="AD78" s="129"/>
      <c r="AE78" s="129"/>
      <c r="AF78" s="129"/>
      <c r="AG78" s="420" t="s">
        <v>512</v>
      </c>
      <c r="AH78" s="422">
        <v>-0.7</v>
      </c>
      <c r="AI78" s="422">
        <f>IF($S$12="Print",AI$6,AI$5)</f>
        <v>0.9</v>
      </c>
      <c r="AJ78" s="422">
        <f t="shared" ref="AJ78:BL78" si="6">IF($S$12="Print",AJ$6,AJ$5)</f>
        <v>2</v>
      </c>
      <c r="AK78" s="422">
        <f t="shared" si="6"/>
        <v>3.2</v>
      </c>
      <c r="AL78" s="422">
        <f t="shared" si="6"/>
        <v>4.3</v>
      </c>
      <c r="AM78" s="422">
        <f t="shared" si="6"/>
        <v>5.4</v>
      </c>
      <c r="AN78" s="422">
        <f t="shared" si="6"/>
        <v>6.5</v>
      </c>
      <c r="AO78" s="422">
        <f t="shared" si="6"/>
        <v>7.4</v>
      </c>
      <c r="AP78" s="422">
        <f t="shared" si="6"/>
        <v>8.4</v>
      </c>
      <c r="AQ78" s="422">
        <f t="shared" si="6"/>
        <v>9.35</v>
      </c>
      <c r="AR78" s="422">
        <f t="shared" si="6"/>
        <v>10.27</v>
      </c>
      <c r="AS78" s="422">
        <f t="shared" si="6"/>
        <v>11.15</v>
      </c>
      <c r="AT78" s="422">
        <f t="shared" si="6"/>
        <v>12</v>
      </c>
      <c r="AU78" s="422">
        <f t="shared" si="6"/>
        <v>12.9</v>
      </c>
      <c r="AV78" s="422">
        <f t="shared" si="6"/>
        <v>13.75</v>
      </c>
      <c r="AW78" s="422">
        <f t="shared" si="6"/>
        <v>14.6</v>
      </c>
      <c r="AX78" s="422">
        <f t="shared" si="6"/>
        <v>15.4</v>
      </c>
      <c r="AY78" s="422">
        <f t="shared" si="6"/>
        <v>16.28</v>
      </c>
      <c r="AZ78" s="422">
        <f t="shared" si="6"/>
        <v>17.14</v>
      </c>
      <c r="BA78" s="422">
        <f t="shared" si="6"/>
        <v>18</v>
      </c>
      <c r="BB78" s="422">
        <f t="shared" si="6"/>
        <v>18.8</v>
      </c>
      <c r="BC78" s="422">
        <f t="shared" si="6"/>
        <v>19.7</v>
      </c>
      <c r="BD78" s="422">
        <f>IF($S$12="Print",BD$6,BD$5)</f>
        <v>20.63</v>
      </c>
      <c r="BE78" s="422">
        <f t="shared" si="6"/>
        <v>21.55</v>
      </c>
      <c r="BF78" s="422">
        <f t="shared" si="6"/>
        <v>22.5</v>
      </c>
      <c r="BG78" s="422">
        <f t="shared" si="6"/>
        <v>23.53</v>
      </c>
      <c r="BH78" s="422">
        <f t="shared" si="6"/>
        <v>24.55</v>
      </c>
      <c r="BI78" s="422">
        <f t="shared" si="6"/>
        <v>25.6</v>
      </c>
      <c r="BJ78" s="422">
        <f t="shared" si="6"/>
        <v>26.65</v>
      </c>
      <c r="BK78" s="422">
        <f t="shared" si="6"/>
        <v>27.8</v>
      </c>
      <c r="BL78" s="422">
        <f t="shared" si="6"/>
        <v>28.9</v>
      </c>
      <c r="BM78" s="451"/>
      <c r="BN78" s="423" t="s">
        <v>276</v>
      </c>
      <c r="BO78" s="440" t="s">
        <v>1049</v>
      </c>
      <c r="BP78" s="451"/>
      <c r="BQ78" s="1389"/>
      <c r="BR78" s="1385"/>
      <c r="BS78" s="1385"/>
      <c r="BT78" s="1385"/>
    </row>
    <row r="79" spans="3:72" ht="15" customHeight="1">
      <c r="C79" s="1394"/>
      <c r="D79" s="1397"/>
      <c r="E79" s="1400"/>
      <c r="F79" s="1407"/>
      <c r="G79" s="1407"/>
      <c r="H79" s="1407"/>
      <c r="I79" s="1385"/>
      <c r="J79" s="1385"/>
      <c r="K79" s="1391"/>
      <c r="T79" s="256"/>
      <c r="U79" s="267"/>
      <c r="V79" s="419"/>
      <c r="W79" s="419"/>
      <c r="X79" s="428"/>
      <c r="Y79" s="429"/>
      <c r="Z79" s="129"/>
      <c r="AA79" s="419"/>
      <c r="AB79" s="419"/>
      <c r="AC79" s="419"/>
      <c r="AD79" s="429"/>
      <c r="AE79" s="429"/>
      <c r="AF79" s="129"/>
      <c r="AG79" s="425" t="s">
        <v>519</v>
      </c>
      <c r="AH79" s="421">
        <v>180</v>
      </c>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423" t="s">
        <v>201</v>
      </c>
      <c r="BO79" s="440" t="s">
        <v>201</v>
      </c>
      <c r="BP79" s="451"/>
      <c r="BQ79" s="1389"/>
      <c r="BR79" s="1385"/>
      <c r="BS79" s="1385"/>
      <c r="BT79" s="1385"/>
    </row>
    <row r="80" spans="3:72" ht="15" customHeight="1">
      <c r="C80" s="1394"/>
      <c r="D80" s="1397"/>
      <c r="E80" s="1400"/>
      <c r="F80" s="1407"/>
      <c r="G80" s="1407"/>
      <c r="H80" s="1407"/>
      <c r="I80" s="1385"/>
      <c r="J80" s="1385"/>
      <c r="K80" s="1391"/>
      <c r="T80" s="256"/>
      <c r="U80" s="267"/>
      <c r="V80" s="430"/>
      <c r="W80" s="430"/>
      <c r="X80" s="434"/>
      <c r="Y80" s="433"/>
      <c r="Z80" s="129"/>
      <c r="AA80" s="419"/>
      <c r="AB80" s="430"/>
      <c r="AC80" s="430"/>
      <c r="AD80" s="434"/>
      <c r="AE80" s="433"/>
      <c r="AF80" s="129"/>
      <c r="AG80" s="435"/>
      <c r="AH80" s="421">
        <v>60</v>
      </c>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256"/>
      <c r="BP80" s="129"/>
      <c r="BQ80" s="1389"/>
      <c r="BR80" s="1385"/>
      <c r="BS80" s="1385"/>
      <c r="BT80" s="1385"/>
    </row>
    <row r="81" spans="3:72" ht="15" customHeight="1">
      <c r="C81" s="1394"/>
      <c r="D81" s="1397"/>
      <c r="E81" s="1400"/>
      <c r="F81" s="1407"/>
      <c r="G81" s="1407"/>
      <c r="H81" s="1407"/>
      <c r="I81" s="1385"/>
      <c r="J81" s="1385"/>
      <c r="K81" s="1391"/>
      <c r="T81" s="256"/>
      <c r="U81" s="267"/>
      <c r="V81" s="430"/>
      <c r="W81" s="430"/>
      <c r="X81" s="129"/>
      <c r="Y81" s="129"/>
      <c r="Z81" s="129"/>
      <c r="AA81" s="419"/>
      <c r="AB81" s="430"/>
      <c r="AC81" s="430"/>
      <c r="AD81" s="129"/>
      <c r="AE81" s="129"/>
      <c r="AF81" s="129"/>
      <c r="AG81" s="129"/>
      <c r="AH81" s="421">
        <v>60</v>
      </c>
      <c r="AI81" s="426" t="s">
        <v>517</v>
      </c>
      <c r="AJ81" s="424" t="s">
        <v>201</v>
      </c>
      <c r="AK81" s="424" t="s">
        <v>276</v>
      </c>
      <c r="AL81" s="424" t="s">
        <v>277</v>
      </c>
      <c r="AM81" s="424" t="s">
        <v>278</v>
      </c>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c r="BJ81" s="129"/>
      <c r="BK81" s="129"/>
      <c r="BL81" s="129"/>
      <c r="BM81" s="129"/>
      <c r="BN81" s="129"/>
      <c r="BO81" s="256"/>
      <c r="BP81" s="129"/>
      <c r="BQ81" s="1389"/>
      <c r="BR81" s="1385"/>
      <c r="BS81" s="1385"/>
      <c r="BT81" s="1385"/>
    </row>
    <row r="82" spans="3:72" ht="15" customHeight="1" thickBot="1">
      <c r="C82" s="1394"/>
      <c r="D82" s="1397"/>
      <c r="E82" s="1400"/>
      <c r="F82" s="1407"/>
      <c r="G82" s="1407"/>
      <c r="H82" s="1407"/>
      <c r="I82" s="1385"/>
      <c r="J82" s="1385"/>
      <c r="K82" s="1391"/>
      <c r="T82" s="256"/>
      <c r="U82" s="441"/>
      <c r="V82" s="443"/>
      <c r="W82" s="443"/>
      <c r="X82" s="336"/>
      <c r="Y82" s="336"/>
      <c r="Z82" s="336"/>
      <c r="AA82" s="442"/>
      <c r="AB82" s="443"/>
      <c r="AC82" s="443"/>
      <c r="AD82" s="336"/>
      <c r="AE82" s="336"/>
      <c r="AF82" s="336"/>
      <c r="AG82" s="336"/>
      <c r="AH82" s="444">
        <v>60</v>
      </c>
      <c r="AI82" s="445" t="s">
        <v>512</v>
      </c>
      <c r="AJ82" s="446">
        <v>-0.25</v>
      </c>
      <c r="AK82" s="446">
        <v>0.6</v>
      </c>
      <c r="AL82" s="444">
        <v>1.5</v>
      </c>
      <c r="AM82" s="446">
        <v>2.4</v>
      </c>
      <c r="AN82" s="336"/>
      <c r="AO82" s="336"/>
      <c r="AP82" s="336"/>
      <c r="AQ82" s="336"/>
      <c r="AR82" s="336"/>
      <c r="AS82" s="336"/>
      <c r="AT82" s="336"/>
      <c r="AU82" s="336"/>
      <c r="AV82" s="336"/>
      <c r="AW82" s="336"/>
      <c r="AX82" s="336"/>
      <c r="AY82" s="336"/>
      <c r="AZ82" s="336"/>
      <c r="BA82" s="336"/>
      <c r="BB82" s="336"/>
      <c r="BC82" s="336"/>
      <c r="BD82" s="336"/>
      <c r="BE82" s="336"/>
      <c r="BF82" s="336"/>
      <c r="BG82" s="336"/>
      <c r="BH82" s="336"/>
      <c r="BI82" s="336"/>
      <c r="BJ82" s="336"/>
      <c r="BK82" s="336"/>
      <c r="BL82" s="336"/>
      <c r="BM82" s="336"/>
      <c r="BN82" s="336"/>
      <c r="BO82" s="447"/>
      <c r="BP82" s="129"/>
      <c r="BQ82" s="1389"/>
      <c r="BR82" s="1385"/>
      <c r="BS82" s="1385"/>
      <c r="BT82" s="1385"/>
    </row>
    <row r="83" spans="3:72" ht="15" customHeight="1">
      <c r="C83" s="1394"/>
      <c r="D83" s="1397"/>
      <c r="E83" s="1400"/>
      <c r="F83" s="1407"/>
      <c r="G83" s="1407"/>
      <c r="H83" s="1407"/>
      <c r="I83" s="1385"/>
      <c r="J83" s="1385"/>
      <c r="K83" s="1391"/>
      <c r="BQ83" s="1389"/>
      <c r="BR83" s="1385"/>
      <c r="BS83" s="1385"/>
      <c r="BT83" s="1385"/>
    </row>
    <row r="84" spans="3:72" ht="15" customHeight="1">
      <c r="C84" s="1395"/>
      <c r="D84" s="1398"/>
      <c r="E84" s="1401"/>
      <c r="F84" s="1407"/>
      <c r="G84" s="1407"/>
      <c r="H84" s="1407"/>
      <c r="I84" s="1385"/>
      <c r="J84" s="1385"/>
      <c r="K84" s="1391"/>
      <c r="BQ84" s="1389"/>
      <c r="BR84" s="1385"/>
      <c r="BS84" s="1385"/>
      <c r="BT84" s="1385"/>
    </row>
    <row r="85" spans="3:72" ht="18" customHeight="1" thickBot="1">
      <c r="C85" s="788" t="s">
        <v>378</v>
      </c>
      <c r="D85" s="541"/>
      <c r="E85" s="539"/>
      <c r="F85" s="539"/>
      <c r="G85" s="539"/>
      <c r="H85" s="539"/>
      <c r="I85" s="539"/>
      <c r="J85" s="539"/>
      <c r="K85" s="539"/>
    </row>
    <row r="86" spans="3:72" ht="15" customHeight="1">
      <c r="C86" s="1393">
        <v>8</v>
      </c>
      <c r="D86" s="1396" t="s">
        <v>379</v>
      </c>
      <c r="E86" s="1399" t="s">
        <v>380</v>
      </c>
      <c r="F86" s="1407">
        <v>4</v>
      </c>
      <c r="G86" s="1407">
        <v>3</v>
      </c>
      <c r="H86" s="1407">
        <v>16</v>
      </c>
      <c r="I86" s="1389"/>
      <c r="J86" s="1389"/>
      <c r="K86" s="1391" t="s">
        <v>545</v>
      </c>
      <c r="N86" s="454" t="s">
        <v>520</v>
      </c>
      <c r="O86" s="448"/>
      <c r="P86" s="457"/>
      <c r="Q86" s="456"/>
      <c r="R86" s="129"/>
      <c r="T86" s="129"/>
      <c r="U86" s="436" t="s">
        <v>507</v>
      </c>
      <c r="V86" s="437"/>
      <c r="W86" s="437"/>
      <c r="X86" s="437"/>
      <c r="Y86" s="437"/>
      <c r="Z86" s="437"/>
      <c r="AA86" s="437"/>
      <c r="AB86" s="437"/>
      <c r="AC86" s="437"/>
      <c r="AD86" s="437"/>
      <c r="AE86" s="437"/>
      <c r="AF86" s="437"/>
      <c r="AG86" s="437"/>
      <c r="AH86" s="437"/>
      <c r="AI86" s="437"/>
      <c r="AJ86" s="437"/>
      <c r="AK86" s="437"/>
      <c r="AL86" s="437"/>
      <c r="AM86" s="437"/>
      <c r="AN86" s="437"/>
      <c r="AO86" s="437"/>
      <c r="AP86" s="437"/>
      <c r="AQ86" s="437"/>
      <c r="AR86" s="437"/>
      <c r="AS86" s="437"/>
      <c r="AT86" s="437"/>
      <c r="AU86" s="437"/>
      <c r="AV86" s="437"/>
      <c r="AW86" s="437"/>
      <c r="AX86" s="437"/>
      <c r="AY86" s="437"/>
      <c r="AZ86" s="437"/>
      <c r="BA86" s="437"/>
      <c r="BB86" s="437"/>
      <c r="BC86" s="437"/>
      <c r="BD86" s="437"/>
      <c r="BE86" s="437"/>
      <c r="BF86" s="437"/>
      <c r="BG86" s="437"/>
      <c r="BH86" s="437"/>
      <c r="BI86" s="437"/>
      <c r="BJ86" s="437"/>
      <c r="BK86" s="437"/>
      <c r="BL86" s="437"/>
      <c r="BM86" s="437"/>
      <c r="BN86" s="437"/>
      <c r="BO86" s="438"/>
      <c r="BP86" s="129"/>
      <c r="BQ86" s="1389"/>
      <c r="BR86" s="1385"/>
      <c r="BS86" s="1385"/>
      <c r="BT86" s="1385"/>
    </row>
    <row r="87" spans="3:72" ht="15" customHeight="1">
      <c r="C87" s="1394"/>
      <c r="D87" s="1397"/>
      <c r="E87" s="1400"/>
      <c r="F87" s="1407"/>
      <c r="G87" s="1407"/>
      <c r="H87" s="1407"/>
      <c r="I87" s="1389"/>
      <c r="J87" s="1389"/>
      <c r="K87" s="1391"/>
      <c r="N87" s="455"/>
      <c r="O87" s="1408" t="s">
        <v>1053</v>
      </c>
      <c r="P87" s="1408" t="s">
        <v>1054</v>
      </c>
      <c r="Q87" s="1402" t="s">
        <v>1055</v>
      </c>
      <c r="R87" s="129"/>
      <c r="S87" s="129"/>
      <c r="T87" s="129">
        <v>8</v>
      </c>
      <c r="U87" s="439"/>
      <c r="V87" s="419" t="s">
        <v>513</v>
      </c>
      <c r="W87" s="431" t="s">
        <v>514</v>
      </c>
      <c r="X87" s="427" t="s">
        <v>518</v>
      </c>
      <c r="Y87" s="427" t="s">
        <v>275</v>
      </c>
      <c r="Z87" s="129"/>
      <c r="AA87" s="419"/>
      <c r="AB87" s="419" t="s">
        <v>513</v>
      </c>
      <c r="AC87" s="419" t="s">
        <v>514</v>
      </c>
      <c r="AD87" s="429" t="s">
        <v>518</v>
      </c>
      <c r="AE87" s="429" t="s">
        <v>275</v>
      </c>
      <c r="AF87" s="129"/>
      <c r="AG87" s="424" t="s">
        <v>516</v>
      </c>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c r="BI87" s="129"/>
      <c r="BJ87" s="129"/>
      <c r="BK87" s="129"/>
      <c r="BL87" s="129"/>
      <c r="BM87" s="129"/>
      <c r="BN87" s="423" t="s">
        <v>521</v>
      </c>
      <c r="BO87" s="440" t="s">
        <v>522</v>
      </c>
      <c r="BP87" s="451"/>
      <c r="BQ87" s="1389"/>
      <c r="BR87" s="1385"/>
      <c r="BS87" s="1385"/>
      <c r="BT87" s="1385"/>
    </row>
    <row r="88" spans="3:72" ht="15" customHeight="1">
      <c r="C88" s="1394"/>
      <c r="D88" s="1397"/>
      <c r="E88" s="1400"/>
      <c r="F88" s="1407"/>
      <c r="G88" s="1407"/>
      <c r="H88" s="1407"/>
      <c r="I88" s="1389"/>
      <c r="J88" s="1389"/>
      <c r="K88" s="1391"/>
      <c r="N88" s="449"/>
      <c r="O88" s="1409"/>
      <c r="P88" s="1409"/>
      <c r="Q88" s="1403"/>
      <c r="T88" s="129"/>
      <c r="U88" s="439" t="s">
        <v>510</v>
      </c>
      <c r="V88" s="430">
        <v>0</v>
      </c>
      <c r="W88" s="432">
        <v>0</v>
      </c>
      <c r="X88" s="433">
        <f>HLOOKUP($O89,$AH89:$BL90,2,FALSE)</f>
        <v>15.4</v>
      </c>
      <c r="Y88" s="433">
        <v>30</v>
      </c>
      <c r="Z88" s="129"/>
      <c r="AA88" s="419" t="s">
        <v>515</v>
      </c>
      <c r="AB88" s="430">
        <v>0</v>
      </c>
      <c r="AC88" s="430">
        <v>0</v>
      </c>
      <c r="AD88" s="434">
        <f>HLOOKUP($P89,$AJ93:$AM94,2,FALSE)</f>
        <v>1.5</v>
      </c>
      <c r="AE88" s="433">
        <v>3</v>
      </c>
      <c r="AF88" s="129"/>
      <c r="AG88" s="420" t="s">
        <v>511</v>
      </c>
      <c r="AH88" s="421">
        <v>180</v>
      </c>
      <c r="AI88" s="421">
        <v>6</v>
      </c>
      <c r="AJ88" s="421">
        <v>6</v>
      </c>
      <c r="AK88" s="421">
        <v>6</v>
      </c>
      <c r="AL88" s="421">
        <v>6</v>
      </c>
      <c r="AM88" s="421">
        <v>6</v>
      </c>
      <c r="AN88" s="421">
        <v>6</v>
      </c>
      <c r="AO88" s="421">
        <v>6</v>
      </c>
      <c r="AP88" s="421">
        <v>6</v>
      </c>
      <c r="AQ88" s="421">
        <v>6</v>
      </c>
      <c r="AR88" s="421">
        <v>6</v>
      </c>
      <c r="AS88" s="421">
        <v>6</v>
      </c>
      <c r="AT88" s="421">
        <v>6</v>
      </c>
      <c r="AU88" s="421">
        <v>6</v>
      </c>
      <c r="AV88" s="421">
        <v>6</v>
      </c>
      <c r="AW88" s="421">
        <v>6</v>
      </c>
      <c r="AX88" s="421">
        <v>6</v>
      </c>
      <c r="AY88" s="421">
        <v>6</v>
      </c>
      <c r="AZ88" s="421">
        <v>6</v>
      </c>
      <c r="BA88" s="421">
        <v>6</v>
      </c>
      <c r="BB88" s="421">
        <v>6</v>
      </c>
      <c r="BC88" s="421">
        <v>6</v>
      </c>
      <c r="BD88" s="421">
        <v>6</v>
      </c>
      <c r="BE88" s="421">
        <v>6</v>
      </c>
      <c r="BF88" s="421">
        <v>6</v>
      </c>
      <c r="BG88" s="421">
        <v>6</v>
      </c>
      <c r="BH88" s="421">
        <v>6</v>
      </c>
      <c r="BI88" s="421">
        <v>6</v>
      </c>
      <c r="BJ88" s="421">
        <v>6</v>
      </c>
      <c r="BK88" s="421">
        <v>6</v>
      </c>
      <c r="BL88" s="452">
        <v>6</v>
      </c>
      <c r="BM88" s="372"/>
      <c r="BN88" s="423" t="s">
        <v>278</v>
      </c>
      <c r="BO88" s="440" t="s">
        <v>1047</v>
      </c>
      <c r="BP88" s="451"/>
      <c r="BQ88" s="1389"/>
      <c r="BR88" s="1385"/>
      <c r="BS88" s="1385"/>
      <c r="BT88" s="1385"/>
    </row>
    <row r="89" spans="3:72" ht="15" customHeight="1" thickBot="1">
      <c r="C89" s="1394"/>
      <c r="D89" s="1397"/>
      <c r="E89" s="1400"/>
      <c r="F89" s="1407"/>
      <c r="G89" s="1407"/>
      <c r="H89" s="1407"/>
      <c r="I89" s="1389"/>
      <c r="J89" s="1389"/>
      <c r="K89" s="1391"/>
      <c r="N89" s="450" t="s">
        <v>508</v>
      </c>
      <c r="O89" s="1300">
        <v>16</v>
      </c>
      <c r="P89" s="458" t="s">
        <v>277</v>
      </c>
      <c r="Q89" s="1303" t="s">
        <v>1048</v>
      </c>
      <c r="T89" s="129"/>
      <c r="U89" s="439"/>
      <c r="V89" s="430">
        <f>SIN((((($X88+$Y88)*180/$Y88)+90))*PI()/180)</f>
        <v>4.1875653729199443E-2</v>
      </c>
      <c r="W89" s="430">
        <f>COS((((($X88+$Y88)*180/$Y88)+90))*PI()/180)</f>
        <v>0.99912283009885838</v>
      </c>
      <c r="X89" s="129"/>
      <c r="Y89" s="129"/>
      <c r="Z89" s="129"/>
      <c r="AA89" s="419"/>
      <c r="AB89" s="430">
        <f>SIN((((($AD88+$AE88)*180/$AE88)+90))*PI()/180)</f>
        <v>-2.45029690981724E-16</v>
      </c>
      <c r="AC89" s="430">
        <f>COS((((($AD88+$AE88)*180/$AE88)+90))*PI()/180)</f>
        <v>1</v>
      </c>
      <c r="AD89" s="129"/>
      <c r="AE89" s="129"/>
      <c r="AF89" s="129"/>
      <c r="AG89" s="420" t="s">
        <v>509</v>
      </c>
      <c r="AH89" s="422">
        <v>0</v>
      </c>
      <c r="AI89" s="422">
        <v>1</v>
      </c>
      <c r="AJ89" s="421">
        <v>2</v>
      </c>
      <c r="AK89" s="421">
        <v>3</v>
      </c>
      <c r="AL89" s="421">
        <v>4</v>
      </c>
      <c r="AM89" s="421">
        <v>5</v>
      </c>
      <c r="AN89" s="421">
        <v>6</v>
      </c>
      <c r="AO89" s="421">
        <v>7</v>
      </c>
      <c r="AP89" s="421">
        <v>8</v>
      </c>
      <c r="AQ89" s="421">
        <v>9</v>
      </c>
      <c r="AR89" s="421">
        <v>10</v>
      </c>
      <c r="AS89" s="421">
        <v>11</v>
      </c>
      <c r="AT89" s="421">
        <v>12</v>
      </c>
      <c r="AU89" s="421">
        <v>13</v>
      </c>
      <c r="AV89" s="421">
        <v>14</v>
      </c>
      <c r="AW89" s="421">
        <v>15</v>
      </c>
      <c r="AX89" s="421">
        <v>16</v>
      </c>
      <c r="AY89" s="421">
        <v>17</v>
      </c>
      <c r="AZ89" s="421">
        <v>18</v>
      </c>
      <c r="BA89" s="421">
        <v>19</v>
      </c>
      <c r="BB89" s="421">
        <v>20</v>
      </c>
      <c r="BC89" s="421">
        <v>21</v>
      </c>
      <c r="BD89" s="421">
        <v>22</v>
      </c>
      <c r="BE89" s="421">
        <v>23</v>
      </c>
      <c r="BF89" s="421">
        <v>24</v>
      </c>
      <c r="BG89" s="421">
        <v>25</v>
      </c>
      <c r="BH89" s="421">
        <v>26</v>
      </c>
      <c r="BI89" s="421">
        <v>27</v>
      </c>
      <c r="BJ89" s="421">
        <v>28</v>
      </c>
      <c r="BK89" s="421">
        <v>29</v>
      </c>
      <c r="BL89" s="452">
        <v>30</v>
      </c>
      <c r="BM89" s="372"/>
      <c r="BN89" s="423" t="s">
        <v>277</v>
      </c>
      <c r="BO89" s="440" t="s">
        <v>1048</v>
      </c>
      <c r="BP89" s="451"/>
      <c r="BQ89" s="1389"/>
      <c r="BR89" s="1385"/>
      <c r="BS89" s="1385"/>
      <c r="BT89" s="1385"/>
    </row>
    <row r="90" spans="3:72" ht="15" customHeight="1">
      <c r="C90" s="1394"/>
      <c r="D90" s="1397"/>
      <c r="E90" s="1400"/>
      <c r="F90" s="1407"/>
      <c r="G90" s="1407"/>
      <c r="H90" s="1407"/>
      <c r="I90" s="1389"/>
      <c r="J90" s="1389"/>
      <c r="K90" s="1391"/>
      <c r="P90" s="129"/>
      <c r="Q90" s="638"/>
      <c r="T90" s="129"/>
      <c r="U90" s="459"/>
      <c r="V90" s="430">
        <v>0</v>
      </c>
      <c r="W90" s="430">
        <v>0</v>
      </c>
      <c r="X90" s="129"/>
      <c r="Y90" s="129"/>
      <c r="Z90" s="129"/>
      <c r="AA90" s="419"/>
      <c r="AB90" s="430">
        <v>0</v>
      </c>
      <c r="AC90" s="430">
        <v>0</v>
      </c>
      <c r="AD90" s="129"/>
      <c r="AE90" s="129"/>
      <c r="AF90" s="129"/>
      <c r="AG90" s="420" t="s">
        <v>512</v>
      </c>
      <c r="AH90" s="422">
        <v>-0.7</v>
      </c>
      <c r="AI90" s="422">
        <f>IF($S$12="Print",AI$6,AI$5)</f>
        <v>0.9</v>
      </c>
      <c r="AJ90" s="422">
        <f t="shared" ref="AJ90:BL90" si="7">IF($S$12="Print",AJ$6,AJ$5)</f>
        <v>2</v>
      </c>
      <c r="AK90" s="422">
        <f t="shared" si="7"/>
        <v>3.2</v>
      </c>
      <c r="AL90" s="422">
        <f t="shared" si="7"/>
        <v>4.3</v>
      </c>
      <c r="AM90" s="422">
        <f t="shared" si="7"/>
        <v>5.4</v>
      </c>
      <c r="AN90" s="422">
        <f t="shared" si="7"/>
        <v>6.5</v>
      </c>
      <c r="AO90" s="422">
        <f t="shared" si="7"/>
        <v>7.4</v>
      </c>
      <c r="AP90" s="422">
        <f t="shared" si="7"/>
        <v>8.4</v>
      </c>
      <c r="AQ90" s="422">
        <f t="shared" si="7"/>
        <v>9.35</v>
      </c>
      <c r="AR90" s="422">
        <f t="shared" si="7"/>
        <v>10.27</v>
      </c>
      <c r="AS90" s="422">
        <f t="shared" si="7"/>
        <v>11.15</v>
      </c>
      <c r="AT90" s="422">
        <f t="shared" si="7"/>
        <v>12</v>
      </c>
      <c r="AU90" s="422">
        <f t="shared" si="7"/>
        <v>12.9</v>
      </c>
      <c r="AV90" s="422">
        <f t="shared" si="7"/>
        <v>13.75</v>
      </c>
      <c r="AW90" s="422">
        <f t="shared" si="7"/>
        <v>14.6</v>
      </c>
      <c r="AX90" s="422">
        <f t="shared" si="7"/>
        <v>15.4</v>
      </c>
      <c r="AY90" s="422">
        <f t="shared" si="7"/>
        <v>16.28</v>
      </c>
      <c r="AZ90" s="422">
        <f t="shared" si="7"/>
        <v>17.14</v>
      </c>
      <c r="BA90" s="422">
        <f t="shared" si="7"/>
        <v>18</v>
      </c>
      <c r="BB90" s="422">
        <f t="shared" si="7"/>
        <v>18.8</v>
      </c>
      <c r="BC90" s="422">
        <f t="shared" si="7"/>
        <v>19.7</v>
      </c>
      <c r="BD90" s="422">
        <f>IF($S$12="Print",BD$6,BD$5)</f>
        <v>20.63</v>
      </c>
      <c r="BE90" s="422">
        <f t="shared" si="7"/>
        <v>21.55</v>
      </c>
      <c r="BF90" s="422">
        <f t="shared" si="7"/>
        <v>22.5</v>
      </c>
      <c r="BG90" s="422">
        <f t="shared" si="7"/>
        <v>23.53</v>
      </c>
      <c r="BH90" s="422">
        <f t="shared" si="7"/>
        <v>24.55</v>
      </c>
      <c r="BI90" s="422">
        <f t="shared" si="7"/>
        <v>25.6</v>
      </c>
      <c r="BJ90" s="422">
        <f t="shared" si="7"/>
        <v>26.65</v>
      </c>
      <c r="BK90" s="422">
        <f t="shared" si="7"/>
        <v>27.8</v>
      </c>
      <c r="BL90" s="422">
        <f t="shared" si="7"/>
        <v>28.9</v>
      </c>
      <c r="BM90" s="451"/>
      <c r="BN90" s="423" t="s">
        <v>276</v>
      </c>
      <c r="BO90" s="440" t="s">
        <v>1049</v>
      </c>
      <c r="BP90" s="451"/>
      <c r="BQ90" s="1389"/>
      <c r="BR90" s="1385"/>
      <c r="BS90" s="1385"/>
      <c r="BT90" s="1385"/>
    </row>
    <row r="91" spans="3:72" ht="15" customHeight="1">
      <c r="C91" s="1394"/>
      <c r="D91" s="1397"/>
      <c r="E91" s="1400"/>
      <c r="F91" s="1407"/>
      <c r="G91" s="1407"/>
      <c r="H91" s="1407"/>
      <c r="I91" s="1389"/>
      <c r="J91" s="1389"/>
      <c r="K91" s="1391"/>
      <c r="T91" s="256"/>
      <c r="U91" s="267"/>
      <c r="V91" s="419"/>
      <c r="W91" s="419"/>
      <c r="X91" s="428"/>
      <c r="Y91" s="429"/>
      <c r="Z91" s="129"/>
      <c r="AA91" s="419"/>
      <c r="AB91" s="419"/>
      <c r="AC91" s="419"/>
      <c r="AD91" s="429"/>
      <c r="AE91" s="429"/>
      <c r="AF91" s="129"/>
      <c r="AG91" s="425" t="s">
        <v>519</v>
      </c>
      <c r="AH91" s="421">
        <v>180</v>
      </c>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c r="BE91" s="129"/>
      <c r="BF91" s="129"/>
      <c r="BG91" s="129"/>
      <c r="BH91" s="129"/>
      <c r="BI91" s="129"/>
      <c r="BJ91" s="129"/>
      <c r="BK91" s="129"/>
      <c r="BL91" s="129"/>
      <c r="BM91" s="129"/>
      <c r="BN91" s="423" t="s">
        <v>201</v>
      </c>
      <c r="BO91" s="440" t="s">
        <v>201</v>
      </c>
      <c r="BP91" s="451"/>
      <c r="BQ91" s="1389"/>
      <c r="BR91" s="1385"/>
      <c r="BS91" s="1385"/>
      <c r="BT91" s="1385"/>
    </row>
    <row r="92" spans="3:72" ht="15" customHeight="1">
      <c r="C92" s="1394"/>
      <c r="D92" s="1397"/>
      <c r="E92" s="1400"/>
      <c r="F92" s="1407"/>
      <c r="G92" s="1407"/>
      <c r="H92" s="1407"/>
      <c r="I92" s="1389"/>
      <c r="J92" s="1389"/>
      <c r="K92" s="1391"/>
      <c r="T92" s="256"/>
      <c r="U92" s="267"/>
      <c r="V92" s="430"/>
      <c r="W92" s="430"/>
      <c r="X92" s="434"/>
      <c r="Y92" s="433"/>
      <c r="Z92" s="129"/>
      <c r="AA92" s="419"/>
      <c r="AB92" s="430"/>
      <c r="AC92" s="430"/>
      <c r="AD92" s="434"/>
      <c r="AE92" s="433"/>
      <c r="AF92" s="129"/>
      <c r="AG92" s="435"/>
      <c r="AH92" s="421">
        <v>60</v>
      </c>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129"/>
      <c r="BH92" s="129"/>
      <c r="BI92" s="129"/>
      <c r="BJ92" s="129"/>
      <c r="BK92" s="129"/>
      <c r="BL92" s="129"/>
      <c r="BM92" s="129"/>
      <c r="BN92" s="129"/>
      <c r="BO92" s="256"/>
      <c r="BP92" s="129"/>
      <c r="BQ92" s="1389"/>
      <c r="BR92" s="1385"/>
      <c r="BS92" s="1385"/>
      <c r="BT92" s="1385"/>
    </row>
    <row r="93" spans="3:72" ht="15" customHeight="1">
      <c r="C93" s="1394"/>
      <c r="D93" s="1397"/>
      <c r="E93" s="1400"/>
      <c r="F93" s="1407"/>
      <c r="G93" s="1407"/>
      <c r="H93" s="1407"/>
      <c r="I93" s="1389"/>
      <c r="J93" s="1389"/>
      <c r="K93" s="1391"/>
      <c r="T93" s="256"/>
      <c r="U93" s="267"/>
      <c r="V93" s="430"/>
      <c r="W93" s="430"/>
      <c r="X93" s="129"/>
      <c r="Y93" s="129"/>
      <c r="Z93" s="129"/>
      <c r="AA93" s="419"/>
      <c r="AB93" s="430"/>
      <c r="AC93" s="430"/>
      <c r="AD93" s="129"/>
      <c r="AE93" s="129"/>
      <c r="AF93" s="129"/>
      <c r="AG93" s="129"/>
      <c r="AH93" s="421">
        <v>60</v>
      </c>
      <c r="AI93" s="426" t="s">
        <v>517</v>
      </c>
      <c r="AJ93" s="424" t="s">
        <v>201</v>
      </c>
      <c r="AK93" s="424" t="s">
        <v>276</v>
      </c>
      <c r="AL93" s="424" t="s">
        <v>277</v>
      </c>
      <c r="AM93" s="424" t="s">
        <v>278</v>
      </c>
      <c r="AN93" s="129"/>
      <c r="AO93" s="129"/>
      <c r="AP93" s="129"/>
      <c r="AQ93" s="129"/>
      <c r="AR93" s="129"/>
      <c r="AS93" s="129"/>
      <c r="AT93" s="129"/>
      <c r="AU93" s="129"/>
      <c r="AV93" s="129"/>
      <c r="AW93" s="129"/>
      <c r="AX93" s="129"/>
      <c r="AY93" s="129"/>
      <c r="AZ93" s="129"/>
      <c r="BA93" s="129"/>
      <c r="BB93" s="129"/>
      <c r="BC93" s="129"/>
      <c r="BD93" s="129"/>
      <c r="BE93" s="129"/>
      <c r="BF93" s="129"/>
      <c r="BG93" s="129"/>
      <c r="BH93" s="129"/>
      <c r="BI93" s="129"/>
      <c r="BJ93" s="129"/>
      <c r="BK93" s="129"/>
      <c r="BL93" s="129"/>
      <c r="BM93" s="129"/>
      <c r="BN93" s="129"/>
      <c r="BO93" s="256"/>
      <c r="BP93" s="129"/>
      <c r="BQ93" s="1389"/>
      <c r="BR93" s="1385"/>
      <c r="BS93" s="1385"/>
      <c r="BT93" s="1385"/>
    </row>
    <row r="94" spans="3:72" ht="15" customHeight="1" thickBot="1">
      <c r="C94" s="1394"/>
      <c r="D94" s="1397"/>
      <c r="E94" s="1400"/>
      <c r="F94" s="1407"/>
      <c r="G94" s="1407"/>
      <c r="H94" s="1407"/>
      <c r="I94" s="1389"/>
      <c r="J94" s="1389"/>
      <c r="K94" s="1391"/>
      <c r="T94" s="256"/>
      <c r="U94" s="441"/>
      <c r="V94" s="443"/>
      <c r="W94" s="443"/>
      <c r="X94" s="336"/>
      <c r="Y94" s="336"/>
      <c r="Z94" s="336"/>
      <c r="AA94" s="442"/>
      <c r="AB94" s="443"/>
      <c r="AC94" s="443"/>
      <c r="AD94" s="336"/>
      <c r="AE94" s="336"/>
      <c r="AF94" s="336"/>
      <c r="AG94" s="336"/>
      <c r="AH94" s="444">
        <v>60</v>
      </c>
      <c r="AI94" s="445" t="s">
        <v>512</v>
      </c>
      <c r="AJ94" s="446">
        <v>-0.25</v>
      </c>
      <c r="AK94" s="446">
        <v>0.6</v>
      </c>
      <c r="AL94" s="444">
        <v>1.5</v>
      </c>
      <c r="AM94" s="446">
        <v>2.4</v>
      </c>
      <c r="AN94" s="336"/>
      <c r="AO94" s="336"/>
      <c r="AP94" s="336"/>
      <c r="AQ94" s="336"/>
      <c r="AR94" s="336"/>
      <c r="AS94" s="336"/>
      <c r="AT94" s="336"/>
      <c r="AU94" s="336"/>
      <c r="AV94" s="336"/>
      <c r="AW94" s="336"/>
      <c r="AX94" s="336"/>
      <c r="AY94" s="336"/>
      <c r="AZ94" s="336"/>
      <c r="BA94" s="336"/>
      <c r="BB94" s="336"/>
      <c r="BC94" s="336"/>
      <c r="BD94" s="336"/>
      <c r="BE94" s="336"/>
      <c r="BF94" s="336"/>
      <c r="BG94" s="336"/>
      <c r="BH94" s="336"/>
      <c r="BI94" s="336"/>
      <c r="BJ94" s="336"/>
      <c r="BK94" s="336"/>
      <c r="BL94" s="336"/>
      <c r="BM94" s="336"/>
      <c r="BN94" s="336"/>
      <c r="BO94" s="447"/>
      <c r="BP94" s="129"/>
      <c r="BQ94" s="1389"/>
      <c r="BR94" s="1385"/>
      <c r="BS94" s="1385"/>
      <c r="BT94" s="1385"/>
    </row>
    <row r="95" spans="3:72" ht="15" customHeight="1">
      <c r="C95" s="1394"/>
      <c r="D95" s="1397"/>
      <c r="E95" s="1400"/>
      <c r="F95" s="1407"/>
      <c r="G95" s="1407"/>
      <c r="H95" s="1407"/>
      <c r="I95" s="1389"/>
      <c r="J95" s="1389"/>
      <c r="K95" s="1391"/>
      <c r="BQ95" s="1389"/>
      <c r="BR95" s="1385"/>
      <c r="BS95" s="1385"/>
      <c r="BT95" s="1385"/>
    </row>
    <row r="96" spans="3:72" ht="15" customHeight="1" thickBot="1">
      <c r="C96" s="1395"/>
      <c r="D96" s="1398"/>
      <c r="E96" s="1401"/>
      <c r="F96" s="1407"/>
      <c r="G96" s="1407"/>
      <c r="H96" s="1407"/>
      <c r="I96" s="1390"/>
      <c r="J96" s="1390"/>
      <c r="K96" s="1392"/>
      <c r="BQ96" s="1389"/>
      <c r="BR96" s="1385"/>
      <c r="BS96" s="1385"/>
      <c r="BT96" s="1385"/>
    </row>
    <row r="97" spans="3:72" ht="15" customHeight="1">
      <c r="C97" s="1393">
        <v>9</v>
      </c>
      <c r="D97" s="1396" t="s">
        <v>393</v>
      </c>
      <c r="E97" s="1412" t="s">
        <v>380</v>
      </c>
      <c r="F97" s="1407">
        <v>4</v>
      </c>
      <c r="G97" s="1407">
        <v>3</v>
      </c>
      <c r="H97" s="1407">
        <v>16</v>
      </c>
      <c r="I97" s="1410"/>
      <c r="J97" s="1410"/>
      <c r="K97" s="1411" t="s">
        <v>545</v>
      </c>
      <c r="N97" s="454" t="s">
        <v>520</v>
      </c>
      <c r="O97" s="448"/>
      <c r="P97" s="457"/>
      <c r="Q97" s="456"/>
      <c r="R97" s="129"/>
      <c r="T97" s="129"/>
      <c r="U97" s="436" t="s">
        <v>507</v>
      </c>
      <c r="V97" s="437"/>
      <c r="W97" s="437"/>
      <c r="X97" s="437"/>
      <c r="Y97" s="437"/>
      <c r="Z97" s="437"/>
      <c r="AA97" s="437"/>
      <c r="AB97" s="437"/>
      <c r="AC97" s="437"/>
      <c r="AD97" s="437"/>
      <c r="AE97" s="437"/>
      <c r="AF97" s="437"/>
      <c r="AG97" s="437"/>
      <c r="AH97" s="437"/>
      <c r="AI97" s="437"/>
      <c r="AJ97" s="437"/>
      <c r="AK97" s="437"/>
      <c r="AL97" s="437"/>
      <c r="AM97" s="437"/>
      <c r="AN97" s="437"/>
      <c r="AO97" s="437"/>
      <c r="AP97" s="437"/>
      <c r="AQ97" s="437"/>
      <c r="AR97" s="437"/>
      <c r="AS97" s="437"/>
      <c r="AT97" s="437"/>
      <c r="AU97" s="437"/>
      <c r="AV97" s="437"/>
      <c r="AW97" s="437"/>
      <c r="AX97" s="437"/>
      <c r="AY97" s="437"/>
      <c r="AZ97" s="437"/>
      <c r="BA97" s="437"/>
      <c r="BB97" s="437"/>
      <c r="BC97" s="437"/>
      <c r="BD97" s="437"/>
      <c r="BE97" s="437"/>
      <c r="BF97" s="437"/>
      <c r="BG97" s="437"/>
      <c r="BH97" s="437"/>
      <c r="BI97" s="437"/>
      <c r="BJ97" s="437"/>
      <c r="BK97" s="437"/>
      <c r="BL97" s="437"/>
      <c r="BM97" s="437"/>
      <c r="BN97" s="437"/>
      <c r="BO97" s="438"/>
      <c r="BP97" s="129"/>
      <c r="BQ97" s="1389"/>
      <c r="BR97" s="1385"/>
      <c r="BS97" s="1385"/>
      <c r="BT97" s="1385"/>
    </row>
    <row r="98" spans="3:72" ht="15" customHeight="1">
      <c r="C98" s="1394"/>
      <c r="D98" s="1397"/>
      <c r="E98" s="1413"/>
      <c r="F98" s="1407"/>
      <c r="G98" s="1407"/>
      <c r="H98" s="1407"/>
      <c r="I98" s="1389"/>
      <c r="J98" s="1389"/>
      <c r="K98" s="1391"/>
      <c r="N98" s="455"/>
      <c r="O98" s="1408" t="s">
        <v>1053</v>
      </c>
      <c r="P98" s="1408" t="s">
        <v>1054</v>
      </c>
      <c r="Q98" s="1402" t="s">
        <v>1055</v>
      </c>
      <c r="R98" s="129"/>
      <c r="S98" s="129"/>
      <c r="T98" s="129">
        <v>9</v>
      </c>
      <c r="U98" s="439"/>
      <c r="V98" s="419" t="s">
        <v>513</v>
      </c>
      <c r="W98" s="431" t="s">
        <v>514</v>
      </c>
      <c r="X98" s="427" t="s">
        <v>518</v>
      </c>
      <c r="Y98" s="427" t="s">
        <v>275</v>
      </c>
      <c r="Z98" s="129"/>
      <c r="AA98" s="419"/>
      <c r="AB98" s="419" t="s">
        <v>513</v>
      </c>
      <c r="AC98" s="419" t="s">
        <v>514</v>
      </c>
      <c r="AD98" s="429" t="s">
        <v>518</v>
      </c>
      <c r="AE98" s="429" t="s">
        <v>275</v>
      </c>
      <c r="AF98" s="129"/>
      <c r="AG98" s="424" t="s">
        <v>516</v>
      </c>
      <c r="AH98" s="129"/>
      <c r="AI98" s="129"/>
      <c r="AJ98" s="129"/>
      <c r="AK98" s="129"/>
      <c r="AL98" s="129"/>
      <c r="AM98" s="129"/>
      <c r="AN98" s="129"/>
      <c r="AO98" s="129"/>
      <c r="AP98" s="129"/>
      <c r="AQ98" s="129"/>
      <c r="AR98" s="129"/>
      <c r="AS98" s="129"/>
      <c r="AT98" s="129"/>
      <c r="AU98" s="129"/>
      <c r="AV98" s="129"/>
      <c r="AW98" s="129"/>
      <c r="AX98" s="129"/>
      <c r="AY98" s="129"/>
      <c r="AZ98" s="129"/>
      <c r="BA98" s="129"/>
      <c r="BB98" s="129"/>
      <c r="BC98" s="129"/>
      <c r="BD98" s="129"/>
      <c r="BE98" s="129"/>
      <c r="BF98" s="129"/>
      <c r="BG98" s="129"/>
      <c r="BH98" s="129"/>
      <c r="BI98" s="129"/>
      <c r="BJ98" s="129"/>
      <c r="BK98" s="129"/>
      <c r="BL98" s="129"/>
      <c r="BM98" s="129"/>
      <c r="BN98" s="423" t="s">
        <v>521</v>
      </c>
      <c r="BO98" s="440" t="s">
        <v>522</v>
      </c>
      <c r="BP98" s="451"/>
      <c r="BQ98" s="1389"/>
      <c r="BR98" s="1385"/>
      <c r="BS98" s="1385"/>
      <c r="BT98" s="1385"/>
    </row>
    <row r="99" spans="3:72" ht="15" customHeight="1">
      <c r="C99" s="1394"/>
      <c r="D99" s="1397"/>
      <c r="E99" s="1413"/>
      <c r="F99" s="1407"/>
      <c r="G99" s="1407"/>
      <c r="H99" s="1407"/>
      <c r="I99" s="1389"/>
      <c r="J99" s="1389"/>
      <c r="K99" s="1391"/>
      <c r="N99" s="449"/>
      <c r="O99" s="1409"/>
      <c r="P99" s="1409"/>
      <c r="Q99" s="1403"/>
      <c r="T99" s="129"/>
      <c r="U99" s="439" t="s">
        <v>510</v>
      </c>
      <c r="V99" s="430">
        <v>0</v>
      </c>
      <c r="W99" s="432">
        <v>0</v>
      </c>
      <c r="X99" s="433">
        <f>HLOOKUP($O100,$AH100:$BL101,2,FALSE)</f>
        <v>15.4</v>
      </c>
      <c r="Y99" s="433">
        <v>30</v>
      </c>
      <c r="Z99" s="129"/>
      <c r="AA99" s="419" t="s">
        <v>515</v>
      </c>
      <c r="AB99" s="430">
        <v>0</v>
      </c>
      <c r="AC99" s="430">
        <v>0</v>
      </c>
      <c r="AD99" s="434">
        <f>HLOOKUP($P100,$AJ104:$AM105,2,FALSE)</f>
        <v>1.5</v>
      </c>
      <c r="AE99" s="433">
        <v>3</v>
      </c>
      <c r="AF99" s="129"/>
      <c r="AG99" s="420" t="s">
        <v>511</v>
      </c>
      <c r="AH99" s="421">
        <v>180</v>
      </c>
      <c r="AI99" s="421">
        <v>6</v>
      </c>
      <c r="AJ99" s="421">
        <v>6</v>
      </c>
      <c r="AK99" s="421">
        <v>6</v>
      </c>
      <c r="AL99" s="421">
        <v>6</v>
      </c>
      <c r="AM99" s="421">
        <v>6</v>
      </c>
      <c r="AN99" s="421">
        <v>6</v>
      </c>
      <c r="AO99" s="421">
        <v>6</v>
      </c>
      <c r="AP99" s="421">
        <v>6</v>
      </c>
      <c r="AQ99" s="421">
        <v>6</v>
      </c>
      <c r="AR99" s="421">
        <v>6</v>
      </c>
      <c r="AS99" s="421">
        <v>6</v>
      </c>
      <c r="AT99" s="421">
        <v>6</v>
      </c>
      <c r="AU99" s="421">
        <v>6</v>
      </c>
      <c r="AV99" s="421">
        <v>6</v>
      </c>
      <c r="AW99" s="421">
        <v>6</v>
      </c>
      <c r="AX99" s="421">
        <v>6</v>
      </c>
      <c r="AY99" s="421">
        <v>6</v>
      </c>
      <c r="AZ99" s="421">
        <v>6</v>
      </c>
      <c r="BA99" s="421">
        <v>6</v>
      </c>
      <c r="BB99" s="421">
        <v>6</v>
      </c>
      <c r="BC99" s="421">
        <v>6</v>
      </c>
      <c r="BD99" s="421">
        <v>6</v>
      </c>
      <c r="BE99" s="421">
        <v>6</v>
      </c>
      <c r="BF99" s="421">
        <v>6</v>
      </c>
      <c r="BG99" s="421">
        <v>6</v>
      </c>
      <c r="BH99" s="421">
        <v>6</v>
      </c>
      <c r="BI99" s="421">
        <v>6</v>
      </c>
      <c r="BJ99" s="421">
        <v>6</v>
      </c>
      <c r="BK99" s="421">
        <v>6</v>
      </c>
      <c r="BL99" s="452">
        <v>6</v>
      </c>
      <c r="BM99" s="372"/>
      <c r="BN99" s="423" t="s">
        <v>278</v>
      </c>
      <c r="BO99" s="440" t="s">
        <v>1047</v>
      </c>
      <c r="BP99" s="451"/>
      <c r="BQ99" s="1389"/>
      <c r="BR99" s="1385"/>
      <c r="BS99" s="1385"/>
      <c r="BT99" s="1385"/>
    </row>
    <row r="100" spans="3:72" ht="15" customHeight="1" thickBot="1">
      <c r="C100" s="1394"/>
      <c r="D100" s="1397"/>
      <c r="E100" s="1413"/>
      <c r="F100" s="1407"/>
      <c r="G100" s="1407"/>
      <c r="H100" s="1407"/>
      <c r="I100" s="1389"/>
      <c r="J100" s="1389"/>
      <c r="K100" s="1391"/>
      <c r="N100" s="450" t="s">
        <v>508</v>
      </c>
      <c r="O100" s="1300">
        <f>H97</f>
        <v>16</v>
      </c>
      <c r="P100" s="458" t="s">
        <v>277</v>
      </c>
      <c r="Q100" s="1303" t="s">
        <v>1047</v>
      </c>
      <c r="T100" s="129"/>
      <c r="U100" s="439"/>
      <c r="V100" s="430">
        <f>SIN((((($X99+$Y99)*180/$Y99)+90))*PI()/180)</f>
        <v>4.1875653729199443E-2</v>
      </c>
      <c r="W100" s="430">
        <f>COS((((($X99+$Y99)*180/$Y99)+90))*PI()/180)</f>
        <v>0.99912283009885838</v>
      </c>
      <c r="X100" s="129"/>
      <c r="Y100" s="129"/>
      <c r="Z100" s="129"/>
      <c r="AA100" s="419"/>
      <c r="AB100" s="430">
        <f>SIN((((($AD99+$AE99)*180/$AE99)+90))*PI()/180)</f>
        <v>-2.45029690981724E-16</v>
      </c>
      <c r="AC100" s="430">
        <f>COS((((($AD99+$AE99)*180/$AE99)+90))*PI()/180)</f>
        <v>1</v>
      </c>
      <c r="AD100" s="129"/>
      <c r="AE100" s="129"/>
      <c r="AF100" s="129"/>
      <c r="AG100" s="420" t="s">
        <v>509</v>
      </c>
      <c r="AH100" s="422">
        <v>0</v>
      </c>
      <c r="AI100" s="422">
        <v>1</v>
      </c>
      <c r="AJ100" s="421">
        <v>2</v>
      </c>
      <c r="AK100" s="421">
        <v>3</v>
      </c>
      <c r="AL100" s="421">
        <v>4</v>
      </c>
      <c r="AM100" s="421">
        <v>5</v>
      </c>
      <c r="AN100" s="421">
        <v>6</v>
      </c>
      <c r="AO100" s="421">
        <v>7</v>
      </c>
      <c r="AP100" s="421">
        <v>8</v>
      </c>
      <c r="AQ100" s="421">
        <v>9</v>
      </c>
      <c r="AR100" s="421">
        <v>10</v>
      </c>
      <c r="AS100" s="421">
        <v>11</v>
      </c>
      <c r="AT100" s="421">
        <v>12</v>
      </c>
      <c r="AU100" s="421">
        <v>13</v>
      </c>
      <c r="AV100" s="421">
        <v>14</v>
      </c>
      <c r="AW100" s="421">
        <v>15</v>
      </c>
      <c r="AX100" s="421">
        <v>16</v>
      </c>
      <c r="AY100" s="421">
        <v>17</v>
      </c>
      <c r="AZ100" s="421">
        <v>18</v>
      </c>
      <c r="BA100" s="421">
        <v>19</v>
      </c>
      <c r="BB100" s="421">
        <v>20</v>
      </c>
      <c r="BC100" s="421">
        <v>21</v>
      </c>
      <c r="BD100" s="421">
        <v>22</v>
      </c>
      <c r="BE100" s="421">
        <v>23</v>
      </c>
      <c r="BF100" s="421">
        <v>24</v>
      </c>
      <c r="BG100" s="421">
        <v>25</v>
      </c>
      <c r="BH100" s="421">
        <v>26</v>
      </c>
      <c r="BI100" s="421">
        <v>27</v>
      </c>
      <c r="BJ100" s="421">
        <v>28</v>
      </c>
      <c r="BK100" s="421">
        <v>29</v>
      </c>
      <c r="BL100" s="452">
        <v>30</v>
      </c>
      <c r="BM100" s="372"/>
      <c r="BN100" s="423" t="s">
        <v>277</v>
      </c>
      <c r="BO100" s="440" t="s">
        <v>1048</v>
      </c>
      <c r="BP100" s="451"/>
      <c r="BQ100" s="1389"/>
      <c r="BR100" s="1385"/>
      <c r="BS100" s="1385"/>
      <c r="BT100" s="1385"/>
    </row>
    <row r="101" spans="3:72" ht="15" customHeight="1">
      <c r="C101" s="1394"/>
      <c r="D101" s="1397"/>
      <c r="E101" s="1413"/>
      <c r="F101" s="1407"/>
      <c r="G101" s="1407"/>
      <c r="H101" s="1407"/>
      <c r="I101" s="1389"/>
      <c r="J101" s="1389"/>
      <c r="K101" s="1391"/>
      <c r="P101" s="129"/>
      <c r="Q101" s="638"/>
      <c r="T101" s="129"/>
      <c r="U101" s="459"/>
      <c r="V101" s="430">
        <v>0</v>
      </c>
      <c r="W101" s="430">
        <v>0</v>
      </c>
      <c r="X101" s="129"/>
      <c r="Y101" s="129"/>
      <c r="Z101" s="129"/>
      <c r="AA101" s="419"/>
      <c r="AB101" s="430">
        <v>0</v>
      </c>
      <c r="AC101" s="430">
        <v>0</v>
      </c>
      <c r="AD101" s="129"/>
      <c r="AE101" s="129"/>
      <c r="AF101" s="129"/>
      <c r="AG101" s="420" t="s">
        <v>512</v>
      </c>
      <c r="AH101" s="422">
        <v>-0.7</v>
      </c>
      <c r="AI101" s="422">
        <f>IF($S$12="Print",AI$6,AI$5)</f>
        <v>0.9</v>
      </c>
      <c r="AJ101" s="422">
        <f t="shared" ref="AJ101:BL101" si="8">IF($S$12="Print",AJ$6,AJ$5)</f>
        <v>2</v>
      </c>
      <c r="AK101" s="422">
        <f t="shared" si="8"/>
        <v>3.2</v>
      </c>
      <c r="AL101" s="422">
        <f t="shared" si="8"/>
        <v>4.3</v>
      </c>
      <c r="AM101" s="422">
        <f t="shared" si="8"/>
        <v>5.4</v>
      </c>
      <c r="AN101" s="422">
        <f t="shared" si="8"/>
        <v>6.5</v>
      </c>
      <c r="AO101" s="422">
        <f t="shared" si="8"/>
        <v>7.4</v>
      </c>
      <c r="AP101" s="422">
        <f t="shared" si="8"/>
        <v>8.4</v>
      </c>
      <c r="AQ101" s="422">
        <f t="shared" si="8"/>
        <v>9.35</v>
      </c>
      <c r="AR101" s="422">
        <f t="shared" si="8"/>
        <v>10.27</v>
      </c>
      <c r="AS101" s="422">
        <f t="shared" si="8"/>
        <v>11.15</v>
      </c>
      <c r="AT101" s="422">
        <f t="shared" si="8"/>
        <v>12</v>
      </c>
      <c r="AU101" s="422">
        <f t="shared" si="8"/>
        <v>12.9</v>
      </c>
      <c r="AV101" s="422">
        <f t="shared" si="8"/>
        <v>13.75</v>
      </c>
      <c r="AW101" s="422">
        <f t="shared" si="8"/>
        <v>14.6</v>
      </c>
      <c r="AX101" s="422">
        <f t="shared" si="8"/>
        <v>15.4</v>
      </c>
      <c r="AY101" s="422">
        <f t="shared" si="8"/>
        <v>16.28</v>
      </c>
      <c r="AZ101" s="422">
        <f t="shared" si="8"/>
        <v>17.14</v>
      </c>
      <c r="BA101" s="422">
        <f t="shared" si="8"/>
        <v>18</v>
      </c>
      <c r="BB101" s="422">
        <f t="shared" si="8"/>
        <v>18.8</v>
      </c>
      <c r="BC101" s="422">
        <f t="shared" si="8"/>
        <v>19.7</v>
      </c>
      <c r="BD101" s="422">
        <f>IF($S$12="Print",BD$6,BD$5)</f>
        <v>20.63</v>
      </c>
      <c r="BE101" s="422">
        <f t="shared" si="8"/>
        <v>21.55</v>
      </c>
      <c r="BF101" s="422">
        <f t="shared" si="8"/>
        <v>22.5</v>
      </c>
      <c r="BG101" s="422">
        <f t="shared" si="8"/>
        <v>23.53</v>
      </c>
      <c r="BH101" s="422">
        <f t="shared" si="8"/>
        <v>24.55</v>
      </c>
      <c r="BI101" s="422">
        <f t="shared" si="8"/>
        <v>25.6</v>
      </c>
      <c r="BJ101" s="422">
        <f t="shared" si="8"/>
        <v>26.65</v>
      </c>
      <c r="BK101" s="422">
        <f t="shared" si="8"/>
        <v>27.8</v>
      </c>
      <c r="BL101" s="422">
        <f t="shared" si="8"/>
        <v>28.9</v>
      </c>
      <c r="BM101" s="451"/>
      <c r="BN101" s="423" t="s">
        <v>276</v>
      </c>
      <c r="BO101" s="440" t="s">
        <v>1049</v>
      </c>
      <c r="BP101" s="451"/>
      <c r="BQ101" s="1389"/>
      <c r="BR101" s="1385"/>
      <c r="BS101" s="1385"/>
      <c r="BT101" s="1385"/>
    </row>
    <row r="102" spans="3:72" ht="15" customHeight="1">
      <c r="C102" s="1394"/>
      <c r="D102" s="1397"/>
      <c r="E102" s="1413"/>
      <c r="F102" s="1407"/>
      <c r="G102" s="1407"/>
      <c r="H102" s="1407"/>
      <c r="I102" s="1389"/>
      <c r="J102" s="1389"/>
      <c r="K102" s="1391"/>
      <c r="T102" s="256"/>
      <c r="U102" s="267"/>
      <c r="V102" s="419"/>
      <c r="W102" s="419"/>
      <c r="X102" s="428"/>
      <c r="Y102" s="429"/>
      <c r="Z102" s="129"/>
      <c r="AA102" s="419"/>
      <c r="AB102" s="419"/>
      <c r="AC102" s="419"/>
      <c r="AD102" s="429"/>
      <c r="AE102" s="429"/>
      <c r="AF102" s="129"/>
      <c r="AG102" s="425" t="s">
        <v>519</v>
      </c>
      <c r="AH102" s="421">
        <v>180</v>
      </c>
      <c r="AI102" s="129"/>
      <c r="AJ102" s="129"/>
      <c r="AK102" s="129"/>
      <c r="AL102" s="129"/>
      <c r="AM102" s="129"/>
      <c r="AN102" s="129"/>
      <c r="AO102" s="129"/>
      <c r="AP102" s="129"/>
      <c r="AQ102" s="129"/>
      <c r="AR102" s="129"/>
      <c r="AS102" s="129"/>
      <c r="AT102" s="129"/>
      <c r="AU102" s="129"/>
      <c r="AV102" s="129"/>
      <c r="AW102" s="129"/>
      <c r="AX102" s="129"/>
      <c r="AY102" s="129"/>
      <c r="AZ102" s="129"/>
      <c r="BA102" s="129"/>
      <c r="BB102" s="129"/>
      <c r="BC102" s="129"/>
      <c r="BD102" s="129"/>
      <c r="BE102" s="129"/>
      <c r="BF102" s="129"/>
      <c r="BG102" s="129"/>
      <c r="BH102" s="129"/>
      <c r="BI102" s="129"/>
      <c r="BJ102" s="129"/>
      <c r="BK102" s="129"/>
      <c r="BL102" s="129"/>
      <c r="BM102" s="129"/>
      <c r="BN102" s="423" t="s">
        <v>201</v>
      </c>
      <c r="BO102" s="440" t="s">
        <v>201</v>
      </c>
      <c r="BP102" s="451"/>
      <c r="BQ102" s="1389"/>
      <c r="BR102" s="1385"/>
      <c r="BS102" s="1385"/>
      <c r="BT102" s="1385"/>
    </row>
    <row r="103" spans="3:72" ht="15" customHeight="1">
      <c r="C103" s="1394"/>
      <c r="D103" s="1397"/>
      <c r="E103" s="1413"/>
      <c r="F103" s="1407"/>
      <c r="G103" s="1407"/>
      <c r="H103" s="1407"/>
      <c r="I103" s="1389"/>
      <c r="J103" s="1389"/>
      <c r="K103" s="1391"/>
      <c r="T103" s="256"/>
      <c r="U103" s="267"/>
      <c r="V103" s="430"/>
      <c r="W103" s="430"/>
      <c r="X103" s="434"/>
      <c r="Y103" s="433"/>
      <c r="Z103" s="129"/>
      <c r="AA103" s="419"/>
      <c r="AB103" s="430"/>
      <c r="AC103" s="430"/>
      <c r="AD103" s="434"/>
      <c r="AE103" s="433"/>
      <c r="AF103" s="129"/>
      <c r="AG103" s="435"/>
      <c r="AH103" s="421">
        <v>60</v>
      </c>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C103" s="129"/>
      <c r="BD103" s="129"/>
      <c r="BE103" s="129"/>
      <c r="BF103" s="129"/>
      <c r="BG103" s="129"/>
      <c r="BH103" s="129"/>
      <c r="BI103" s="129"/>
      <c r="BJ103" s="129"/>
      <c r="BK103" s="129"/>
      <c r="BL103" s="129"/>
      <c r="BM103" s="129"/>
      <c r="BN103" s="129"/>
      <c r="BO103" s="256"/>
      <c r="BP103" s="129"/>
      <c r="BQ103" s="1389"/>
      <c r="BR103" s="1385"/>
      <c r="BS103" s="1385"/>
      <c r="BT103" s="1385"/>
    </row>
    <row r="104" spans="3:72" ht="15" customHeight="1">
      <c r="C104" s="1394"/>
      <c r="D104" s="1397"/>
      <c r="E104" s="1413"/>
      <c r="F104" s="1407"/>
      <c r="G104" s="1407"/>
      <c r="H104" s="1407"/>
      <c r="I104" s="1389"/>
      <c r="J104" s="1389"/>
      <c r="K104" s="1391"/>
      <c r="T104" s="256"/>
      <c r="U104" s="267"/>
      <c r="V104" s="430"/>
      <c r="W104" s="430"/>
      <c r="X104" s="129"/>
      <c r="Y104" s="129"/>
      <c r="Z104" s="129"/>
      <c r="AA104" s="419"/>
      <c r="AB104" s="430"/>
      <c r="AC104" s="430"/>
      <c r="AD104" s="129"/>
      <c r="AE104" s="129"/>
      <c r="AF104" s="129"/>
      <c r="AG104" s="129"/>
      <c r="AH104" s="421">
        <v>60</v>
      </c>
      <c r="AI104" s="426" t="s">
        <v>517</v>
      </c>
      <c r="AJ104" s="424" t="s">
        <v>201</v>
      </c>
      <c r="AK104" s="424" t="s">
        <v>276</v>
      </c>
      <c r="AL104" s="424" t="s">
        <v>277</v>
      </c>
      <c r="AM104" s="424" t="s">
        <v>278</v>
      </c>
      <c r="AN104" s="129"/>
      <c r="AO104" s="129"/>
      <c r="AP104" s="129"/>
      <c r="AQ104" s="129"/>
      <c r="AR104" s="129"/>
      <c r="AS104" s="129"/>
      <c r="AT104" s="129"/>
      <c r="AU104" s="129"/>
      <c r="AV104" s="129"/>
      <c r="AW104" s="129"/>
      <c r="AX104" s="129"/>
      <c r="AY104" s="129"/>
      <c r="AZ104" s="129"/>
      <c r="BA104" s="129"/>
      <c r="BB104" s="129"/>
      <c r="BC104" s="129"/>
      <c r="BD104" s="129"/>
      <c r="BE104" s="129"/>
      <c r="BF104" s="129"/>
      <c r="BG104" s="129"/>
      <c r="BH104" s="129"/>
      <c r="BI104" s="129"/>
      <c r="BJ104" s="129"/>
      <c r="BK104" s="129"/>
      <c r="BL104" s="129"/>
      <c r="BM104" s="129"/>
      <c r="BN104" s="129"/>
      <c r="BO104" s="256"/>
      <c r="BP104" s="129"/>
      <c r="BQ104" s="1389"/>
      <c r="BR104" s="1385"/>
      <c r="BS104" s="1385"/>
      <c r="BT104" s="1385"/>
    </row>
    <row r="105" spans="3:72" ht="15" customHeight="1" thickBot="1">
      <c r="C105" s="1394"/>
      <c r="D105" s="1397"/>
      <c r="E105" s="1413"/>
      <c r="F105" s="1407"/>
      <c r="G105" s="1407"/>
      <c r="H105" s="1407"/>
      <c r="I105" s="1389"/>
      <c r="J105" s="1389"/>
      <c r="K105" s="1391"/>
      <c r="T105" s="256"/>
      <c r="U105" s="441"/>
      <c r="V105" s="443"/>
      <c r="W105" s="443"/>
      <c r="X105" s="336"/>
      <c r="Y105" s="336"/>
      <c r="Z105" s="336"/>
      <c r="AA105" s="442"/>
      <c r="AB105" s="443"/>
      <c r="AC105" s="443"/>
      <c r="AD105" s="336"/>
      <c r="AE105" s="336"/>
      <c r="AF105" s="336"/>
      <c r="AG105" s="336"/>
      <c r="AH105" s="444">
        <v>60</v>
      </c>
      <c r="AI105" s="445" t="s">
        <v>512</v>
      </c>
      <c r="AJ105" s="446">
        <v>-0.25</v>
      </c>
      <c r="AK105" s="446">
        <v>0.6</v>
      </c>
      <c r="AL105" s="444">
        <v>1.5</v>
      </c>
      <c r="AM105" s="446">
        <v>2.4</v>
      </c>
      <c r="AN105" s="336"/>
      <c r="AO105" s="336"/>
      <c r="AP105" s="336"/>
      <c r="AQ105" s="336"/>
      <c r="AR105" s="336"/>
      <c r="AS105" s="336"/>
      <c r="AT105" s="336"/>
      <c r="AU105" s="336"/>
      <c r="AV105" s="336"/>
      <c r="AW105" s="336"/>
      <c r="AX105" s="336"/>
      <c r="AY105" s="336"/>
      <c r="AZ105" s="336"/>
      <c r="BA105" s="336"/>
      <c r="BB105" s="336"/>
      <c r="BC105" s="336"/>
      <c r="BD105" s="336"/>
      <c r="BE105" s="336"/>
      <c r="BF105" s="336"/>
      <c r="BG105" s="336"/>
      <c r="BH105" s="336"/>
      <c r="BI105" s="336"/>
      <c r="BJ105" s="336"/>
      <c r="BK105" s="336"/>
      <c r="BL105" s="336"/>
      <c r="BM105" s="336"/>
      <c r="BN105" s="336"/>
      <c r="BO105" s="447"/>
      <c r="BP105" s="129"/>
      <c r="BQ105" s="1389"/>
      <c r="BR105" s="1385"/>
      <c r="BS105" s="1385"/>
      <c r="BT105" s="1385"/>
    </row>
    <row r="106" spans="3:72" ht="15" customHeight="1">
      <c r="C106" s="1394"/>
      <c r="D106" s="1397"/>
      <c r="E106" s="1413"/>
      <c r="F106" s="1407"/>
      <c r="G106" s="1407"/>
      <c r="H106" s="1407"/>
      <c r="I106" s="1389"/>
      <c r="J106" s="1389"/>
      <c r="K106" s="1391"/>
      <c r="BQ106" s="1389"/>
      <c r="BR106" s="1385"/>
      <c r="BS106" s="1385"/>
      <c r="BT106" s="1385"/>
    </row>
    <row r="107" spans="3:72" ht="15" customHeight="1" thickBot="1">
      <c r="C107" s="1395"/>
      <c r="D107" s="1398"/>
      <c r="E107" s="1414"/>
      <c r="F107" s="1407"/>
      <c r="G107" s="1407"/>
      <c r="H107" s="1407"/>
      <c r="I107" s="1390"/>
      <c r="J107" s="1390"/>
      <c r="K107" s="1392"/>
      <c r="BQ107" s="1389"/>
      <c r="BR107" s="1385"/>
      <c r="BS107" s="1385"/>
      <c r="BT107" s="1385"/>
    </row>
    <row r="108" spans="3:72" ht="15" customHeight="1">
      <c r="C108" s="1393">
        <v>10</v>
      </c>
      <c r="D108" s="1396" t="s">
        <v>409</v>
      </c>
      <c r="E108" s="1399" t="s">
        <v>348</v>
      </c>
      <c r="F108" s="1407">
        <v>4</v>
      </c>
      <c r="G108" s="1407">
        <v>3</v>
      </c>
      <c r="H108" s="1407">
        <v>16</v>
      </c>
      <c r="I108" s="1385"/>
      <c r="J108" s="1385"/>
      <c r="K108" s="1391" t="s">
        <v>545</v>
      </c>
      <c r="N108" s="454" t="s">
        <v>520</v>
      </c>
      <c r="O108" s="448"/>
      <c r="P108" s="457"/>
      <c r="Q108" s="456"/>
      <c r="R108" s="129"/>
      <c r="T108" s="129"/>
      <c r="U108" s="436" t="s">
        <v>507</v>
      </c>
      <c r="V108" s="437"/>
      <c r="W108" s="437"/>
      <c r="X108" s="437"/>
      <c r="Y108" s="437"/>
      <c r="Z108" s="437"/>
      <c r="AA108" s="437"/>
      <c r="AB108" s="437"/>
      <c r="AC108" s="437"/>
      <c r="AD108" s="437"/>
      <c r="AE108" s="437"/>
      <c r="AF108" s="437"/>
      <c r="AG108" s="437"/>
      <c r="AH108" s="437"/>
      <c r="AI108" s="437"/>
      <c r="AJ108" s="437"/>
      <c r="AK108" s="437"/>
      <c r="AL108" s="437"/>
      <c r="AM108" s="437"/>
      <c r="AN108" s="437"/>
      <c r="AO108" s="437"/>
      <c r="AP108" s="437"/>
      <c r="AQ108" s="437"/>
      <c r="AR108" s="437"/>
      <c r="AS108" s="437"/>
      <c r="AT108" s="437"/>
      <c r="AU108" s="437"/>
      <c r="AV108" s="437"/>
      <c r="AW108" s="437"/>
      <c r="AX108" s="437"/>
      <c r="AY108" s="437"/>
      <c r="AZ108" s="437"/>
      <c r="BA108" s="437"/>
      <c r="BB108" s="437"/>
      <c r="BC108" s="437"/>
      <c r="BD108" s="437"/>
      <c r="BE108" s="437"/>
      <c r="BF108" s="437"/>
      <c r="BG108" s="437"/>
      <c r="BH108" s="437"/>
      <c r="BI108" s="437"/>
      <c r="BJ108" s="437"/>
      <c r="BK108" s="437"/>
      <c r="BL108" s="437"/>
      <c r="BM108" s="437"/>
      <c r="BN108" s="437"/>
      <c r="BO108" s="438"/>
      <c r="BP108" s="129"/>
      <c r="BQ108" s="1389"/>
      <c r="BR108" s="1385"/>
      <c r="BS108" s="1385"/>
      <c r="BT108" s="1385"/>
    </row>
    <row r="109" spans="3:72" ht="15" customHeight="1">
      <c r="C109" s="1394"/>
      <c r="D109" s="1397"/>
      <c r="E109" s="1400"/>
      <c r="F109" s="1407"/>
      <c r="G109" s="1407"/>
      <c r="H109" s="1407"/>
      <c r="I109" s="1385"/>
      <c r="J109" s="1385"/>
      <c r="K109" s="1391"/>
      <c r="N109" s="455"/>
      <c r="O109" s="1408" t="s">
        <v>1053</v>
      </c>
      <c r="P109" s="1408" t="s">
        <v>1054</v>
      </c>
      <c r="Q109" s="1402" t="s">
        <v>1055</v>
      </c>
      <c r="R109" s="129"/>
      <c r="S109" s="129"/>
      <c r="T109" s="129">
        <v>10</v>
      </c>
      <c r="U109" s="439"/>
      <c r="V109" s="419" t="s">
        <v>513</v>
      </c>
      <c r="W109" s="431" t="s">
        <v>514</v>
      </c>
      <c r="X109" s="427" t="s">
        <v>518</v>
      </c>
      <c r="Y109" s="427" t="s">
        <v>275</v>
      </c>
      <c r="Z109" s="129"/>
      <c r="AA109" s="419"/>
      <c r="AB109" s="419" t="s">
        <v>513</v>
      </c>
      <c r="AC109" s="419" t="s">
        <v>514</v>
      </c>
      <c r="AD109" s="429" t="s">
        <v>518</v>
      </c>
      <c r="AE109" s="429" t="s">
        <v>275</v>
      </c>
      <c r="AF109" s="129"/>
      <c r="AG109" s="424" t="s">
        <v>516</v>
      </c>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c r="BI109" s="129"/>
      <c r="BJ109" s="129"/>
      <c r="BK109" s="129"/>
      <c r="BL109" s="129"/>
      <c r="BM109" s="129"/>
      <c r="BN109" s="423" t="s">
        <v>521</v>
      </c>
      <c r="BO109" s="440" t="s">
        <v>522</v>
      </c>
      <c r="BP109" s="451"/>
      <c r="BQ109" s="1389"/>
      <c r="BR109" s="1385"/>
      <c r="BS109" s="1385"/>
      <c r="BT109" s="1385"/>
    </row>
    <row r="110" spans="3:72" ht="15" customHeight="1">
      <c r="C110" s="1394"/>
      <c r="D110" s="1397"/>
      <c r="E110" s="1400"/>
      <c r="F110" s="1407"/>
      <c r="G110" s="1407"/>
      <c r="H110" s="1407"/>
      <c r="I110" s="1385"/>
      <c r="J110" s="1385"/>
      <c r="K110" s="1391"/>
      <c r="N110" s="449"/>
      <c r="O110" s="1409"/>
      <c r="P110" s="1409"/>
      <c r="Q110" s="1403"/>
      <c r="T110" s="129"/>
      <c r="U110" s="439" t="s">
        <v>510</v>
      </c>
      <c r="V110" s="430">
        <v>0</v>
      </c>
      <c r="W110" s="432">
        <v>0</v>
      </c>
      <c r="X110" s="433">
        <f>HLOOKUP($O111,$AH111:$BL112,2,FALSE)</f>
        <v>15.4</v>
      </c>
      <c r="Y110" s="433">
        <v>30</v>
      </c>
      <c r="Z110" s="129"/>
      <c r="AA110" s="419" t="s">
        <v>515</v>
      </c>
      <c r="AB110" s="430">
        <v>0</v>
      </c>
      <c r="AC110" s="430">
        <v>0</v>
      </c>
      <c r="AD110" s="434">
        <f>HLOOKUP($P111,$AJ115:$AM116,2,FALSE)</f>
        <v>1.5</v>
      </c>
      <c r="AE110" s="433">
        <v>3</v>
      </c>
      <c r="AF110" s="129"/>
      <c r="AG110" s="420" t="s">
        <v>511</v>
      </c>
      <c r="AH110" s="421">
        <v>180</v>
      </c>
      <c r="AI110" s="421">
        <v>6</v>
      </c>
      <c r="AJ110" s="421">
        <v>6</v>
      </c>
      <c r="AK110" s="421">
        <v>6</v>
      </c>
      <c r="AL110" s="421">
        <v>6</v>
      </c>
      <c r="AM110" s="421">
        <v>6</v>
      </c>
      <c r="AN110" s="421">
        <v>6</v>
      </c>
      <c r="AO110" s="421">
        <v>6</v>
      </c>
      <c r="AP110" s="421">
        <v>6</v>
      </c>
      <c r="AQ110" s="421">
        <v>6</v>
      </c>
      <c r="AR110" s="421">
        <v>6</v>
      </c>
      <c r="AS110" s="421">
        <v>6</v>
      </c>
      <c r="AT110" s="421">
        <v>6</v>
      </c>
      <c r="AU110" s="421">
        <v>6</v>
      </c>
      <c r="AV110" s="421">
        <v>6</v>
      </c>
      <c r="AW110" s="421">
        <v>6</v>
      </c>
      <c r="AX110" s="421">
        <v>6</v>
      </c>
      <c r="AY110" s="421">
        <v>6</v>
      </c>
      <c r="AZ110" s="421">
        <v>6</v>
      </c>
      <c r="BA110" s="421">
        <v>6</v>
      </c>
      <c r="BB110" s="421">
        <v>6</v>
      </c>
      <c r="BC110" s="421">
        <v>6</v>
      </c>
      <c r="BD110" s="421">
        <v>6</v>
      </c>
      <c r="BE110" s="421">
        <v>6</v>
      </c>
      <c r="BF110" s="421">
        <v>6</v>
      </c>
      <c r="BG110" s="421">
        <v>6</v>
      </c>
      <c r="BH110" s="421">
        <v>6</v>
      </c>
      <c r="BI110" s="421">
        <v>6</v>
      </c>
      <c r="BJ110" s="421">
        <v>6</v>
      </c>
      <c r="BK110" s="421">
        <v>6</v>
      </c>
      <c r="BL110" s="452">
        <v>6</v>
      </c>
      <c r="BM110" s="372"/>
      <c r="BN110" s="423" t="s">
        <v>278</v>
      </c>
      <c r="BO110" s="440" t="s">
        <v>1047</v>
      </c>
      <c r="BP110" s="451"/>
      <c r="BQ110" s="1389"/>
      <c r="BR110" s="1385"/>
      <c r="BS110" s="1385"/>
      <c r="BT110" s="1385"/>
    </row>
    <row r="111" spans="3:72" ht="15" customHeight="1" thickBot="1">
      <c r="C111" s="1394"/>
      <c r="D111" s="1397"/>
      <c r="E111" s="1400"/>
      <c r="F111" s="1407"/>
      <c r="G111" s="1407"/>
      <c r="H111" s="1407"/>
      <c r="I111" s="1385"/>
      <c r="J111" s="1385"/>
      <c r="K111" s="1391"/>
      <c r="N111" s="450" t="s">
        <v>508</v>
      </c>
      <c r="O111" s="1300">
        <f>H108</f>
        <v>16</v>
      </c>
      <c r="P111" s="458" t="s">
        <v>277</v>
      </c>
      <c r="Q111" s="1303" t="s">
        <v>1049</v>
      </c>
      <c r="T111" s="129"/>
      <c r="U111" s="439"/>
      <c r="V111" s="430">
        <f>SIN((((($X110+$Y110)*180/$Y110)+90))*PI()/180)</f>
        <v>4.1875653729199443E-2</v>
      </c>
      <c r="W111" s="430">
        <f>COS((((($X110+$Y110)*180/$Y110)+90))*PI()/180)</f>
        <v>0.99912283009885838</v>
      </c>
      <c r="X111" s="129"/>
      <c r="Y111" s="129"/>
      <c r="Z111" s="129"/>
      <c r="AA111" s="419"/>
      <c r="AB111" s="430">
        <f>SIN((((($AD110+$AE110)*180/$AE110)+90))*PI()/180)</f>
        <v>-2.45029690981724E-16</v>
      </c>
      <c r="AC111" s="430">
        <f>COS((((($AD110+$AE110)*180/$AE110)+90))*PI()/180)</f>
        <v>1</v>
      </c>
      <c r="AD111" s="129"/>
      <c r="AE111" s="129"/>
      <c r="AF111" s="129"/>
      <c r="AG111" s="420" t="s">
        <v>509</v>
      </c>
      <c r="AH111" s="422">
        <v>0</v>
      </c>
      <c r="AI111" s="422">
        <v>1</v>
      </c>
      <c r="AJ111" s="421">
        <v>2</v>
      </c>
      <c r="AK111" s="421">
        <v>3</v>
      </c>
      <c r="AL111" s="421">
        <v>4</v>
      </c>
      <c r="AM111" s="421">
        <v>5</v>
      </c>
      <c r="AN111" s="421">
        <v>6</v>
      </c>
      <c r="AO111" s="421">
        <v>7</v>
      </c>
      <c r="AP111" s="421">
        <v>8</v>
      </c>
      <c r="AQ111" s="421">
        <v>9</v>
      </c>
      <c r="AR111" s="421">
        <v>10</v>
      </c>
      <c r="AS111" s="421">
        <v>11</v>
      </c>
      <c r="AT111" s="421">
        <v>12</v>
      </c>
      <c r="AU111" s="421">
        <v>13</v>
      </c>
      <c r="AV111" s="421">
        <v>14</v>
      </c>
      <c r="AW111" s="421">
        <v>15</v>
      </c>
      <c r="AX111" s="421">
        <v>16</v>
      </c>
      <c r="AY111" s="421">
        <v>17</v>
      </c>
      <c r="AZ111" s="421">
        <v>18</v>
      </c>
      <c r="BA111" s="421">
        <v>19</v>
      </c>
      <c r="BB111" s="421">
        <v>20</v>
      </c>
      <c r="BC111" s="421">
        <v>21</v>
      </c>
      <c r="BD111" s="421">
        <v>22</v>
      </c>
      <c r="BE111" s="421">
        <v>23</v>
      </c>
      <c r="BF111" s="421">
        <v>24</v>
      </c>
      <c r="BG111" s="421">
        <v>25</v>
      </c>
      <c r="BH111" s="421">
        <v>26</v>
      </c>
      <c r="BI111" s="421">
        <v>27</v>
      </c>
      <c r="BJ111" s="421">
        <v>28</v>
      </c>
      <c r="BK111" s="421">
        <v>29</v>
      </c>
      <c r="BL111" s="452">
        <v>30</v>
      </c>
      <c r="BM111" s="372"/>
      <c r="BN111" s="423" t="s">
        <v>277</v>
      </c>
      <c r="BO111" s="440" t="s">
        <v>1048</v>
      </c>
      <c r="BP111" s="451"/>
      <c r="BQ111" s="1389"/>
      <c r="BR111" s="1385"/>
      <c r="BS111" s="1385"/>
      <c r="BT111" s="1385"/>
    </row>
    <row r="112" spans="3:72" ht="15" customHeight="1">
      <c r="C112" s="1394"/>
      <c r="D112" s="1397"/>
      <c r="E112" s="1400"/>
      <c r="F112" s="1407"/>
      <c r="G112" s="1407"/>
      <c r="H112" s="1407"/>
      <c r="I112" s="1385"/>
      <c r="J112" s="1385"/>
      <c r="K112" s="1391"/>
      <c r="P112" s="129"/>
      <c r="Q112" s="638"/>
      <c r="T112" s="129"/>
      <c r="U112" s="459"/>
      <c r="V112" s="430">
        <v>0</v>
      </c>
      <c r="W112" s="430">
        <v>0</v>
      </c>
      <c r="X112" s="129"/>
      <c r="Y112" s="129"/>
      <c r="Z112" s="129"/>
      <c r="AA112" s="419"/>
      <c r="AB112" s="430">
        <v>0</v>
      </c>
      <c r="AC112" s="430">
        <v>0</v>
      </c>
      <c r="AD112" s="129"/>
      <c r="AE112" s="129"/>
      <c r="AF112" s="129"/>
      <c r="AG112" s="420" t="s">
        <v>512</v>
      </c>
      <c r="AH112" s="422">
        <v>-0.7</v>
      </c>
      <c r="AI112" s="422">
        <f>IF($S$12="Print",AI$6,AI$5)</f>
        <v>0.9</v>
      </c>
      <c r="AJ112" s="422">
        <f t="shared" ref="AJ112:BL112" si="9">IF($S$12="Print",AJ$6,AJ$5)</f>
        <v>2</v>
      </c>
      <c r="AK112" s="422">
        <f t="shared" si="9"/>
        <v>3.2</v>
      </c>
      <c r="AL112" s="422">
        <f t="shared" si="9"/>
        <v>4.3</v>
      </c>
      <c r="AM112" s="422">
        <f t="shared" si="9"/>
        <v>5.4</v>
      </c>
      <c r="AN112" s="422">
        <f t="shared" si="9"/>
        <v>6.5</v>
      </c>
      <c r="AO112" s="422">
        <f t="shared" si="9"/>
        <v>7.4</v>
      </c>
      <c r="AP112" s="422">
        <f t="shared" si="9"/>
        <v>8.4</v>
      </c>
      <c r="AQ112" s="422">
        <f t="shared" si="9"/>
        <v>9.35</v>
      </c>
      <c r="AR112" s="422">
        <f t="shared" si="9"/>
        <v>10.27</v>
      </c>
      <c r="AS112" s="422">
        <f t="shared" si="9"/>
        <v>11.15</v>
      </c>
      <c r="AT112" s="422">
        <f t="shared" si="9"/>
        <v>12</v>
      </c>
      <c r="AU112" s="422">
        <f t="shared" si="9"/>
        <v>12.9</v>
      </c>
      <c r="AV112" s="422">
        <f t="shared" si="9"/>
        <v>13.75</v>
      </c>
      <c r="AW112" s="422">
        <f t="shared" si="9"/>
        <v>14.6</v>
      </c>
      <c r="AX112" s="422">
        <f t="shared" si="9"/>
        <v>15.4</v>
      </c>
      <c r="AY112" s="422">
        <f t="shared" si="9"/>
        <v>16.28</v>
      </c>
      <c r="AZ112" s="422">
        <f t="shared" si="9"/>
        <v>17.14</v>
      </c>
      <c r="BA112" s="422">
        <f t="shared" si="9"/>
        <v>18</v>
      </c>
      <c r="BB112" s="422">
        <f t="shared" si="9"/>
        <v>18.8</v>
      </c>
      <c r="BC112" s="422">
        <f t="shared" si="9"/>
        <v>19.7</v>
      </c>
      <c r="BD112" s="422">
        <f>IF($S$12="Print",BD$6,BD$5)</f>
        <v>20.63</v>
      </c>
      <c r="BE112" s="422">
        <f t="shared" si="9"/>
        <v>21.55</v>
      </c>
      <c r="BF112" s="422">
        <f t="shared" si="9"/>
        <v>22.5</v>
      </c>
      <c r="BG112" s="422">
        <f t="shared" si="9"/>
        <v>23.53</v>
      </c>
      <c r="BH112" s="422">
        <f t="shared" si="9"/>
        <v>24.55</v>
      </c>
      <c r="BI112" s="422">
        <f t="shared" si="9"/>
        <v>25.6</v>
      </c>
      <c r="BJ112" s="422">
        <f t="shared" si="9"/>
        <v>26.65</v>
      </c>
      <c r="BK112" s="422">
        <f t="shared" si="9"/>
        <v>27.8</v>
      </c>
      <c r="BL112" s="422">
        <f t="shared" si="9"/>
        <v>28.9</v>
      </c>
      <c r="BM112" s="451"/>
      <c r="BN112" s="423" t="s">
        <v>276</v>
      </c>
      <c r="BO112" s="440" t="s">
        <v>1049</v>
      </c>
      <c r="BP112" s="451"/>
      <c r="BQ112" s="1389"/>
      <c r="BR112" s="1385"/>
      <c r="BS112" s="1385"/>
      <c r="BT112" s="1385"/>
    </row>
    <row r="113" spans="3:72" ht="15" customHeight="1">
      <c r="C113" s="1394"/>
      <c r="D113" s="1397"/>
      <c r="E113" s="1400"/>
      <c r="F113" s="1407"/>
      <c r="G113" s="1407"/>
      <c r="H113" s="1407"/>
      <c r="I113" s="1385"/>
      <c r="J113" s="1385"/>
      <c r="K113" s="1391"/>
      <c r="T113" s="256"/>
      <c r="U113" s="267"/>
      <c r="V113" s="419"/>
      <c r="W113" s="419"/>
      <c r="X113" s="428"/>
      <c r="Y113" s="429"/>
      <c r="Z113" s="129"/>
      <c r="AA113" s="419"/>
      <c r="AB113" s="419"/>
      <c r="AC113" s="419"/>
      <c r="AD113" s="429"/>
      <c r="AE113" s="429"/>
      <c r="AF113" s="129"/>
      <c r="AG113" s="425" t="s">
        <v>519</v>
      </c>
      <c r="AH113" s="421">
        <v>180</v>
      </c>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C113" s="129"/>
      <c r="BD113" s="129"/>
      <c r="BE113" s="129"/>
      <c r="BF113" s="129"/>
      <c r="BG113" s="129"/>
      <c r="BH113" s="129"/>
      <c r="BI113" s="129"/>
      <c r="BJ113" s="129"/>
      <c r="BK113" s="129"/>
      <c r="BL113" s="129"/>
      <c r="BM113" s="129"/>
      <c r="BN113" s="423" t="s">
        <v>201</v>
      </c>
      <c r="BO113" s="440" t="s">
        <v>201</v>
      </c>
      <c r="BP113" s="451"/>
      <c r="BQ113" s="1389"/>
      <c r="BR113" s="1385"/>
      <c r="BS113" s="1385"/>
      <c r="BT113" s="1385"/>
    </row>
    <row r="114" spans="3:72" ht="15" customHeight="1">
      <c r="C114" s="1394"/>
      <c r="D114" s="1397"/>
      <c r="E114" s="1400"/>
      <c r="F114" s="1407"/>
      <c r="G114" s="1407"/>
      <c r="H114" s="1407"/>
      <c r="I114" s="1385"/>
      <c r="J114" s="1385"/>
      <c r="K114" s="1391"/>
      <c r="T114" s="256"/>
      <c r="U114" s="267"/>
      <c r="V114" s="430"/>
      <c r="W114" s="430"/>
      <c r="X114" s="434"/>
      <c r="Y114" s="433"/>
      <c r="Z114" s="129"/>
      <c r="AA114" s="419"/>
      <c r="AB114" s="430"/>
      <c r="AC114" s="430"/>
      <c r="AD114" s="434"/>
      <c r="AE114" s="433"/>
      <c r="AF114" s="129"/>
      <c r="AG114" s="435"/>
      <c r="AH114" s="421">
        <v>60</v>
      </c>
      <c r="AI114" s="129"/>
      <c r="AJ114" s="129"/>
      <c r="AK114" s="129"/>
      <c r="AL114" s="129"/>
      <c r="AM114" s="129"/>
      <c r="AN114" s="129"/>
      <c r="AO114" s="129"/>
      <c r="AP114" s="129"/>
      <c r="AQ114" s="129"/>
      <c r="AR114" s="129"/>
      <c r="AS114" s="129"/>
      <c r="AT114" s="129"/>
      <c r="AU114" s="129"/>
      <c r="AV114" s="129"/>
      <c r="AW114" s="129"/>
      <c r="AX114" s="129"/>
      <c r="AY114" s="129"/>
      <c r="AZ114" s="129"/>
      <c r="BA114" s="129"/>
      <c r="BB114" s="129"/>
      <c r="BC114" s="129"/>
      <c r="BD114" s="129"/>
      <c r="BE114" s="129"/>
      <c r="BF114" s="129"/>
      <c r="BG114" s="129"/>
      <c r="BH114" s="129"/>
      <c r="BI114" s="129"/>
      <c r="BJ114" s="129"/>
      <c r="BK114" s="129"/>
      <c r="BL114" s="129"/>
      <c r="BM114" s="129"/>
      <c r="BN114" s="129"/>
      <c r="BO114" s="256"/>
      <c r="BP114" s="129"/>
      <c r="BQ114" s="1389"/>
      <c r="BR114" s="1385"/>
      <c r="BS114" s="1385"/>
      <c r="BT114" s="1385"/>
    </row>
    <row r="115" spans="3:72" ht="15" customHeight="1">
      <c r="C115" s="1394"/>
      <c r="D115" s="1397"/>
      <c r="E115" s="1400"/>
      <c r="F115" s="1407"/>
      <c r="G115" s="1407"/>
      <c r="H115" s="1407"/>
      <c r="I115" s="1385"/>
      <c r="J115" s="1385"/>
      <c r="K115" s="1391"/>
      <c r="T115" s="256"/>
      <c r="U115" s="267"/>
      <c r="V115" s="430"/>
      <c r="W115" s="430"/>
      <c r="X115" s="129"/>
      <c r="Y115" s="129"/>
      <c r="Z115" s="129"/>
      <c r="AA115" s="419"/>
      <c r="AB115" s="430"/>
      <c r="AC115" s="430"/>
      <c r="AD115" s="129"/>
      <c r="AE115" s="129"/>
      <c r="AF115" s="129"/>
      <c r="AG115" s="129"/>
      <c r="AH115" s="421">
        <v>60</v>
      </c>
      <c r="AI115" s="426" t="s">
        <v>517</v>
      </c>
      <c r="AJ115" s="424" t="s">
        <v>201</v>
      </c>
      <c r="AK115" s="424" t="s">
        <v>276</v>
      </c>
      <c r="AL115" s="424" t="s">
        <v>277</v>
      </c>
      <c r="AM115" s="424" t="s">
        <v>278</v>
      </c>
      <c r="AN115" s="129"/>
      <c r="AO115" s="129"/>
      <c r="AP115" s="129"/>
      <c r="AQ115" s="129"/>
      <c r="AR115" s="129"/>
      <c r="AS115" s="129"/>
      <c r="AT115" s="129"/>
      <c r="AU115" s="129"/>
      <c r="AV115" s="129"/>
      <c r="AW115" s="129"/>
      <c r="AX115" s="129"/>
      <c r="AY115" s="129"/>
      <c r="AZ115" s="129"/>
      <c r="BA115" s="129"/>
      <c r="BB115" s="129"/>
      <c r="BC115" s="129"/>
      <c r="BD115" s="129"/>
      <c r="BE115" s="129"/>
      <c r="BF115" s="129"/>
      <c r="BG115" s="129"/>
      <c r="BH115" s="129"/>
      <c r="BI115" s="129"/>
      <c r="BJ115" s="129"/>
      <c r="BK115" s="129"/>
      <c r="BL115" s="129"/>
      <c r="BM115" s="129"/>
      <c r="BN115" s="129"/>
      <c r="BO115" s="256"/>
      <c r="BP115" s="129"/>
      <c r="BQ115" s="1389"/>
      <c r="BR115" s="1385"/>
      <c r="BS115" s="1385"/>
      <c r="BT115" s="1385"/>
    </row>
    <row r="116" spans="3:72" ht="15" customHeight="1" thickBot="1">
      <c r="C116" s="1394"/>
      <c r="D116" s="1397"/>
      <c r="E116" s="1400"/>
      <c r="F116" s="1407"/>
      <c r="G116" s="1407"/>
      <c r="H116" s="1407"/>
      <c r="I116" s="1385"/>
      <c r="J116" s="1385"/>
      <c r="K116" s="1391"/>
      <c r="T116" s="256"/>
      <c r="U116" s="441"/>
      <c r="V116" s="443"/>
      <c r="W116" s="443"/>
      <c r="X116" s="336"/>
      <c r="Y116" s="336"/>
      <c r="Z116" s="336"/>
      <c r="AA116" s="442"/>
      <c r="AB116" s="443"/>
      <c r="AC116" s="443"/>
      <c r="AD116" s="336"/>
      <c r="AE116" s="336"/>
      <c r="AF116" s="336"/>
      <c r="AG116" s="336"/>
      <c r="AH116" s="444">
        <v>60</v>
      </c>
      <c r="AI116" s="445" t="s">
        <v>512</v>
      </c>
      <c r="AJ116" s="446">
        <v>-0.25</v>
      </c>
      <c r="AK116" s="446">
        <v>0.6</v>
      </c>
      <c r="AL116" s="444">
        <v>1.5</v>
      </c>
      <c r="AM116" s="446">
        <v>2.4</v>
      </c>
      <c r="AN116" s="336"/>
      <c r="AO116" s="336"/>
      <c r="AP116" s="336"/>
      <c r="AQ116" s="336"/>
      <c r="AR116" s="336"/>
      <c r="AS116" s="336"/>
      <c r="AT116" s="336"/>
      <c r="AU116" s="336"/>
      <c r="AV116" s="336"/>
      <c r="AW116" s="336"/>
      <c r="AX116" s="336"/>
      <c r="AY116" s="336"/>
      <c r="AZ116" s="336"/>
      <c r="BA116" s="336"/>
      <c r="BB116" s="336"/>
      <c r="BC116" s="336"/>
      <c r="BD116" s="336"/>
      <c r="BE116" s="336"/>
      <c r="BF116" s="336"/>
      <c r="BG116" s="336"/>
      <c r="BH116" s="336"/>
      <c r="BI116" s="336"/>
      <c r="BJ116" s="336"/>
      <c r="BK116" s="336"/>
      <c r="BL116" s="336"/>
      <c r="BM116" s="336"/>
      <c r="BN116" s="336"/>
      <c r="BO116" s="447"/>
      <c r="BP116" s="129"/>
      <c r="BQ116" s="1389"/>
      <c r="BR116" s="1385"/>
      <c r="BS116" s="1385"/>
      <c r="BT116" s="1385"/>
    </row>
    <row r="117" spans="3:72" ht="15" customHeight="1">
      <c r="C117" s="1394"/>
      <c r="D117" s="1397"/>
      <c r="E117" s="1400"/>
      <c r="F117" s="1407"/>
      <c r="G117" s="1407"/>
      <c r="H117" s="1407"/>
      <c r="I117" s="1385"/>
      <c r="J117" s="1385"/>
      <c r="K117" s="1391"/>
      <c r="BQ117" s="1389"/>
      <c r="BR117" s="1385"/>
      <c r="BS117" s="1385"/>
      <c r="BT117" s="1385"/>
    </row>
    <row r="118" spans="3:72" ht="15" customHeight="1">
      <c r="C118" s="1395"/>
      <c r="D118" s="1398"/>
      <c r="E118" s="1401"/>
      <c r="F118" s="1407"/>
      <c r="G118" s="1407"/>
      <c r="H118" s="1407"/>
      <c r="I118" s="1385"/>
      <c r="J118" s="1385"/>
      <c r="K118" s="1391"/>
      <c r="BQ118" s="1389"/>
      <c r="BR118" s="1385"/>
      <c r="BS118" s="1385"/>
      <c r="BT118" s="1385"/>
    </row>
    <row r="119" spans="3:72" ht="18" customHeight="1" thickBot="1">
      <c r="C119" s="788" t="s">
        <v>418</v>
      </c>
      <c r="D119" s="541"/>
      <c r="E119" s="539"/>
      <c r="F119" s="539"/>
      <c r="G119" s="539"/>
      <c r="H119" s="539"/>
      <c r="I119" s="539"/>
      <c r="J119" s="539"/>
      <c r="K119" s="539"/>
    </row>
    <row r="120" spans="3:72" ht="15" customHeight="1">
      <c r="C120" s="1393">
        <v>11</v>
      </c>
      <c r="D120" s="1396" t="s">
        <v>419</v>
      </c>
      <c r="E120" s="1399" t="s">
        <v>348</v>
      </c>
      <c r="F120" s="1404">
        <v>3</v>
      </c>
      <c r="G120" s="1386">
        <v>3</v>
      </c>
      <c r="H120" s="1386">
        <v>12</v>
      </c>
      <c r="I120" s="1385"/>
      <c r="J120" s="1385"/>
      <c r="K120" s="1391" t="s">
        <v>545</v>
      </c>
      <c r="N120" s="454" t="s">
        <v>520</v>
      </c>
      <c r="O120" s="448"/>
      <c r="P120" s="457"/>
      <c r="Q120" s="456"/>
      <c r="T120" s="129"/>
      <c r="U120" s="436" t="s">
        <v>507</v>
      </c>
      <c r="V120" s="437"/>
      <c r="W120" s="437"/>
      <c r="X120" s="437"/>
      <c r="Y120" s="437"/>
      <c r="Z120" s="437"/>
      <c r="AA120" s="437"/>
      <c r="AB120" s="437"/>
      <c r="AC120" s="437"/>
      <c r="AD120" s="437"/>
      <c r="AE120" s="437"/>
      <c r="AF120" s="437"/>
      <c r="AG120" s="437"/>
      <c r="AH120" s="437"/>
      <c r="AI120" s="437"/>
      <c r="AJ120" s="437"/>
      <c r="AK120" s="437"/>
      <c r="AL120" s="437"/>
      <c r="AM120" s="437"/>
      <c r="AN120" s="437"/>
      <c r="AO120" s="437"/>
      <c r="AP120" s="437"/>
      <c r="AQ120" s="437"/>
      <c r="AR120" s="437"/>
      <c r="AS120" s="437"/>
      <c r="AT120" s="437"/>
      <c r="AU120" s="437"/>
      <c r="AV120" s="437"/>
      <c r="AW120" s="437"/>
      <c r="AX120" s="437"/>
      <c r="AY120" s="437"/>
      <c r="AZ120" s="437"/>
      <c r="BA120" s="437"/>
      <c r="BB120" s="437"/>
      <c r="BC120" s="437"/>
      <c r="BD120" s="437"/>
      <c r="BE120" s="437"/>
      <c r="BF120" s="437"/>
      <c r="BG120" s="437"/>
      <c r="BH120" s="437"/>
      <c r="BI120" s="437"/>
      <c r="BJ120" s="437"/>
      <c r="BK120" s="437"/>
      <c r="BL120" s="437"/>
      <c r="BM120" s="437"/>
      <c r="BN120" s="437"/>
      <c r="BO120" s="438"/>
      <c r="BP120" s="129"/>
      <c r="BQ120" s="1389"/>
      <c r="BR120" s="1385"/>
      <c r="BS120" s="1385"/>
      <c r="BT120" s="1385"/>
    </row>
    <row r="121" spans="3:72" ht="15" customHeight="1">
      <c r="C121" s="1394"/>
      <c r="D121" s="1397"/>
      <c r="E121" s="1400"/>
      <c r="F121" s="1405"/>
      <c r="G121" s="1387"/>
      <c r="H121" s="1387"/>
      <c r="I121" s="1385"/>
      <c r="J121" s="1385"/>
      <c r="K121" s="1391"/>
      <c r="N121" s="455"/>
      <c r="O121" s="1408" t="s">
        <v>1053</v>
      </c>
      <c r="P121" s="1408" t="s">
        <v>1054</v>
      </c>
      <c r="Q121" s="1402" t="s">
        <v>1055</v>
      </c>
      <c r="T121" s="129">
        <v>11</v>
      </c>
      <c r="U121" s="439"/>
      <c r="V121" s="419" t="s">
        <v>513</v>
      </c>
      <c r="W121" s="431" t="s">
        <v>514</v>
      </c>
      <c r="X121" s="427" t="s">
        <v>518</v>
      </c>
      <c r="Y121" s="427" t="s">
        <v>275</v>
      </c>
      <c r="Z121" s="129"/>
      <c r="AA121" s="419"/>
      <c r="AB121" s="419" t="s">
        <v>513</v>
      </c>
      <c r="AC121" s="419" t="s">
        <v>514</v>
      </c>
      <c r="AD121" s="429" t="s">
        <v>518</v>
      </c>
      <c r="AE121" s="429" t="s">
        <v>275</v>
      </c>
      <c r="AF121" s="129"/>
      <c r="AG121" s="424" t="s">
        <v>516</v>
      </c>
      <c r="AH121" s="129"/>
      <c r="AI121" s="129"/>
      <c r="AJ121" s="129"/>
      <c r="AK121" s="129"/>
      <c r="AL121" s="129"/>
      <c r="AM121" s="129"/>
      <c r="AN121" s="129"/>
      <c r="AO121" s="129"/>
      <c r="AP121" s="129"/>
      <c r="AQ121" s="129"/>
      <c r="AR121" s="129"/>
      <c r="AS121" s="129"/>
      <c r="AT121" s="129"/>
      <c r="AU121" s="129"/>
      <c r="AV121" s="129"/>
      <c r="AW121" s="129"/>
      <c r="AX121" s="129"/>
      <c r="AY121" s="129"/>
      <c r="AZ121" s="129"/>
      <c r="BA121" s="129"/>
      <c r="BB121" s="129"/>
      <c r="BC121" s="129"/>
      <c r="BD121" s="129"/>
      <c r="BE121" s="129"/>
      <c r="BF121" s="129"/>
      <c r="BG121" s="129"/>
      <c r="BH121" s="129"/>
      <c r="BI121" s="129"/>
      <c r="BJ121" s="129"/>
      <c r="BK121" s="129"/>
      <c r="BL121" s="129"/>
      <c r="BM121" s="129"/>
      <c r="BN121" s="423" t="s">
        <v>521</v>
      </c>
      <c r="BO121" s="440" t="s">
        <v>522</v>
      </c>
      <c r="BP121" s="451"/>
      <c r="BQ121" s="1389"/>
      <c r="BR121" s="1385"/>
      <c r="BS121" s="1385"/>
      <c r="BT121" s="1385"/>
    </row>
    <row r="122" spans="3:72" ht="15" customHeight="1">
      <c r="C122" s="1394"/>
      <c r="D122" s="1397"/>
      <c r="E122" s="1400"/>
      <c r="F122" s="1405"/>
      <c r="G122" s="1387"/>
      <c r="H122" s="1387"/>
      <c r="I122" s="1385"/>
      <c r="J122" s="1385"/>
      <c r="K122" s="1391"/>
      <c r="N122" s="449"/>
      <c r="O122" s="1409"/>
      <c r="P122" s="1409"/>
      <c r="Q122" s="1403"/>
      <c r="T122" s="129"/>
      <c r="U122" s="439" t="s">
        <v>510</v>
      </c>
      <c r="V122" s="430">
        <v>0</v>
      </c>
      <c r="W122" s="432">
        <v>0</v>
      </c>
      <c r="X122" s="433">
        <f>HLOOKUP($O123,$AH123:$BL124,2,FALSE)</f>
        <v>12</v>
      </c>
      <c r="Y122" s="433">
        <v>30</v>
      </c>
      <c r="Z122" s="129"/>
      <c r="AA122" s="419" t="s">
        <v>515</v>
      </c>
      <c r="AB122" s="430">
        <v>0</v>
      </c>
      <c r="AC122" s="430">
        <v>0</v>
      </c>
      <c r="AD122" s="434">
        <f>HLOOKUP($P123,$AJ127:$AM128,2,FALSE)</f>
        <v>1.5</v>
      </c>
      <c r="AE122" s="433">
        <v>3</v>
      </c>
      <c r="AF122" s="129"/>
      <c r="AG122" s="420" t="s">
        <v>511</v>
      </c>
      <c r="AH122" s="421">
        <v>180</v>
      </c>
      <c r="AI122" s="421">
        <v>6</v>
      </c>
      <c r="AJ122" s="421">
        <v>6</v>
      </c>
      <c r="AK122" s="421">
        <v>6</v>
      </c>
      <c r="AL122" s="421">
        <v>6</v>
      </c>
      <c r="AM122" s="421">
        <v>6</v>
      </c>
      <c r="AN122" s="421">
        <v>6</v>
      </c>
      <c r="AO122" s="421">
        <v>6</v>
      </c>
      <c r="AP122" s="421">
        <v>6</v>
      </c>
      <c r="AQ122" s="421">
        <v>6</v>
      </c>
      <c r="AR122" s="421">
        <v>6</v>
      </c>
      <c r="AS122" s="421">
        <v>6</v>
      </c>
      <c r="AT122" s="421">
        <v>6</v>
      </c>
      <c r="AU122" s="421">
        <v>6</v>
      </c>
      <c r="AV122" s="421">
        <v>6</v>
      </c>
      <c r="AW122" s="421">
        <v>6</v>
      </c>
      <c r="AX122" s="421">
        <v>6</v>
      </c>
      <c r="AY122" s="421">
        <v>6</v>
      </c>
      <c r="AZ122" s="421">
        <v>6</v>
      </c>
      <c r="BA122" s="421">
        <v>6</v>
      </c>
      <c r="BB122" s="421">
        <v>6</v>
      </c>
      <c r="BC122" s="421">
        <v>6</v>
      </c>
      <c r="BD122" s="421">
        <v>6</v>
      </c>
      <c r="BE122" s="421">
        <v>6</v>
      </c>
      <c r="BF122" s="421">
        <v>6</v>
      </c>
      <c r="BG122" s="421">
        <v>6</v>
      </c>
      <c r="BH122" s="421">
        <v>6</v>
      </c>
      <c r="BI122" s="421">
        <v>6</v>
      </c>
      <c r="BJ122" s="421">
        <v>6</v>
      </c>
      <c r="BK122" s="421">
        <v>6</v>
      </c>
      <c r="BL122" s="452">
        <v>6</v>
      </c>
      <c r="BM122" s="372"/>
      <c r="BN122" s="423" t="s">
        <v>278</v>
      </c>
      <c r="BO122" s="440" t="s">
        <v>1047</v>
      </c>
      <c r="BP122" s="451"/>
      <c r="BQ122" s="1389"/>
      <c r="BR122" s="1385"/>
      <c r="BS122" s="1385"/>
      <c r="BT122" s="1385"/>
    </row>
    <row r="123" spans="3:72" ht="15" customHeight="1" thickBot="1">
      <c r="C123" s="1394"/>
      <c r="D123" s="1397"/>
      <c r="E123" s="1400"/>
      <c r="F123" s="1405"/>
      <c r="G123" s="1387"/>
      <c r="H123" s="1387"/>
      <c r="I123" s="1385"/>
      <c r="J123" s="1385"/>
      <c r="K123" s="1391"/>
      <c r="N123" s="450" t="s">
        <v>508</v>
      </c>
      <c r="O123" s="1300">
        <f>H120</f>
        <v>12</v>
      </c>
      <c r="P123" s="458" t="s">
        <v>277</v>
      </c>
      <c r="Q123" s="1303" t="s">
        <v>1048</v>
      </c>
      <c r="T123" s="129"/>
      <c r="U123" s="439"/>
      <c r="V123" s="430">
        <f>SIN((((($X122+$Y122)*180/$Y122)+90))*PI()/180)</f>
        <v>-0.30901699437494762</v>
      </c>
      <c r="W123" s="430">
        <f>COS((((($X122+$Y122)*180/$Y122)+90))*PI()/180)</f>
        <v>0.95105651629515353</v>
      </c>
      <c r="X123" s="129"/>
      <c r="Y123" s="129"/>
      <c r="Z123" s="129"/>
      <c r="AA123" s="419"/>
      <c r="AB123" s="430">
        <f>SIN((((($AD122+$AE122)*180/$AE122)+90))*PI()/180)</f>
        <v>-2.45029690981724E-16</v>
      </c>
      <c r="AC123" s="430">
        <f>COS((((($AD122+$AE122)*180/$AE122)+90))*PI()/180)</f>
        <v>1</v>
      </c>
      <c r="AD123" s="129"/>
      <c r="AE123" s="129"/>
      <c r="AF123" s="129"/>
      <c r="AG123" s="420" t="s">
        <v>509</v>
      </c>
      <c r="AH123" s="422">
        <v>0</v>
      </c>
      <c r="AI123" s="422">
        <v>1</v>
      </c>
      <c r="AJ123" s="421">
        <v>2</v>
      </c>
      <c r="AK123" s="421">
        <v>3</v>
      </c>
      <c r="AL123" s="421">
        <v>4</v>
      </c>
      <c r="AM123" s="421">
        <v>5</v>
      </c>
      <c r="AN123" s="421">
        <v>6</v>
      </c>
      <c r="AO123" s="421">
        <v>7</v>
      </c>
      <c r="AP123" s="421">
        <v>8</v>
      </c>
      <c r="AQ123" s="421">
        <v>9</v>
      </c>
      <c r="AR123" s="421">
        <v>10</v>
      </c>
      <c r="AS123" s="421">
        <v>11</v>
      </c>
      <c r="AT123" s="421">
        <v>12</v>
      </c>
      <c r="AU123" s="421">
        <v>13</v>
      </c>
      <c r="AV123" s="421">
        <v>14</v>
      </c>
      <c r="AW123" s="421">
        <v>15</v>
      </c>
      <c r="AX123" s="421">
        <v>16</v>
      </c>
      <c r="AY123" s="421">
        <v>17</v>
      </c>
      <c r="AZ123" s="421">
        <v>18</v>
      </c>
      <c r="BA123" s="421">
        <v>19</v>
      </c>
      <c r="BB123" s="421">
        <v>20</v>
      </c>
      <c r="BC123" s="421">
        <v>21</v>
      </c>
      <c r="BD123" s="421">
        <v>22</v>
      </c>
      <c r="BE123" s="421">
        <v>23</v>
      </c>
      <c r="BF123" s="421">
        <v>24</v>
      </c>
      <c r="BG123" s="421">
        <v>25</v>
      </c>
      <c r="BH123" s="421">
        <v>26</v>
      </c>
      <c r="BI123" s="421">
        <v>27</v>
      </c>
      <c r="BJ123" s="421">
        <v>28</v>
      </c>
      <c r="BK123" s="421">
        <v>29</v>
      </c>
      <c r="BL123" s="452">
        <v>30</v>
      </c>
      <c r="BM123" s="372"/>
      <c r="BN123" s="423" t="s">
        <v>277</v>
      </c>
      <c r="BO123" s="440" t="s">
        <v>1048</v>
      </c>
      <c r="BP123" s="451"/>
      <c r="BQ123" s="1389"/>
      <c r="BR123" s="1385"/>
      <c r="BS123" s="1385"/>
      <c r="BT123" s="1385"/>
    </row>
    <row r="124" spans="3:72" ht="15" customHeight="1">
      <c r="C124" s="1394"/>
      <c r="D124" s="1397"/>
      <c r="E124" s="1400"/>
      <c r="F124" s="1405"/>
      <c r="G124" s="1387"/>
      <c r="H124" s="1387"/>
      <c r="I124" s="1385"/>
      <c r="J124" s="1385"/>
      <c r="K124" s="1391"/>
      <c r="P124" s="129"/>
      <c r="Q124" s="638"/>
      <c r="T124" s="129"/>
      <c r="U124" s="459"/>
      <c r="V124" s="430">
        <v>0</v>
      </c>
      <c r="W124" s="430">
        <v>0</v>
      </c>
      <c r="X124" s="129"/>
      <c r="Y124" s="129"/>
      <c r="Z124" s="129"/>
      <c r="AA124" s="419"/>
      <c r="AB124" s="430">
        <v>0</v>
      </c>
      <c r="AC124" s="430">
        <v>0</v>
      </c>
      <c r="AD124" s="129"/>
      <c r="AE124" s="129"/>
      <c r="AF124" s="129"/>
      <c r="AG124" s="420" t="s">
        <v>512</v>
      </c>
      <c r="AH124" s="422">
        <v>-0.7</v>
      </c>
      <c r="AI124" s="422">
        <f>IF($S$12="Print",AI$6,AI$5)</f>
        <v>0.9</v>
      </c>
      <c r="AJ124" s="422">
        <f t="shared" ref="AJ124:BL124" si="10">IF($S$12="Print",AJ$6,AJ$5)</f>
        <v>2</v>
      </c>
      <c r="AK124" s="422">
        <f t="shared" si="10"/>
        <v>3.2</v>
      </c>
      <c r="AL124" s="422">
        <f t="shared" si="10"/>
        <v>4.3</v>
      </c>
      <c r="AM124" s="422">
        <f t="shared" si="10"/>
        <v>5.4</v>
      </c>
      <c r="AN124" s="422">
        <f t="shared" si="10"/>
        <v>6.5</v>
      </c>
      <c r="AO124" s="422">
        <f t="shared" si="10"/>
        <v>7.4</v>
      </c>
      <c r="AP124" s="422">
        <f t="shared" si="10"/>
        <v>8.4</v>
      </c>
      <c r="AQ124" s="422">
        <f t="shared" si="10"/>
        <v>9.35</v>
      </c>
      <c r="AR124" s="422">
        <f t="shared" si="10"/>
        <v>10.27</v>
      </c>
      <c r="AS124" s="422">
        <f t="shared" si="10"/>
        <v>11.15</v>
      </c>
      <c r="AT124" s="422">
        <f t="shared" si="10"/>
        <v>12</v>
      </c>
      <c r="AU124" s="422">
        <f t="shared" si="10"/>
        <v>12.9</v>
      </c>
      <c r="AV124" s="422">
        <f t="shared" si="10"/>
        <v>13.75</v>
      </c>
      <c r="AW124" s="422">
        <f t="shared" si="10"/>
        <v>14.6</v>
      </c>
      <c r="AX124" s="422">
        <f t="shared" si="10"/>
        <v>15.4</v>
      </c>
      <c r="AY124" s="422">
        <f t="shared" si="10"/>
        <v>16.28</v>
      </c>
      <c r="AZ124" s="422">
        <f t="shared" si="10"/>
        <v>17.14</v>
      </c>
      <c r="BA124" s="422">
        <f t="shared" si="10"/>
        <v>18</v>
      </c>
      <c r="BB124" s="422">
        <f t="shared" si="10"/>
        <v>18.8</v>
      </c>
      <c r="BC124" s="422">
        <f t="shared" si="10"/>
        <v>19.7</v>
      </c>
      <c r="BD124" s="422">
        <f>IF($S$12="Print",BD$6,BD$5)</f>
        <v>20.63</v>
      </c>
      <c r="BE124" s="422">
        <f t="shared" si="10"/>
        <v>21.55</v>
      </c>
      <c r="BF124" s="422">
        <f t="shared" si="10"/>
        <v>22.5</v>
      </c>
      <c r="BG124" s="422">
        <f t="shared" si="10"/>
        <v>23.53</v>
      </c>
      <c r="BH124" s="422">
        <f t="shared" si="10"/>
        <v>24.55</v>
      </c>
      <c r="BI124" s="422">
        <f t="shared" si="10"/>
        <v>25.6</v>
      </c>
      <c r="BJ124" s="422">
        <f t="shared" si="10"/>
        <v>26.65</v>
      </c>
      <c r="BK124" s="422">
        <f t="shared" si="10"/>
        <v>27.8</v>
      </c>
      <c r="BL124" s="422">
        <f t="shared" si="10"/>
        <v>28.9</v>
      </c>
      <c r="BM124" s="451"/>
      <c r="BN124" s="423" t="s">
        <v>276</v>
      </c>
      <c r="BO124" s="440" t="s">
        <v>1049</v>
      </c>
      <c r="BP124" s="451"/>
      <c r="BQ124" s="1389"/>
      <c r="BR124" s="1385"/>
      <c r="BS124" s="1385"/>
      <c r="BT124" s="1385"/>
    </row>
    <row r="125" spans="3:72" ht="15" customHeight="1">
      <c r="C125" s="1394"/>
      <c r="D125" s="1397"/>
      <c r="E125" s="1400"/>
      <c r="F125" s="1405"/>
      <c r="G125" s="1387"/>
      <c r="H125" s="1387"/>
      <c r="I125" s="1385"/>
      <c r="J125" s="1385"/>
      <c r="K125" s="1391"/>
      <c r="T125" s="256"/>
      <c r="U125" s="267"/>
      <c r="V125" s="419"/>
      <c r="W125" s="419"/>
      <c r="X125" s="428"/>
      <c r="Y125" s="429"/>
      <c r="Z125" s="129"/>
      <c r="AA125" s="419"/>
      <c r="AB125" s="419"/>
      <c r="AC125" s="419"/>
      <c r="AD125" s="429"/>
      <c r="AE125" s="429"/>
      <c r="AF125" s="129"/>
      <c r="AG125" s="425" t="s">
        <v>519</v>
      </c>
      <c r="AH125" s="421">
        <v>180</v>
      </c>
      <c r="AI125" s="129"/>
      <c r="AJ125" s="129"/>
      <c r="AK125" s="129"/>
      <c r="AL125" s="129"/>
      <c r="AM125" s="129"/>
      <c r="AN125" s="129"/>
      <c r="AO125" s="129"/>
      <c r="AP125" s="129"/>
      <c r="AQ125" s="129"/>
      <c r="AR125" s="129"/>
      <c r="AS125" s="129"/>
      <c r="AT125" s="129"/>
      <c r="AU125" s="129"/>
      <c r="AV125" s="129"/>
      <c r="AW125" s="129"/>
      <c r="AX125" s="129"/>
      <c r="AY125" s="129"/>
      <c r="AZ125" s="129"/>
      <c r="BA125" s="129"/>
      <c r="BB125" s="129"/>
      <c r="BC125" s="129"/>
      <c r="BD125" s="129"/>
      <c r="BE125" s="129"/>
      <c r="BF125" s="129"/>
      <c r="BG125" s="129"/>
      <c r="BH125" s="129"/>
      <c r="BI125" s="129"/>
      <c r="BJ125" s="129"/>
      <c r="BK125" s="129"/>
      <c r="BL125" s="129"/>
      <c r="BM125" s="129"/>
      <c r="BN125" s="423" t="s">
        <v>201</v>
      </c>
      <c r="BO125" s="440" t="s">
        <v>201</v>
      </c>
      <c r="BP125" s="451"/>
      <c r="BQ125" s="1389"/>
      <c r="BR125" s="1385"/>
      <c r="BS125" s="1385"/>
      <c r="BT125" s="1385"/>
    </row>
    <row r="126" spans="3:72" ht="15" customHeight="1">
      <c r="C126" s="1394"/>
      <c r="D126" s="1397"/>
      <c r="E126" s="1400"/>
      <c r="F126" s="1405"/>
      <c r="G126" s="1387"/>
      <c r="H126" s="1387"/>
      <c r="I126" s="1385"/>
      <c r="J126" s="1385"/>
      <c r="K126" s="1391"/>
      <c r="T126" s="256"/>
      <c r="U126" s="267"/>
      <c r="V126" s="430"/>
      <c r="W126" s="430"/>
      <c r="X126" s="434"/>
      <c r="Y126" s="433"/>
      <c r="Z126" s="129"/>
      <c r="AA126" s="419"/>
      <c r="AB126" s="430"/>
      <c r="AC126" s="430"/>
      <c r="AD126" s="434"/>
      <c r="AE126" s="433"/>
      <c r="AF126" s="129"/>
      <c r="AG126" s="435"/>
      <c r="AH126" s="421">
        <v>60</v>
      </c>
      <c r="AI126" s="129"/>
      <c r="AJ126" s="129"/>
      <c r="AK126" s="129"/>
      <c r="AL126" s="129"/>
      <c r="AM126" s="129"/>
      <c r="AN126" s="129"/>
      <c r="AO126" s="129"/>
      <c r="AP126" s="129"/>
      <c r="AQ126" s="129"/>
      <c r="AR126" s="129"/>
      <c r="AS126" s="129"/>
      <c r="AT126" s="129"/>
      <c r="AU126" s="129"/>
      <c r="AV126" s="129"/>
      <c r="AW126" s="129"/>
      <c r="AX126" s="129"/>
      <c r="AY126" s="129"/>
      <c r="AZ126" s="129"/>
      <c r="BA126" s="129"/>
      <c r="BB126" s="129"/>
      <c r="BC126" s="129"/>
      <c r="BD126" s="129"/>
      <c r="BE126" s="129"/>
      <c r="BF126" s="129"/>
      <c r="BG126" s="129"/>
      <c r="BH126" s="129"/>
      <c r="BI126" s="129"/>
      <c r="BJ126" s="129"/>
      <c r="BK126" s="129"/>
      <c r="BL126" s="129"/>
      <c r="BM126" s="129"/>
      <c r="BN126" s="129"/>
      <c r="BO126" s="256"/>
      <c r="BP126" s="129"/>
      <c r="BQ126" s="1389"/>
      <c r="BR126" s="1385"/>
      <c r="BS126" s="1385"/>
      <c r="BT126" s="1385"/>
    </row>
    <row r="127" spans="3:72" ht="15" customHeight="1">
      <c r="C127" s="1394"/>
      <c r="D127" s="1397"/>
      <c r="E127" s="1400"/>
      <c r="F127" s="1405"/>
      <c r="G127" s="1387"/>
      <c r="H127" s="1387"/>
      <c r="I127" s="1385"/>
      <c r="J127" s="1385"/>
      <c r="K127" s="1391"/>
      <c r="T127" s="256"/>
      <c r="U127" s="267"/>
      <c r="V127" s="430"/>
      <c r="W127" s="430"/>
      <c r="X127" s="129"/>
      <c r="Y127" s="129"/>
      <c r="Z127" s="129"/>
      <c r="AA127" s="419"/>
      <c r="AB127" s="430"/>
      <c r="AC127" s="430"/>
      <c r="AD127" s="129"/>
      <c r="AE127" s="129"/>
      <c r="AF127" s="129"/>
      <c r="AG127" s="129"/>
      <c r="AH127" s="421">
        <v>60</v>
      </c>
      <c r="AI127" s="426" t="s">
        <v>517</v>
      </c>
      <c r="AJ127" s="424" t="s">
        <v>201</v>
      </c>
      <c r="AK127" s="424" t="s">
        <v>276</v>
      </c>
      <c r="AL127" s="424" t="s">
        <v>277</v>
      </c>
      <c r="AM127" s="424" t="s">
        <v>278</v>
      </c>
      <c r="AN127" s="129"/>
      <c r="AO127" s="129"/>
      <c r="AP127" s="129"/>
      <c r="AQ127" s="129"/>
      <c r="AR127" s="129"/>
      <c r="AS127" s="129"/>
      <c r="AT127" s="129"/>
      <c r="AU127" s="129"/>
      <c r="AV127" s="129"/>
      <c r="AW127" s="129"/>
      <c r="AX127" s="129"/>
      <c r="AY127" s="129"/>
      <c r="AZ127" s="129"/>
      <c r="BA127" s="129"/>
      <c r="BB127" s="129"/>
      <c r="BC127" s="129"/>
      <c r="BD127" s="129"/>
      <c r="BE127" s="129"/>
      <c r="BF127" s="129"/>
      <c r="BG127" s="129"/>
      <c r="BH127" s="129"/>
      <c r="BI127" s="129"/>
      <c r="BJ127" s="129"/>
      <c r="BK127" s="129"/>
      <c r="BL127" s="129"/>
      <c r="BM127" s="129"/>
      <c r="BN127" s="129"/>
      <c r="BO127" s="256"/>
      <c r="BP127" s="129"/>
      <c r="BQ127" s="1389"/>
      <c r="BR127" s="1385"/>
      <c r="BS127" s="1385"/>
      <c r="BT127" s="1385"/>
    </row>
    <row r="128" spans="3:72" ht="15" customHeight="1" thickBot="1">
      <c r="C128" s="1394"/>
      <c r="D128" s="1397"/>
      <c r="E128" s="1400"/>
      <c r="F128" s="1405"/>
      <c r="G128" s="1387"/>
      <c r="H128" s="1387"/>
      <c r="I128" s="1385"/>
      <c r="J128" s="1385"/>
      <c r="K128" s="1391"/>
      <c r="T128" s="256"/>
      <c r="U128" s="441"/>
      <c r="V128" s="443"/>
      <c r="W128" s="443"/>
      <c r="X128" s="336"/>
      <c r="Y128" s="336"/>
      <c r="Z128" s="336"/>
      <c r="AA128" s="442"/>
      <c r="AB128" s="443"/>
      <c r="AC128" s="443"/>
      <c r="AD128" s="336"/>
      <c r="AE128" s="336"/>
      <c r="AF128" s="336"/>
      <c r="AG128" s="336"/>
      <c r="AH128" s="444">
        <v>60</v>
      </c>
      <c r="AI128" s="445" t="s">
        <v>512</v>
      </c>
      <c r="AJ128" s="446">
        <v>-0.25</v>
      </c>
      <c r="AK128" s="446">
        <v>0.6</v>
      </c>
      <c r="AL128" s="444">
        <v>1.5</v>
      </c>
      <c r="AM128" s="446">
        <v>2.4</v>
      </c>
      <c r="AN128" s="336"/>
      <c r="AO128" s="336"/>
      <c r="AP128" s="336"/>
      <c r="AQ128" s="336"/>
      <c r="AR128" s="336"/>
      <c r="AS128" s="336"/>
      <c r="AT128" s="336"/>
      <c r="AU128" s="336"/>
      <c r="AV128" s="336"/>
      <c r="AW128" s="336"/>
      <c r="AX128" s="336"/>
      <c r="AY128" s="336"/>
      <c r="AZ128" s="336"/>
      <c r="BA128" s="336"/>
      <c r="BB128" s="336"/>
      <c r="BC128" s="336"/>
      <c r="BD128" s="336"/>
      <c r="BE128" s="336"/>
      <c r="BF128" s="336"/>
      <c r="BG128" s="336"/>
      <c r="BH128" s="336"/>
      <c r="BI128" s="336"/>
      <c r="BJ128" s="336"/>
      <c r="BK128" s="336"/>
      <c r="BL128" s="336"/>
      <c r="BM128" s="336"/>
      <c r="BN128" s="336"/>
      <c r="BO128" s="447"/>
      <c r="BP128" s="129"/>
      <c r="BQ128" s="1389"/>
      <c r="BR128" s="1385"/>
      <c r="BS128" s="1385"/>
      <c r="BT128" s="1385"/>
    </row>
    <row r="129" spans="3:72" ht="15" customHeight="1">
      <c r="C129" s="1394"/>
      <c r="D129" s="1397"/>
      <c r="E129" s="1400"/>
      <c r="F129" s="1405"/>
      <c r="G129" s="1387"/>
      <c r="H129" s="1387"/>
      <c r="I129" s="1385"/>
      <c r="J129" s="1385"/>
      <c r="K129" s="1391"/>
      <c r="BQ129" s="1389"/>
      <c r="BR129" s="1385"/>
      <c r="BS129" s="1385"/>
      <c r="BT129" s="1385"/>
    </row>
    <row r="130" spans="3:72" ht="15" customHeight="1">
      <c r="C130" s="1395"/>
      <c r="D130" s="1398"/>
      <c r="E130" s="1401"/>
      <c r="F130" s="1406"/>
      <c r="G130" s="1388"/>
      <c r="H130" s="1388"/>
      <c r="I130" s="1385"/>
      <c r="J130" s="1385"/>
      <c r="K130" s="1391"/>
      <c r="BQ130" s="1389"/>
      <c r="BR130" s="1385"/>
      <c r="BS130" s="1385"/>
      <c r="BT130" s="1385"/>
    </row>
    <row r="131" spans="3:72" ht="18" customHeight="1" thickBot="1">
      <c r="C131" s="788" t="s">
        <v>62</v>
      </c>
      <c r="D131" s="541"/>
      <c r="E131" s="539"/>
      <c r="F131" s="539"/>
      <c r="G131" s="539"/>
      <c r="H131" s="539"/>
      <c r="I131" s="539"/>
      <c r="J131" s="539"/>
      <c r="K131" s="539"/>
    </row>
    <row r="132" spans="3:72" ht="15" customHeight="1">
      <c r="C132" s="1393">
        <v>12</v>
      </c>
      <c r="D132" s="1396" t="s">
        <v>427</v>
      </c>
      <c r="E132" s="1399" t="s">
        <v>348</v>
      </c>
      <c r="F132" s="1386">
        <v>3</v>
      </c>
      <c r="G132" s="1386">
        <v>3</v>
      </c>
      <c r="H132" s="1386">
        <v>12</v>
      </c>
      <c r="I132" s="1385"/>
      <c r="J132" s="1385"/>
      <c r="K132" s="1391" t="s">
        <v>545</v>
      </c>
      <c r="N132" s="454" t="s">
        <v>520</v>
      </c>
      <c r="O132" s="448"/>
      <c r="P132" s="457"/>
      <c r="Q132" s="456"/>
      <c r="R132" s="129"/>
      <c r="T132" s="129"/>
      <c r="U132" s="436" t="s">
        <v>507</v>
      </c>
      <c r="V132" s="437"/>
      <c r="W132" s="437"/>
      <c r="X132" s="437"/>
      <c r="Y132" s="437"/>
      <c r="Z132" s="437"/>
      <c r="AA132" s="437"/>
      <c r="AB132" s="437"/>
      <c r="AC132" s="437"/>
      <c r="AD132" s="437"/>
      <c r="AE132" s="437"/>
      <c r="AF132" s="437"/>
      <c r="AG132" s="437"/>
      <c r="AH132" s="437"/>
      <c r="AI132" s="437"/>
      <c r="AJ132" s="437"/>
      <c r="AK132" s="437"/>
      <c r="AL132" s="437"/>
      <c r="AM132" s="437"/>
      <c r="AN132" s="437"/>
      <c r="AO132" s="437"/>
      <c r="AP132" s="437"/>
      <c r="AQ132" s="437"/>
      <c r="AR132" s="437"/>
      <c r="AS132" s="437"/>
      <c r="AT132" s="437"/>
      <c r="AU132" s="437"/>
      <c r="AV132" s="437"/>
      <c r="AW132" s="437"/>
      <c r="AX132" s="437"/>
      <c r="AY132" s="437"/>
      <c r="AZ132" s="437"/>
      <c r="BA132" s="437"/>
      <c r="BB132" s="437"/>
      <c r="BC132" s="437"/>
      <c r="BD132" s="437"/>
      <c r="BE132" s="437"/>
      <c r="BF132" s="437"/>
      <c r="BG132" s="437"/>
      <c r="BH132" s="437"/>
      <c r="BI132" s="437"/>
      <c r="BJ132" s="437"/>
      <c r="BK132" s="437"/>
      <c r="BL132" s="437"/>
      <c r="BM132" s="437"/>
      <c r="BN132" s="437"/>
      <c r="BO132" s="438"/>
      <c r="BP132" s="129"/>
      <c r="BQ132" s="1389"/>
      <c r="BR132" s="1385"/>
      <c r="BS132" s="1385"/>
      <c r="BT132" s="1385"/>
    </row>
    <row r="133" spans="3:72" ht="15" customHeight="1">
      <c r="C133" s="1394"/>
      <c r="D133" s="1397"/>
      <c r="E133" s="1400"/>
      <c r="F133" s="1387"/>
      <c r="G133" s="1387"/>
      <c r="H133" s="1387"/>
      <c r="I133" s="1385"/>
      <c r="J133" s="1385"/>
      <c r="K133" s="1391"/>
      <c r="N133" s="455"/>
      <c r="O133" s="1408" t="s">
        <v>1053</v>
      </c>
      <c r="P133" s="1408" t="s">
        <v>1054</v>
      </c>
      <c r="Q133" s="1402" t="s">
        <v>1055</v>
      </c>
      <c r="R133" s="129"/>
      <c r="S133" s="129"/>
      <c r="T133" s="129">
        <v>12</v>
      </c>
      <c r="U133" s="439"/>
      <c r="V133" s="419" t="s">
        <v>513</v>
      </c>
      <c r="W133" s="431" t="s">
        <v>514</v>
      </c>
      <c r="X133" s="427" t="s">
        <v>518</v>
      </c>
      <c r="Y133" s="427" t="s">
        <v>275</v>
      </c>
      <c r="Z133" s="129"/>
      <c r="AA133" s="419"/>
      <c r="AB133" s="419" t="s">
        <v>513</v>
      </c>
      <c r="AC133" s="419" t="s">
        <v>514</v>
      </c>
      <c r="AD133" s="429" t="s">
        <v>518</v>
      </c>
      <c r="AE133" s="429" t="s">
        <v>275</v>
      </c>
      <c r="AF133" s="129"/>
      <c r="AG133" s="424" t="s">
        <v>516</v>
      </c>
      <c r="AH133" s="129"/>
      <c r="AI133" s="129"/>
      <c r="AJ133" s="129"/>
      <c r="AK133" s="129"/>
      <c r="AL133" s="129"/>
      <c r="AM133" s="129"/>
      <c r="AN133" s="129"/>
      <c r="AO133" s="129"/>
      <c r="AP133" s="129"/>
      <c r="AQ133" s="129"/>
      <c r="AR133" s="129"/>
      <c r="AS133" s="129"/>
      <c r="AT133" s="129"/>
      <c r="AU133" s="129"/>
      <c r="AV133" s="129"/>
      <c r="AW133" s="129"/>
      <c r="AX133" s="129"/>
      <c r="AY133" s="129"/>
      <c r="AZ133" s="129"/>
      <c r="BA133" s="129"/>
      <c r="BB133" s="129"/>
      <c r="BC133" s="129"/>
      <c r="BD133" s="129"/>
      <c r="BE133" s="129"/>
      <c r="BF133" s="129"/>
      <c r="BG133" s="129"/>
      <c r="BH133" s="129"/>
      <c r="BI133" s="129"/>
      <c r="BJ133" s="129"/>
      <c r="BK133" s="129"/>
      <c r="BL133" s="129"/>
      <c r="BM133" s="129"/>
      <c r="BN133" s="423" t="s">
        <v>521</v>
      </c>
      <c r="BO133" s="440" t="s">
        <v>522</v>
      </c>
      <c r="BP133" s="451"/>
      <c r="BQ133" s="1389"/>
      <c r="BR133" s="1385"/>
      <c r="BS133" s="1385"/>
      <c r="BT133" s="1385"/>
    </row>
    <row r="134" spans="3:72" ht="15" customHeight="1">
      <c r="C134" s="1394"/>
      <c r="D134" s="1397"/>
      <c r="E134" s="1400"/>
      <c r="F134" s="1387"/>
      <c r="G134" s="1387"/>
      <c r="H134" s="1387"/>
      <c r="I134" s="1385"/>
      <c r="J134" s="1385"/>
      <c r="K134" s="1391"/>
      <c r="N134" s="449"/>
      <c r="O134" s="1409"/>
      <c r="P134" s="1409"/>
      <c r="Q134" s="1403"/>
      <c r="T134" s="129"/>
      <c r="U134" s="439" t="s">
        <v>510</v>
      </c>
      <c r="V134" s="430">
        <v>0</v>
      </c>
      <c r="W134" s="432">
        <v>0</v>
      </c>
      <c r="X134" s="433">
        <f>HLOOKUP($O135,$AH135:$BL136,2,FALSE)</f>
        <v>12</v>
      </c>
      <c r="Y134" s="433">
        <v>30</v>
      </c>
      <c r="Z134" s="129"/>
      <c r="AA134" s="419" t="s">
        <v>515</v>
      </c>
      <c r="AB134" s="430">
        <v>0</v>
      </c>
      <c r="AC134" s="430">
        <v>0</v>
      </c>
      <c r="AD134" s="434">
        <f>HLOOKUP($P135,$AJ139:$AM140,2,FALSE)</f>
        <v>1.5</v>
      </c>
      <c r="AE134" s="433">
        <v>3</v>
      </c>
      <c r="AF134" s="129"/>
      <c r="AG134" s="420" t="s">
        <v>511</v>
      </c>
      <c r="AH134" s="421">
        <v>180</v>
      </c>
      <c r="AI134" s="421">
        <v>6</v>
      </c>
      <c r="AJ134" s="421">
        <v>6</v>
      </c>
      <c r="AK134" s="421">
        <v>6</v>
      </c>
      <c r="AL134" s="421">
        <v>6</v>
      </c>
      <c r="AM134" s="421">
        <v>6</v>
      </c>
      <c r="AN134" s="421">
        <v>6</v>
      </c>
      <c r="AO134" s="421">
        <v>6</v>
      </c>
      <c r="AP134" s="421">
        <v>6</v>
      </c>
      <c r="AQ134" s="421">
        <v>6</v>
      </c>
      <c r="AR134" s="421">
        <v>6</v>
      </c>
      <c r="AS134" s="421">
        <v>6</v>
      </c>
      <c r="AT134" s="421">
        <v>6</v>
      </c>
      <c r="AU134" s="421">
        <v>6</v>
      </c>
      <c r="AV134" s="421">
        <v>6</v>
      </c>
      <c r="AW134" s="421">
        <v>6</v>
      </c>
      <c r="AX134" s="421">
        <v>6</v>
      </c>
      <c r="AY134" s="421">
        <v>6</v>
      </c>
      <c r="AZ134" s="421">
        <v>6</v>
      </c>
      <c r="BA134" s="421">
        <v>6</v>
      </c>
      <c r="BB134" s="421">
        <v>6</v>
      </c>
      <c r="BC134" s="421">
        <v>6</v>
      </c>
      <c r="BD134" s="421">
        <v>6</v>
      </c>
      <c r="BE134" s="421">
        <v>6</v>
      </c>
      <c r="BF134" s="421">
        <v>6</v>
      </c>
      <c r="BG134" s="421">
        <v>6</v>
      </c>
      <c r="BH134" s="421">
        <v>6</v>
      </c>
      <c r="BI134" s="421">
        <v>6</v>
      </c>
      <c r="BJ134" s="421">
        <v>6</v>
      </c>
      <c r="BK134" s="421">
        <v>6</v>
      </c>
      <c r="BL134" s="452">
        <v>6</v>
      </c>
      <c r="BM134" s="372"/>
      <c r="BN134" s="423" t="s">
        <v>278</v>
      </c>
      <c r="BO134" s="440" t="s">
        <v>1047</v>
      </c>
      <c r="BP134" s="451"/>
      <c r="BQ134" s="1389"/>
      <c r="BR134" s="1385"/>
      <c r="BS134" s="1385"/>
      <c r="BT134" s="1385"/>
    </row>
    <row r="135" spans="3:72" ht="15" customHeight="1" thickBot="1">
      <c r="C135" s="1394"/>
      <c r="D135" s="1397"/>
      <c r="E135" s="1400"/>
      <c r="F135" s="1387"/>
      <c r="G135" s="1387"/>
      <c r="H135" s="1387"/>
      <c r="I135" s="1385"/>
      <c r="J135" s="1385"/>
      <c r="K135" s="1391"/>
      <c r="N135" s="450" t="s">
        <v>508</v>
      </c>
      <c r="O135" s="1300">
        <f>H132</f>
        <v>12</v>
      </c>
      <c r="P135" s="458" t="s">
        <v>277</v>
      </c>
      <c r="Q135" s="1303" t="s">
        <v>1049</v>
      </c>
      <c r="T135" s="129"/>
      <c r="U135" s="439"/>
      <c r="V135" s="430">
        <f>SIN((((($X134+$Y134)*180/$Y134)+90))*PI()/180)</f>
        <v>-0.30901699437494762</v>
      </c>
      <c r="W135" s="430">
        <f>COS((((($X134+$Y134)*180/$Y134)+90))*PI()/180)</f>
        <v>0.95105651629515353</v>
      </c>
      <c r="X135" s="129"/>
      <c r="Y135" s="129"/>
      <c r="Z135" s="129"/>
      <c r="AA135" s="419"/>
      <c r="AB135" s="430">
        <f>SIN((((($AD134+$AE134)*180/$AE134)+90))*PI()/180)</f>
        <v>-2.45029690981724E-16</v>
      </c>
      <c r="AC135" s="430">
        <f>COS((((($AD134+$AE134)*180/$AE134)+90))*PI()/180)</f>
        <v>1</v>
      </c>
      <c r="AD135" s="129"/>
      <c r="AE135" s="129"/>
      <c r="AF135" s="129"/>
      <c r="AG135" s="420" t="s">
        <v>509</v>
      </c>
      <c r="AH135" s="422">
        <v>0</v>
      </c>
      <c r="AI135" s="422">
        <v>1</v>
      </c>
      <c r="AJ135" s="421">
        <v>2</v>
      </c>
      <c r="AK135" s="421">
        <v>3</v>
      </c>
      <c r="AL135" s="421">
        <v>4</v>
      </c>
      <c r="AM135" s="421">
        <v>5</v>
      </c>
      <c r="AN135" s="421">
        <v>6</v>
      </c>
      <c r="AO135" s="421">
        <v>7</v>
      </c>
      <c r="AP135" s="421">
        <v>8</v>
      </c>
      <c r="AQ135" s="421">
        <v>9</v>
      </c>
      <c r="AR135" s="421">
        <v>10</v>
      </c>
      <c r="AS135" s="421">
        <v>11</v>
      </c>
      <c r="AT135" s="421">
        <v>12</v>
      </c>
      <c r="AU135" s="421">
        <v>13</v>
      </c>
      <c r="AV135" s="421">
        <v>14</v>
      </c>
      <c r="AW135" s="421">
        <v>15</v>
      </c>
      <c r="AX135" s="421">
        <v>16</v>
      </c>
      <c r="AY135" s="421">
        <v>17</v>
      </c>
      <c r="AZ135" s="421">
        <v>18</v>
      </c>
      <c r="BA135" s="421">
        <v>19</v>
      </c>
      <c r="BB135" s="421">
        <v>20</v>
      </c>
      <c r="BC135" s="421">
        <v>21</v>
      </c>
      <c r="BD135" s="421">
        <v>22</v>
      </c>
      <c r="BE135" s="421">
        <v>23</v>
      </c>
      <c r="BF135" s="421">
        <v>24</v>
      </c>
      <c r="BG135" s="421">
        <v>25</v>
      </c>
      <c r="BH135" s="421">
        <v>26</v>
      </c>
      <c r="BI135" s="421">
        <v>27</v>
      </c>
      <c r="BJ135" s="421">
        <v>28</v>
      </c>
      <c r="BK135" s="421">
        <v>29</v>
      </c>
      <c r="BL135" s="452">
        <v>30</v>
      </c>
      <c r="BM135" s="372"/>
      <c r="BN135" s="423" t="s">
        <v>277</v>
      </c>
      <c r="BO135" s="440" t="s">
        <v>1048</v>
      </c>
      <c r="BP135" s="451"/>
      <c r="BQ135" s="1389"/>
      <c r="BR135" s="1385"/>
      <c r="BS135" s="1385"/>
      <c r="BT135" s="1385"/>
    </row>
    <row r="136" spans="3:72" ht="15" customHeight="1">
      <c r="C136" s="1394"/>
      <c r="D136" s="1397"/>
      <c r="E136" s="1400"/>
      <c r="F136" s="1387"/>
      <c r="G136" s="1387"/>
      <c r="H136" s="1387"/>
      <c r="I136" s="1385"/>
      <c r="J136" s="1385"/>
      <c r="K136" s="1391"/>
      <c r="P136" s="129"/>
      <c r="Q136" s="638"/>
      <c r="T136" s="129"/>
      <c r="U136" s="459"/>
      <c r="V136" s="430">
        <v>0</v>
      </c>
      <c r="W136" s="430">
        <v>0</v>
      </c>
      <c r="X136" s="129"/>
      <c r="Y136" s="129"/>
      <c r="Z136" s="129"/>
      <c r="AA136" s="419"/>
      <c r="AB136" s="430">
        <v>0</v>
      </c>
      <c r="AC136" s="430">
        <v>0</v>
      </c>
      <c r="AD136" s="129"/>
      <c r="AE136" s="129"/>
      <c r="AF136" s="129"/>
      <c r="AG136" s="420" t="s">
        <v>512</v>
      </c>
      <c r="AH136" s="422">
        <v>-0.7</v>
      </c>
      <c r="AI136" s="422">
        <f>IF($S$12="Print",AI$6,AI$5)</f>
        <v>0.9</v>
      </c>
      <c r="AJ136" s="422">
        <f t="shared" ref="AJ136:BL136" si="11">IF($S$12="Print",AJ$6,AJ$5)</f>
        <v>2</v>
      </c>
      <c r="AK136" s="422">
        <f t="shared" si="11"/>
        <v>3.2</v>
      </c>
      <c r="AL136" s="422">
        <f t="shared" si="11"/>
        <v>4.3</v>
      </c>
      <c r="AM136" s="422">
        <f t="shared" si="11"/>
        <v>5.4</v>
      </c>
      <c r="AN136" s="422">
        <f t="shared" si="11"/>
        <v>6.5</v>
      </c>
      <c r="AO136" s="422">
        <f t="shared" si="11"/>
        <v>7.4</v>
      </c>
      <c r="AP136" s="422">
        <f t="shared" si="11"/>
        <v>8.4</v>
      </c>
      <c r="AQ136" s="422">
        <f t="shared" si="11"/>
        <v>9.35</v>
      </c>
      <c r="AR136" s="422">
        <f t="shared" si="11"/>
        <v>10.27</v>
      </c>
      <c r="AS136" s="422">
        <f t="shared" si="11"/>
        <v>11.15</v>
      </c>
      <c r="AT136" s="422">
        <f t="shared" si="11"/>
        <v>12</v>
      </c>
      <c r="AU136" s="422">
        <f t="shared" si="11"/>
        <v>12.9</v>
      </c>
      <c r="AV136" s="422">
        <f t="shared" si="11"/>
        <v>13.75</v>
      </c>
      <c r="AW136" s="422">
        <f t="shared" si="11"/>
        <v>14.6</v>
      </c>
      <c r="AX136" s="422">
        <f t="shared" si="11"/>
        <v>15.4</v>
      </c>
      <c r="AY136" s="422">
        <f t="shared" si="11"/>
        <v>16.28</v>
      </c>
      <c r="AZ136" s="422">
        <f t="shared" si="11"/>
        <v>17.14</v>
      </c>
      <c r="BA136" s="422">
        <f t="shared" si="11"/>
        <v>18</v>
      </c>
      <c r="BB136" s="422">
        <f t="shared" si="11"/>
        <v>18.8</v>
      </c>
      <c r="BC136" s="422">
        <f t="shared" si="11"/>
        <v>19.7</v>
      </c>
      <c r="BD136" s="422">
        <f>IF($S$12="Print",BD$6,BD$5)</f>
        <v>20.63</v>
      </c>
      <c r="BE136" s="422">
        <f t="shared" si="11"/>
        <v>21.55</v>
      </c>
      <c r="BF136" s="422">
        <f t="shared" si="11"/>
        <v>22.5</v>
      </c>
      <c r="BG136" s="422">
        <f t="shared" si="11"/>
        <v>23.53</v>
      </c>
      <c r="BH136" s="422">
        <f t="shared" si="11"/>
        <v>24.55</v>
      </c>
      <c r="BI136" s="422">
        <f t="shared" si="11"/>
        <v>25.6</v>
      </c>
      <c r="BJ136" s="422">
        <f t="shared" si="11"/>
        <v>26.65</v>
      </c>
      <c r="BK136" s="422">
        <f t="shared" si="11"/>
        <v>27.8</v>
      </c>
      <c r="BL136" s="422">
        <f t="shared" si="11"/>
        <v>28.9</v>
      </c>
      <c r="BM136" s="451"/>
      <c r="BN136" s="423" t="s">
        <v>276</v>
      </c>
      <c r="BO136" s="440" t="s">
        <v>1049</v>
      </c>
      <c r="BP136" s="451"/>
      <c r="BQ136" s="1389"/>
      <c r="BR136" s="1385"/>
      <c r="BS136" s="1385"/>
      <c r="BT136" s="1385"/>
    </row>
    <row r="137" spans="3:72" ht="15" customHeight="1">
      <c r="C137" s="1394"/>
      <c r="D137" s="1397"/>
      <c r="E137" s="1400"/>
      <c r="F137" s="1387"/>
      <c r="G137" s="1387"/>
      <c r="H137" s="1387"/>
      <c r="I137" s="1385"/>
      <c r="J137" s="1385"/>
      <c r="K137" s="1391"/>
      <c r="T137" s="256"/>
      <c r="U137" s="267"/>
      <c r="V137" s="419"/>
      <c r="W137" s="419"/>
      <c r="X137" s="428"/>
      <c r="Y137" s="429"/>
      <c r="Z137" s="129"/>
      <c r="AA137" s="419"/>
      <c r="AB137" s="419"/>
      <c r="AC137" s="419"/>
      <c r="AD137" s="429"/>
      <c r="AE137" s="429"/>
      <c r="AF137" s="129"/>
      <c r="AG137" s="425" t="s">
        <v>519</v>
      </c>
      <c r="AH137" s="421">
        <v>180</v>
      </c>
      <c r="AI137" s="129"/>
      <c r="AJ137" s="129"/>
      <c r="AK137" s="129"/>
      <c r="AL137" s="129"/>
      <c r="AM137" s="129"/>
      <c r="AN137" s="129"/>
      <c r="AO137" s="129"/>
      <c r="AP137" s="129"/>
      <c r="AQ137" s="129"/>
      <c r="AR137" s="129"/>
      <c r="AS137" s="129"/>
      <c r="AT137" s="129"/>
      <c r="AU137" s="129"/>
      <c r="AV137" s="129"/>
      <c r="AW137" s="129"/>
      <c r="AX137" s="129"/>
      <c r="AY137" s="129"/>
      <c r="AZ137" s="129"/>
      <c r="BA137" s="129"/>
      <c r="BB137" s="129"/>
      <c r="BC137" s="129"/>
      <c r="BD137" s="129"/>
      <c r="BE137" s="129"/>
      <c r="BF137" s="129"/>
      <c r="BG137" s="129"/>
      <c r="BH137" s="129"/>
      <c r="BI137" s="129"/>
      <c r="BJ137" s="129"/>
      <c r="BK137" s="129"/>
      <c r="BL137" s="129"/>
      <c r="BM137" s="129"/>
      <c r="BN137" s="423" t="s">
        <v>201</v>
      </c>
      <c r="BO137" s="440" t="s">
        <v>201</v>
      </c>
      <c r="BP137" s="451"/>
      <c r="BQ137" s="1389"/>
      <c r="BR137" s="1385"/>
      <c r="BS137" s="1385"/>
      <c r="BT137" s="1385"/>
    </row>
    <row r="138" spans="3:72" ht="15" customHeight="1">
      <c r="C138" s="1394"/>
      <c r="D138" s="1397"/>
      <c r="E138" s="1400"/>
      <c r="F138" s="1387"/>
      <c r="G138" s="1387"/>
      <c r="H138" s="1387"/>
      <c r="I138" s="1385"/>
      <c r="J138" s="1385"/>
      <c r="K138" s="1391"/>
      <c r="T138" s="256"/>
      <c r="U138" s="267"/>
      <c r="V138" s="430"/>
      <c r="W138" s="430"/>
      <c r="X138" s="434"/>
      <c r="Y138" s="433"/>
      <c r="Z138" s="129"/>
      <c r="AA138" s="419"/>
      <c r="AB138" s="430"/>
      <c r="AC138" s="430"/>
      <c r="AD138" s="434"/>
      <c r="AE138" s="433"/>
      <c r="AF138" s="129"/>
      <c r="AG138" s="435"/>
      <c r="AH138" s="421">
        <v>60</v>
      </c>
      <c r="AI138" s="129"/>
      <c r="AJ138" s="129"/>
      <c r="AK138" s="129"/>
      <c r="AL138" s="129"/>
      <c r="AM138" s="129"/>
      <c r="AN138" s="129"/>
      <c r="AO138" s="129"/>
      <c r="AP138" s="129"/>
      <c r="AQ138" s="129"/>
      <c r="AR138" s="129"/>
      <c r="AS138" s="129"/>
      <c r="AT138" s="129"/>
      <c r="AU138" s="129"/>
      <c r="AV138" s="129"/>
      <c r="AW138" s="129"/>
      <c r="AX138" s="129"/>
      <c r="AY138" s="129"/>
      <c r="AZ138" s="129"/>
      <c r="BA138" s="129"/>
      <c r="BB138" s="129"/>
      <c r="BC138" s="129"/>
      <c r="BD138" s="129"/>
      <c r="BE138" s="129"/>
      <c r="BF138" s="129"/>
      <c r="BG138" s="129"/>
      <c r="BH138" s="129"/>
      <c r="BI138" s="129"/>
      <c r="BJ138" s="129"/>
      <c r="BK138" s="129"/>
      <c r="BL138" s="129"/>
      <c r="BM138" s="129"/>
      <c r="BN138" s="129"/>
      <c r="BO138" s="256"/>
      <c r="BP138" s="129"/>
      <c r="BQ138" s="1389"/>
      <c r="BR138" s="1385"/>
      <c r="BS138" s="1385"/>
      <c r="BT138" s="1385"/>
    </row>
    <row r="139" spans="3:72" ht="15" customHeight="1">
      <c r="C139" s="1394"/>
      <c r="D139" s="1397"/>
      <c r="E139" s="1400"/>
      <c r="F139" s="1387"/>
      <c r="G139" s="1387"/>
      <c r="H139" s="1387"/>
      <c r="I139" s="1385"/>
      <c r="J139" s="1385"/>
      <c r="K139" s="1391"/>
      <c r="T139" s="256"/>
      <c r="U139" s="267"/>
      <c r="V139" s="430"/>
      <c r="W139" s="430"/>
      <c r="X139" s="129"/>
      <c r="Y139" s="129"/>
      <c r="Z139" s="129"/>
      <c r="AA139" s="419"/>
      <c r="AB139" s="430"/>
      <c r="AC139" s="430"/>
      <c r="AD139" s="129"/>
      <c r="AE139" s="129"/>
      <c r="AF139" s="129"/>
      <c r="AG139" s="129"/>
      <c r="AH139" s="421">
        <v>60</v>
      </c>
      <c r="AI139" s="426" t="s">
        <v>517</v>
      </c>
      <c r="AJ139" s="424" t="s">
        <v>201</v>
      </c>
      <c r="AK139" s="424" t="s">
        <v>276</v>
      </c>
      <c r="AL139" s="424" t="s">
        <v>277</v>
      </c>
      <c r="AM139" s="424" t="s">
        <v>278</v>
      </c>
      <c r="AN139" s="129"/>
      <c r="AO139" s="129"/>
      <c r="AP139" s="129"/>
      <c r="AQ139" s="129"/>
      <c r="AR139" s="129"/>
      <c r="AS139" s="129"/>
      <c r="AT139" s="129"/>
      <c r="AU139" s="129"/>
      <c r="AV139" s="129"/>
      <c r="AW139" s="129"/>
      <c r="AX139" s="129"/>
      <c r="AY139" s="129"/>
      <c r="AZ139" s="129"/>
      <c r="BA139" s="129"/>
      <c r="BB139" s="129"/>
      <c r="BC139" s="129"/>
      <c r="BD139" s="129"/>
      <c r="BE139" s="129"/>
      <c r="BF139" s="129"/>
      <c r="BG139" s="129"/>
      <c r="BH139" s="129"/>
      <c r="BI139" s="129"/>
      <c r="BJ139" s="129"/>
      <c r="BK139" s="129"/>
      <c r="BL139" s="129"/>
      <c r="BM139" s="129"/>
      <c r="BN139" s="129"/>
      <c r="BO139" s="256"/>
      <c r="BP139" s="129"/>
      <c r="BQ139" s="1389"/>
      <c r="BR139" s="1385"/>
      <c r="BS139" s="1385"/>
      <c r="BT139" s="1385"/>
    </row>
    <row r="140" spans="3:72" ht="15" customHeight="1" thickBot="1">
      <c r="C140" s="1394"/>
      <c r="D140" s="1397"/>
      <c r="E140" s="1400"/>
      <c r="F140" s="1387"/>
      <c r="G140" s="1387"/>
      <c r="H140" s="1387"/>
      <c r="I140" s="1385"/>
      <c r="J140" s="1385"/>
      <c r="K140" s="1391"/>
      <c r="T140" s="256"/>
      <c r="U140" s="441"/>
      <c r="V140" s="443"/>
      <c r="W140" s="443"/>
      <c r="X140" s="336"/>
      <c r="Y140" s="336"/>
      <c r="Z140" s="336"/>
      <c r="AA140" s="442"/>
      <c r="AB140" s="443"/>
      <c r="AC140" s="443"/>
      <c r="AD140" s="336"/>
      <c r="AE140" s="336"/>
      <c r="AF140" s="336"/>
      <c r="AG140" s="336"/>
      <c r="AH140" s="444">
        <v>60</v>
      </c>
      <c r="AI140" s="445" t="s">
        <v>512</v>
      </c>
      <c r="AJ140" s="446">
        <v>-0.25</v>
      </c>
      <c r="AK140" s="446">
        <v>0.6</v>
      </c>
      <c r="AL140" s="444">
        <v>1.5</v>
      </c>
      <c r="AM140" s="446">
        <v>2.4</v>
      </c>
      <c r="AN140" s="336"/>
      <c r="AO140" s="336"/>
      <c r="AP140" s="336"/>
      <c r="AQ140" s="336"/>
      <c r="AR140" s="336"/>
      <c r="AS140" s="336"/>
      <c r="AT140" s="336"/>
      <c r="AU140" s="336"/>
      <c r="AV140" s="336"/>
      <c r="AW140" s="336"/>
      <c r="AX140" s="336"/>
      <c r="AY140" s="336"/>
      <c r="AZ140" s="336"/>
      <c r="BA140" s="336"/>
      <c r="BB140" s="336"/>
      <c r="BC140" s="336"/>
      <c r="BD140" s="336"/>
      <c r="BE140" s="336"/>
      <c r="BF140" s="336"/>
      <c r="BG140" s="336"/>
      <c r="BH140" s="336"/>
      <c r="BI140" s="336"/>
      <c r="BJ140" s="336"/>
      <c r="BK140" s="336"/>
      <c r="BL140" s="336"/>
      <c r="BM140" s="336"/>
      <c r="BN140" s="336"/>
      <c r="BO140" s="447"/>
      <c r="BP140" s="129"/>
      <c r="BQ140" s="1389"/>
      <c r="BR140" s="1385"/>
      <c r="BS140" s="1385"/>
      <c r="BT140" s="1385"/>
    </row>
    <row r="141" spans="3:72" ht="15" customHeight="1">
      <c r="C141" s="1394"/>
      <c r="D141" s="1397"/>
      <c r="E141" s="1400"/>
      <c r="F141" s="1387"/>
      <c r="G141" s="1387"/>
      <c r="H141" s="1387"/>
      <c r="I141" s="1385"/>
      <c r="J141" s="1385"/>
      <c r="K141" s="1391"/>
      <c r="BQ141" s="1389"/>
      <c r="BR141" s="1385"/>
      <c r="BS141" s="1385"/>
      <c r="BT141" s="1385"/>
    </row>
    <row r="142" spans="3:72" ht="15" customHeight="1">
      <c r="C142" s="1395"/>
      <c r="D142" s="1398"/>
      <c r="E142" s="1401"/>
      <c r="F142" s="1388"/>
      <c r="G142" s="1388"/>
      <c r="H142" s="1388"/>
      <c r="I142" s="1385"/>
      <c r="J142" s="1385"/>
      <c r="K142" s="1391"/>
      <c r="BQ142" s="1389"/>
      <c r="BR142" s="1385"/>
      <c r="BS142" s="1385"/>
      <c r="BT142" s="1385"/>
    </row>
    <row r="143" spans="3:72" ht="18" customHeight="1" thickBot="1">
      <c r="C143" s="788" t="s">
        <v>448</v>
      </c>
      <c r="D143" s="541"/>
      <c r="E143" s="539"/>
      <c r="F143" s="539"/>
      <c r="G143" s="539"/>
      <c r="H143" s="539"/>
      <c r="I143" s="539"/>
      <c r="J143" s="539"/>
      <c r="K143" s="539"/>
    </row>
    <row r="144" spans="3:72" ht="15" customHeight="1">
      <c r="C144" s="1393">
        <v>13</v>
      </c>
      <c r="D144" s="1396" t="s">
        <v>932</v>
      </c>
      <c r="E144" s="1399" t="s">
        <v>449</v>
      </c>
      <c r="F144" s="1386">
        <v>3</v>
      </c>
      <c r="G144" s="1386">
        <v>3</v>
      </c>
      <c r="H144" s="1386">
        <v>12</v>
      </c>
      <c r="I144" s="1389"/>
      <c r="J144" s="1389"/>
      <c r="K144" s="1391" t="s">
        <v>545</v>
      </c>
      <c r="N144" s="454" t="s">
        <v>520</v>
      </c>
      <c r="O144" s="448"/>
      <c r="P144" s="457"/>
      <c r="Q144" s="456"/>
      <c r="R144" s="129"/>
      <c r="T144" s="129"/>
      <c r="U144" s="436" t="s">
        <v>507</v>
      </c>
      <c r="V144" s="437"/>
      <c r="W144" s="437"/>
      <c r="X144" s="437"/>
      <c r="Y144" s="437"/>
      <c r="Z144" s="437"/>
      <c r="AA144" s="437"/>
      <c r="AB144" s="437"/>
      <c r="AC144" s="437"/>
      <c r="AD144" s="437"/>
      <c r="AE144" s="437"/>
      <c r="AF144" s="437"/>
      <c r="AG144" s="437"/>
      <c r="AH144" s="437"/>
      <c r="AI144" s="437"/>
      <c r="AJ144" s="437"/>
      <c r="AK144" s="437"/>
      <c r="AL144" s="437"/>
      <c r="AM144" s="437"/>
      <c r="AN144" s="437"/>
      <c r="AO144" s="437"/>
      <c r="AP144" s="437"/>
      <c r="AQ144" s="437"/>
      <c r="AR144" s="437"/>
      <c r="AS144" s="437"/>
      <c r="AT144" s="437"/>
      <c r="AU144" s="437"/>
      <c r="AV144" s="437"/>
      <c r="AW144" s="437"/>
      <c r="AX144" s="437"/>
      <c r="AY144" s="437"/>
      <c r="AZ144" s="437"/>
      <c r="BA144" s="437"/>
      <c r="BB144" s="437"/>
      <c r="BC144" s="437"/>
      <c r="BD144" s="437"/>
      <c r="BE144" s="437"/>
      <c r="BF144" s="437"/>
      <c r="BG144" s="437"/>
      <c r="BH144" s="437"/>
      <c r="BI144" s="437"/>
      <c r="BJ144" s="437"/>
      <c r="BK144" s="437"/>
      <c r="BL144" s="437"/>
      <c r="BM144" s="437"/>
      <c r="BN144" s="437"/>
      <c r="BO144" s="438"/>
      <c r="BP144" s="129"/>
      <c r="BQ144" s="1389"/>
      <c r="BR144" s="1385"/>
      <c r="BS144" s="1385"/>
      <c r="BT144" s="1385"/>
    </row>
    <row r="145" spans="3:72" ht="15" customHeight="1">
      <c r="C145" s="1394"/>
      <c r="D145" s="1397"/>
      <c r="E145" s="1400"/>
      <c r="F145" s="1387"/>
      <c r="G145" s="1387"/>
      <c r="H145" s="1387"/>
      <c r="I145" s="1389"/>
      <c r="J145" s="1389"/>
      <c r="K145" s="1391"/>
      <c r="N145" s="455"/>
      <c r="O145" s="1408" t="s">
        <v>1053</v>
      </c>
      <c r="P145" s="1408" t="s">
        <v>1054</v>
      </c>
      <c r="Q145" s="1402" t="s">
        <v>1055</v>
      </c>
      <c r="R145" s="129"/>
      <c r="S145" s="129"/>
      <c r="T145" s="129">
        <v>13</v>
      </c>
      <c r="U145" s="439"/>
      <c r="V145" s="419" t="s">
        <v>513</v>
      </c>
      <c r="W145" s="431" t="s">
        <v>514</v>
      </c>
      <c r="X145" s="427" t="s">
        <v>518</v>
      </c>
      <c r="Y145" s="427" t="s">
        <v>275</v>
      </c>
      <c r="Z145" s="129"/>
      <c r="AA145" s="419"/>
      <c r="AB145" s="419" t="s">
        <v>513</v>
      </c>
      <c r="AC145" s="419" t="s">
        <v>514</v>
      </c>
      <c r="AD145" s="429" t="s">
        <v>518</v>
      </c>
      <c r="AE145" s="429" t="s">
        <v>275</v>
      </c>
      <c r="AF145" s="129"/>
      <c r="AG145" s="424" t="s">
        <v>516</v>
      </c>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c r="BJ145" s="129"/>
      <c r="BK145" s="129"/>
      <c r="BL145" s="129"/>
      <c r="BM145" s="129"/>
      <c r="BN145" s="423" t="s">
        <v>521</v>
      </c>
      <c r="BO145" s="440" t="s">
        <v>522</v>
      </c>
      <c r="BP145" s="451"/>
      <c r="BQ145" s="1389"/>
      <c r="BR145" s="1385"/>
      <c r="BS145" s="1385"/>
      <c r="BT145" s="1385"/>
    </row>
    <row r="146" spans="3:72" ht="15" customHeight="1">
      <c r="C146" s="1394"/>
      <c r="D146" s="1397"/>
      <c r="E146" s="1400"/>
      <c r="F146" s="1387"/>
      <c r="G146" s="1387"/>
      <c r="H146" s="1387"/>
      <c r="I146" s="1389"/>
      <c r="J146" s="1389"/>
      <c r="K146" s="1391"/>
      <c r="N146" s="449"/>
      <c r="O146" s="1409"/>
      <c r="P146" s="1409"/>
      <c r="Q146" s="1403"/>
      <c r="T146" s="129"/>
      <c r="U146" s="439" t="s">
        <v>510</v>
      </c>
      <c r="V146" s="430">
        <v>0</v>
      </c>
      <c r="W146" s="432">
        <v>0</v>
      </c>
      <c r="X146" s="433">
        <f>HLOOKUP($O147,$AH147:$BL148,2,FALSE)</f>
        <v>12</v>
      </c>
      <c r="Y146" s="433">
        <v>30</v>
      </c>
      <c r="Z146" s="129"/>
      <c r="AA146" s="419" t="s">
        <v>515</v>
      </c>
      <c r="AB146" s="430">
        <v>0</v>
      </c>
      <c r="AC146" s="430">
        <v>0</v>
      </c>
      <c r="AD146" s="434">
        <f>HLOOKUP($P147,$AJ151:$AM152,2,FALSE)</f>
        <v>1.5</v>
      </c>
      <c r="AE146" s="433">
        <v>3</v>
      </c>
      <c r="AF146" s="129"/>
      <c r="AG146" s="420" t="s">
        <v>511</v>
      </c>
      <c r="AH146" s="421">
        <v>180</v>
      </c>
      <c r="AI146" s="421">
        <v>6</v>
      </c>
      <c r="AJ146" s="421">
        <v>6</v>
      </c>
      <c r="AK146" s="421">
        <v>6</v>
      </c>
      <c r="AL146" s="421">
        <v>6</v>
      </c>
      <c r="AM146" s="421">
        <v>6</v>
      </c>
      <c r="AN146" s="421">
        <v>6</v>
      </c>
      <c r="AO146" s="421">
        <v>6</v>
      </c>
      <c r="AP146" s="421">
        <v>6</v>
      </c>
      <c r="AQ146" s="421">
        <v>6</v>
      </c>
      <c r="AR146" s="421">
        <v>6</v>
      </c>
      <c r="AS146" s="421">
        <v>6</v>
      </c>
      <c r="AT146" s="421">
        <v>6</v>
      </c>
      <c r="AU146" s="421">
        <v>6</v>
      </c>
      <c r="AV146" s="421">
        <v>6</v>
      </c>
      <c r="AW146" s="421">
        <v>6</v>
      </c>
      <c r="AX146" s="421">
        <v>6</v>
      </c>
      <c r="AY146" s="421">
        <v>6</v>
      </c>
      <c r="AZ146" s="421">
        <v>6</v>
      </c>
      <c r="BA146" s="421">
        <v>6</v>
      </c>
      <c r="BB146" s="421">
        <v>6</v>
      </c>
      <c r="BC146" s="421">
        <v>6</v>
      </c>
      <c r="BD146" s="421">
        <v>6</v>
      </c>
      <c r="BE146" s="421">
        <v>6</v>
      </c>
      <c r="BF146" s="421">
        <v>6</v>
      </c>
      <c r="BG146" s="421">
        <v>6</v>
      </c>
      <c r="BH146" s="421">
        <v>6</v>
      </c>
      <c r="BI146" s="421">
        <v>6</v>
      </c>
      <c r="BJ146" s="421">
        <v>6</v>
      </c>
      <c r="BK146" s="421">
        <v>6</v>
      </c>
      <c r="BL146" s="452">
        <v>6</v>
      </c>
      <c r="BM146" s="372"/>
      <c r="BN146" s="423" t="s">
        <v>278</v>
      </c>
      <c r="BO146" s="440" t="s">
        <v>1047</v>
      </c>
      <c r="BP146" s="451"/>
      <c r="BQ146" s="1389"/>
      <c r="BR146" s="1385"/>
      <c r="BS146" s="1385"/>
      <c r="BT146" s="1385"/>
    </row>
    <row r="147" spans="3:72" ht="15" customHeight="1" thickBot="1">
      <c r="C147" s="1394"/>
      <c r="D147" s="1397"/>
      <c r="E147" s="1400"/>
      <c r="F147" s="1387"/>
      <c r="G147" s="1387"/>
      <c r="H147" s="1387"/>
      <c r="I147" s="1389"/>
      <c r="J147" s="1389"/>
      <c r="K147" s="1391"/>
      <c r="N147" s="450" t="s">
        <v>508</v>
      </c>
      <c r="O147" s="1300">
        <f>H144</f>
        <v>12</v>
      </c>
      <c r="P147" s="458" t="s">
        <v>277</v>
      </c>
      <c r="Q147" s="1303" t="s">
        <v>1049</v>
      </c>
      <c r="T147" s="129"/>
      <c r="U147" s="439"/>
      <c r="V147" s="430">
        <f>SIN((((($X146+$Y146)*180/$Y146)+90))*PI()/180)</f>
        <v>-0.30901699437494762</v>
      </c>
      <c r="W147" s="430">
        <f>COS((((($X146+$Y146)*180/$Y146)+90))*PI()/180)</f>
        <v>0.95105651629515353</v>
      </c>
      <c r="X147" s="129"/>
      <c r="Y147" s="129"/>
      <c r="Z147" s="129"/>
      <c r="AA147" s="419"/>
      <c r="AB147" s="430">
        <f>SIN((((($AD146+$AE146)*180/$AE146)+90))*PI()/180)</f>
        <v>-2.45029690981724E-16</v>
      </c>
      <c r="AC147" s="430">
        <f>COS((((($AD146+$AE146)*180/$AE146)+90))*PI()/180)</f>
        <v>1</v>
      </c>
      <c r="AD147" s="129"/>
      <c r="AE147" s="129"/>
      <c r="AF147" s="129"/>
      <c r="AG147" s="420" t="s">
        <v>509</v>
      </c>
      <c r="AH147" s="422">
        <v>0</v>
      </c>
      <c r="AI147" s="422">
        <v>1</v>
      </c>
      <c r="AJ147" s="421">
        <v>2</v>
      </c>
      <c r="AK147" s="421">
        <v>3</v>
      </c>
      <c r="AL147" s="421">
        <v>4</v>
      </c>
      <c r="AM147" s="421">
        <v>5</v>
      </c>
      <c r="AN147" s="421">
        <v>6</v>
      </c>
      <c r="AO147" s="421">
        <v>7</v>
      </c>
      <c r="AP147" s="421">
        <v>8</v>
      </c>
      <c r="AQ147" s="421">
        <v>9</v>
      </c>
      <c r="AR147" s="421">
        <v>10</v>
      </c>
      <c r="AS147" s="421">
        <v>11</v>
      </c>
      <c r="AT147" s="421">
        <v>12</v>
      </c>
      <c r="AU147" s="421">
        <v>13</v>
      </c>
      <c r="AV147" s="421">
        <v>14</v>
      </c>
      <c r="AW147" s="421">
        <v>15</v>
      </c>
      <c r="AX147" s="421">
        <v>16</v>
      </c>
      <c r="AY147" s="421">
        <v>17</v>
      </c>
      <c r="AZ147" s="421">
        <v>18</v>
      </c>
      <c r="BA147" s="421">
        <v>19</v>
      </c>
      <c r="BB147" s="421">
        <v>20</v>
      </c>
      <c r="BC147" s="421">
        <v>21</v>
      </c>
      <c r="BD147" s="421">
        <v>22</v>
      </c>
      <c r="BE147" s="421">
        <v>23</v>
      </c>
      <c r="BF147" s="421">
        <v>24</v>
      </c>
      <c r="BG147" s="421">
        <v>25</v>
      </c>
      <c r="BH147" s="421">
        <v>26</v>
      </c>
      <c r="BI147" s="421">
        <v>27</v>
      </c>
      <c r="BJ147" s="421">
        <v>28</v>
      </c>
      <c r="BK147" s="421">
        <v>29</v>
      </c>
      <c r="BL147" s="452">
        <v>30</v>
      </c>
      <c r="BM147" s="372"/>
      <c r="BN147" s="423" t="s">
        <v>277</v>
      </c>
      <c r="BO147" s="440" t="s">
        <v>1048</v>
      </c>
      <c r="BP147" s="451"/>
      <c r="BQ147" s="1389"/>
      <c r="BR147" s="1385"/>
      <c r="BS147" s="1385"/>
      <c r="BT147" s="1385"/>
    </row>
    <row r="148" spans="3:72" ht="15" customHeight="1">
      <c r="C148" s="1394"/>
      <c r="D148" s="1397"/>
      <c r="E148" s="1400"/>
      <c r="F148" s="1387"/>
      <c r="G148" s="1387"/>
      <c r="H148" s="1387"/>
      <c r="I148" s="1389"/>
      <c r="J148" s="1389"/>
      <c r="K148" s="1391"/>
      <c r="P148" s="129"/>
      <c r="Q148" s="638"/>
      <c r="T148" s="129"/>
      <c r="U148" s="459"/>
      <c r="V148" s="430">
        <v>0</v>
      </c>
      <c r="W148" s="430">
        <v>0</v>
      </c>
      <c r="X148" s="129"/>
      <c r="Y148" s="129"/>
      <c r="Z148" s="129"/>
      <c r="AA148" s="419"/>
      <c r="AB148" s="430">
        <v>0</v>
      </c>
      <c r="AC148" s="430">
        <v>0</v>
      </c>
      <c r="AD148" s="129"/>
      <c r="AE148" s="129"/>
      <c r="AF148" s="129"/>
      <c r="AG148" s="420" t="s">
        <v>512</v>
      </c>
      <c r="AH148" s="422">
        <v>-0.7</v>
      </c>
      <c r="AI148" s="422">
        <f>IF($S$12="Print",AI$6,AI$5)</f>
        <v>0.9</v>
      </c>
      <c r="AJ148" s="422">
        <f t="shared" ref="AJ148:BL148" si="12">IF($S$12="Print",AJ$6,AJ$5)</f>
        <v>2</v>
      </c>
      <c r="AK148" s="422">
        <f t="shared" si="12"/>
        <v>3.2</v>
      </c>
      <c r="AL148" s="422">
        <f t="shared" si="12"/>
        <v>4.3</v>
      </c>
      <c r="AM148" s="422">
        <f t="shared" si="12"/>
        <v>5.4</v>
      </c>
      <c r="AN148" s="422">
        <f t="shared" si="12"/>
        <v>6.5</v>
      </c>
      <c r="AO148" s="422">
        <f t="shared" si="12"/>
        <v>7.4</v>
      </c>
      <c r="AP148" s="422">
        <f t="shared" si="12"/>
        <v>8.4</v>
      </c>
      <c r="AQ148" s="422">
        <f t="shared" si="12"/>
        <v>9.35</v>
      </c>
      <c r="AR148" s="422">
        <f t="shared" si="12"/>
        <v>10.27</v>
      </c>
      <c r="AS148" s="422">
        <f t="shared" si="12"/>
        <v>11.15</v>
      </c>
      <c r="AT148" s="422">
        <f t="shared" si="12"/>
        <v>12</v>
      </c>
      <c r="AU148" s="422">
        <f t="shared" si="12"/>
        <v>12.9</v>
      </c>
      <c r="AV148" s="422">
        <f t="shared" si="12"/>
        <v>13.75</v>
      </c>
      <c r="AW148" s="422">
        <f t="shared" si="12"/>
        <v>14.6</v>
      </c>
      <c r="AX148" s="422">
        <f t="shared" si="12"/>
        <v>15.4</v>
      </c>
      <c r="AY148" s="422">
        <f t="shared" si="12"/>
        <v>16.28</v>
      </c>
      <c r="AZ148" s="422">
        <f t="shared" si="12"/>
        <v>17.14</v>
      </c>
      <c r="BA148" s="422">
        <f t="shared" si="12"/>
        <v>18</v>
      </c>
      <c r="BB148" s="422">
        <f t="shared" si="12"/>
        <v>18.8</v>
      </c>
      <c r="BC148" s="422">
        <f t="shared" si="12"/>
        <v>19.7</v>
      </c>
      <c r="BD148" s="422">
        <f>IF($S$12="Print",BD$6,BD$5)</f>
        <v>20.63</v>
      </c>
      <c r="BE148" s="422">
        <f t="shared" si="12"/>
        <v>21.55</v>
      </c>
      <c r="BF148" s="422">
        <f t="shared" si="12"/>
        <v>22.5</v>
      </c>
      <c r="BG148" s="422">
        <f t="shared" si="12"/>
        <v>23.53</v>
      </c>
      <c r="BH148" s="422">
        <f t="shared" si="12"/>
        <v>24.55</v>
      </c>
      <c r="BI148" s="422">
        <f t="shared" si="12"/>
        <v>25.6</v>
      </c>
      <c r="BJ148" s="422">
        <f t="shared" si="12"/>
        <v>26.65</v>
      </c>
      <c r="BK148" s="422">
        <f t="shared" si="12"/>
        <v>27.8</v>
      </c>
      <c r="BL148" s="422">
        <f t="shared" si="12"/>
        <v>28.9</v>
      </c>
      <c r="BM148" s="451"/>
      <c r="BN148" s="423" t="s">
        <v>276</v>
      </c>
      <c r="BO148" s="440" t="s">
        <v>1049</v>
      </c>
      <c r="BP148" s="451"/>
      <c r="BQ148" s="1389"/>
      <c r="BR148" s="1385"/>
      <c r="BS148" s="1385"/>
      <c r="BT148" s="1385"/>
    </row>
    <row r="149" spans="3:72" ht="15" customHeight="1">
      <c r="C149" s="1394"/>
      <c r="D149" s="1397"/>
      <c r="E149" s="1400"/>
      <c r="F149" s="1387"/>
      <c r="G149" s="1387"/>
      <c r="H149" s="1387"/>
      <c r="I149" s="1389"/>
      <c r="J149" s="1389"/>
      <c r="K149" s="1391"/>
      <c r="T149" s="256"/>
      <c r="U149" s="267"/>
      <c r="V149" s="419"/>
      <c r="W149" s="419"/>
      <c r="X149" s="428"/>
      <c r="Y149" s="429"/>
      <c r="Z149" s="129"/>
      <c r="AA149" s="419"/>
      <c r="AB149" s="419"/>
      <c r="AC149" s="419"/>
      <c r="AD149" s="429"/>
      <c r="AE149" s="429"/>
      <c r="AF149" s="129"/>
      <c r="AG149" s="425" t="s">
        <v>519</v>
      </c>
      <c r="AH149" s="421">
        <v>180</v>
      </c>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c r="BI149" s="129"/>
      <c r="BJ149" s="129"/>
      <c r="BK149" s="129"/>
      <c r="BL149" s="129"/>
      <c r="BM149" s="129"/>
      <c r="BN149" s="423" t="s">
        <v>201</v>
      </c>
      <c r="BO149" s="440" t="s">
        <v>201</v>
      </c>
      <c r="BP149" s="451"/>
      <c r="BQ149" s="1389"/>
      <c r="BR149" s="1385"/>
      <c r="BS149" s="1385"/>
      <c r="BT149" s="1385"/>
    </row>
    <row r="150" spans="3:72" ht="15" customHeight="1">
      <c r="C150" s="1394"/>
      <c r="D150" s="1397"/>
      <c r="E150" s="1400"/>
      <c r="F150" s="1387"/>
      <c r="G150" s="1387"/>
      <c r="H150" s="1387"/>
      <c r="I150" s="1389"/>
      <c r="J150" s="1389"/>
      <c r="K150" s="1391"/>
      <c r="T150" s="256"/>
      <c r="U150" s="267"/>
      <c r="V150" s="430"/>
      <c r="W150" s="430"/>
      <c r="X150" s="434"/>
      <c r="Y150" s="433"/>
      <c r="Z150" s="129"/>
      <c r="AA150" s="419"/>
      <c r="AB150" s="430"/>
      <c r="AC150" s="430"/>
      <c r="AD150" s="434"/>
      <c r="AE150" s="433"/>
      <c r="AF150" s="129"/>
      <c r="AG150" s="435"/>
      <c r="AH150" s="421">
        <v>60</v>
      </c>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c r="BI150" s="129"/>
      <c r="BJ150" s="129"/>
      <c r="BK150" s="129"/>
      <c r="BL150" s="129"/>
      <c r="BM150" s="129"/>
      <c r="BN150" s="129"/>
      <c r="BO150" s="256"/>
      <c r="BP150" s="129"/>
      <c r="BQ150" s="1389"/>
      <c r="BR150" s="1385"/>
      <c r="BS150" s="1385"/>
      <c r="BT150" s="1385"/>
    </row>
    <row r="151" spans="3:72" ht="15" customHeight="1">
      <c r="C151" s="1394"/>
      <c r="D151" s="1397"/>
      <c r="E151" s="1400"/>
      <c r="F151" s="1387"/>
      <c r="G151" s="1387"/>
      <c r="H151" s="1387"/>
      <c r="I151" s="1389"/>
      <c r="J151" s="1389"/>
      <c r="K151" s="1391"/>
      <c r="T151" s="256"/>
      <c r="U151" s="267"/>
      <c r="V151" s="430"/>
      <c r="W151" s="430"/>
      <c r="X151" s="129"/>
      <c r="Y151" s="129"/>
      <c r="Z151" s="129"/>
      <c r="AA151" s="419"/>
      <c r="AB151" s="430"/>
      <c r="AC151" s="430"/>
      <c r="AD151" s="129"/>
      <c r="AE151" s="129"/>
      <c r="AF151" s="129"/>
      <c r="AG151" s="129"/>
      <c r="AH151" s="421">
        <v>60</v>
      </c>
      <c r="AI151" s="426" t="s">
        <v>517</v>
      </c>
      <c r="AJ151" s="424" t="s">
        <v>201</v>
      </c>
      <c r="AK151" s="424" t="s">
        <v>276</v>
      </c>
      <c r="AL151" s="424" t="s">
        <v>277</v>
      </c>
      <c r="AM151" s="424" t="s">
        <v>278</v>
      </c>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c r="BI151" s="129"/>
      <c r="BJ151" s="129"/>
      <c r="BK151" s="129"/>
      <c r="BL151" s="129"/>
      <c r="BM151" s="129"/>
      <c r="BN151" s="129"/>
      <c r="BO151" s="256"/>
      <c r="BP151" s="129"/>
      <c r="BQ151" s="1389"/>
      <c r="BR151" s="1385"/>
      <c r="BS151" s="1385"/>
      <c r="BT151" s="1385"/>
    </row>
    <row r="152" spans="3:72" ht="15" customHeight="1" thickBot="1">
      <c r="C152" s="1394"/>
      <c r="D152" s="1397"/>
      <c r="E152" s="1400"/>
      <c r="F152" s="1387"/>
      <c r="G152" s="1387"/>
      <c r="H152" s="1387"/>
      <c r="I152" s="1389"/>
      <c r="J152" s="1389"/>
      <c r="K152" s="1391"/>
      <c r="T152" s="256"/>
      <c r="U152" s="441"/>
      <c r="V152" s="443"/>
      <c r="W152" s="443"/>
      <c r="X152" s="336"/>
      <c r="Y152" s="336"/>
      <c r="Z152" s="336"/>
      <c r="AA152" s="442"/>
      <c r="AB152" s="443"/>
      <c r="AC152" s="443"/>
      <c r="AD152" s="336"/>
      <c r="AE152" s="336"/>
      <c r="AF152" s="336"/>
      <c r="AG152" s="336"/>
      <c r="AH152" s="444">
        <v>60</v>
      </c>
      <c r="AI152" s="445" t="s">
        <v>512</v>
      </c>
      <c r="AJ152" s="446">
        <v>-0.25</v>
      </c>
      <c r="AK152" s="446">
        <v>0.6</v>
      </c>
      <c r="AL152" s="444">
        <v>1.5</v>
      </c>
      <c r="AM152" s="446">
        <v>2.4</v>
      </c>
      <c r="AN152" s="336"/>
      <c r="AO152" s="336"/>
      <c r="AP152" s="336"/>
      <c r="AQ152" s="336"/>
      <c r="AR152" s="336"/>
      <c r="AS152" s="336"/>
      <c r="AT152" s="336"/>
      <c r="AU152" s="336"/>
      <c r="AV152" s="336"/>
      <c r="AW152" s="336"/>
      <c r="AX152" s="336"/>
      <c r="AY152" s="336"/>
      <c r="AZ152" s="336"/>
      <c r="BA152" s="336"/>
      <c r="BB152" s="336"/>
      <c r="BC152" s="336"/>
      <c r="BD152" s="336"/>
      <c r="BE152" s="336"/>
      <c r="BF152" s="336"/>
      <c r="BG152" s="336"/>
      <c r="BH152" s="336"/>
      <c r="BI152" s="336"/>
      <c r="BJ152" s="336"/>
      <c r="BK152" s="336"/>
      <c r="BL152" s="336"/>
      <c r="BM152" s="336"/>
      <c r="BN152" s="336"/>
      <c r="BO152" s="447"/>
      <c r="BP152" s="129"/>
      <c r="BQ152" s="1389"/>
      <c r="BR152" s="1385"/>
      <c r="BS152" s="1385"/>
      <c r="BT152" s="1385"/>
    </row>
    <row r="153" spans="3:72" ht="15" customHeight="1">
      <c r="C153" s="1394"/>
      <c r="D153" s="1397"/>
      <c r="E153" s="1400"/>
      <c r="F153" s="1387"/>
      <c r="G153" s="1387"/>
      <c r="H153" s="1387"/>
      <c r="I153" s="1389"/>
      <c r="J153" s="1389"/>
      <c r="K153" s="1391"/>
      <c r="BQ153" s="1389"/>
      <c r="BR153" s="1385"/>
      <c r="BS153" s="1385"/>
      <c r="BT153" s="1385"/>
    </row>
    <row r="154" spans="3:72" ht="15" customHeight="1" thickBot="1">
      <c r="C154" s="1395"/>
      <c r="D154" s="1398"/>
      <c r="E154" s="1401"/>
      <c r="F154" s="1388"/>
      <c r="G154" s="1388"/>
      <c r="H154" s="1388"/>
      <c r="I154" s="1390"/>
      <c r="J154" s="1390"/>
      <c r="K154" s="1392"/>
      <c r="BQ154" s="1389"/>
      <c r="BR154" s="1385"/>
      <c r="BS154" s="1385"/>
      <c r="BT154" s="1385"/>
    </row>
    <row r="155" spans="3:72" ht="15" customHeight="1">
      <c r="C155" s="1393">
        <v>14</v>
      </c>
      <c r="D155" s="1396" t="s">
        <v>456</v>
      </c>
      <c r="E155" s="1399" t="s">
        <v>449</v>
      </c>
      <c r="F155" s="1386">
        <v>3</v>
      </c>
      <c r="G155" s="1386">
        <v>3</v>
      </c>
      <c r="H155" s="1386">
        <v>12</v>
      </c>
      <c r="I155" s="1385"/>
      <c r="J155" s="1385"/>
      <c r="K155" s="1391" t="s">
        <v>545</v>
      </c>
      <c r="N155" s="454" t="s">
        <v>520</v>
      </c>
      <c r="O155" s="448"/>
      <c r="P155" s="457"/>
      <c r="Q155" s="456"/>
      <c r="R155" s="129"/>
      <c r="T155" s="129"/>
      <c r="U155" s="436" t="s">
        <v>507</v>
      </c>
      <c r="V155" s="437"/>
      <c r="W155" s="437"/>
      <c r="X155" s="437"/>
      <c r="Y155" s="437"/>
      <c r="Z155" s="437"/>
      <c r="AA155" s="437"/>
      <c r="AB155" s="437"/>
      <c r="AC155" s="437"/>
      <c r="AD155" s="437"/>
      <c r="AE155" s="437"/>
      <c r="AF155" s="437"/>
      <c r="AG155" s="437"/>
      <c r="AH155" s="437"/>
      <c r="AI155" s="437"/>
      <c r="AJ155" s="437"/>
      <c r="AK155" s="437"/>
      <c r="AL155" s="437"/>
      <c r="AM155" s="437"/>
      <c r="AN155" s="437"/>
      <c r="AO155" s="437"/>
      <c r="AP155" s="437"/>
      <c r="AQ155" s="437"/>
      <c r="AR155" s="437"/>
      <c r="AS155" s="437"/>
      <c r="AT155" s="437"/>
      <c r="AU155" s="437"/>
      <c r="AV155" s="437"/>
      <c r="AW155" s="437"/>
      <c r="AX155" s="437"/>
      <c r="AY155" s="437"/>
      <c r="AZ155" s="437"/>
      <c r="BA155" s="437"/>
      <c r="BB155" s="437"/>
      <c r="BC155" s="437"/>
      <c r="BD155" s="437"/>
      <c r="BE155" s="437"/>
      <c r="BF155" s="437"/>
      <c r="BG155" s="437"/>
      <c r="BH155" s="437"/>
      <c r="BI155" s="437"/>
      <c r="BJ155" s="437"/>
      <c r="BK155" s="437"/>
      <c r="BL155" s="437"/>
      <c r="BM155" s="437"/>
      <c r="BN155" s="437"/>
      <c r="BO155" s="438"/>
      <c r="BP155" s="129"/>
      <c r="BQ155" s="1389"/>
      <c r="BR155" s="1385"/>
      <c r="BS155" s="1385"/>
      <c r="BT155" s="1385"/>
    </row>
    <row r="156" spans="3:72" ht="15" customHeight="1">
      <c r="C156" s="1394"/>
      <c r="D156" s="1397"/>
      <c r="E156" s="1400"/>
      <c r="F156" s="1387"/>
      <c r="G156" s="1387"/>
      <c r="H156" s="1387"/>
      <c r="I156" s="1385"/>
      <c r="J156" s="1385"/>
      <c r="K156" s="1391"/>
      <c r="N156" s="455"/>
      <c r="O156" s="1408" t="s">
        <v>1053</v>
      </c>
      <c r="P156" s="1408" t="s">
        <v>1054</v>
      </c>
      <c r="Q156" s="1402" t="s">
        <v>1055</v>
      </c>
      <c r="R156" s="129"/>
      <c r="S156" s="129"/>
      <c r="T156" s="129">
        <v>14</v>
      </c>
      <c r="U156" s="439"/>
      <c r="V156" s="419" t="s">
        <v>513</v>
      </c>
      <c r="W156" s="431" t="s">
        <v>514</v>
      </c>
      <c r="X156" s="427" t="s">
        <v>518</v>
      </c>
      <c r="Y156" s="427" t="s">
        <v>275</v>
      </c>
      <c r="Z156" s="129"/>
      <c r="AA156" s="419"/>
      <c r="AB156" s="419" t="s">
        <v>513</v>
      </c>
      <c r="AC156" s="419" t="s">
        <v>514</v>
      </c>
      <c r="AD156" s="429" t="s">
        <v>518</v>
      </c>
      <c r="AE156" s="429" t="s">
        <v>275</v>
      </c>
      <c r="AF156" s="129"/>
      <c r="AG156" s="424" t="s">
        <v>516</v>
      </c>
      <c r="AH156" s="129"/>
      <c r="AI156" s="129"/>
      <c r="AJ156" s="129"/>
      <c r="AK156" s="129"/>
      <c r="AL156" s="129"/>
      <c r="AM156" s="129"/>
      <c r="AN156" s="129"/>
      <c r="AO156" s="129"/>
      <c r="AP156" s="129"/>
      <c r="AQ156" s="129"/>
      <c r="AR156" s="129"/>
      <c r="AS156" s="129"/>
      <c r="AT156" s="129"/>
      <c r="AU156" s="129"/>
      <c r="AV156" s="129"/>
      <c r="AW156" s="129"/>
      <c r="AX156" s="129"/>
      <c r="AY156" s="129"/>
      <c r="AZ156" s="129"/>
      <c r="BA156" s="129"/>
      <c r="BB156" s="129"/>
      <c r="BC156" s="129"/>
      <c r="BD156" s="129"/>
      <c r="BE156" s="129"/>
      <c r="BF156" s="129"/>
      <c r="BG156" s="129"/>
      <c r="BH156" s="129"/>
      <c r="BI156" s="129"/>
      <c r="BJ156" s="129"/>
      <c r="BK156" s="129"/>
      <c r="BL156" s="129"/>
      <c r="BM156" s="129"/>
      <c r="BN156" s="423" t="s">
        <v>521</v>
      </c>
      <c r="BO156" s="440" t="s">
        <v>522</v>
      </c>
      <c r="BP156" s="451"/>
      <c r="BQ156" s="1389"/>
      <c r="BR156" s="1385"/>
      <c r="BS156" s="1385"/>
      <c r="BT156" s="1385"/>
    </row>
    <row r="157" spans="3:72" ht="15" customHeight="1">
      <c r="C157" s="1394"/>
      <c r="D157" s="1397"/>
      <c r="E157" s="1400"/>
      <c r="F157" s="1387"/>
      <c r="G157" s="1387"/>
      <c r="H157" s="1387"/>
      <c r="I157" s="1385"/>
      <c r="J157" s="1385"/>
      <c r="K157" s="1391"/>
      <c r="N157" s="449"/>
      <c r="O157" s="1409"/>
      <c r="P157" s="1409"/>
      <c r="Q157" s="1403"/>
      <c r="T157" s="129"/>
      <c r="U157" s="439" t="s">
        <v>510</v>
      </c>
      <c r="V157" s="430">
        <v>0</v>
      </c>
      <c r="W157" s="432">
        <v>0</v>
      </c>
      <c r="X157" s="433">
        <f>HLOOKUP($O158,$AH158:$BL159,2,FALSE)</f>
        <v>12</v>
      </c>
      <c r="Y157" s="433">
        <v>30</v>
      </c>
      <c r="Z157" s="129"/>
      <c r="AA157" s="419" t="s">
        <v>515</v>
      </c>
      <c r="AB157" s="430">
        <v>0</v>
      </c>
      <c r="AC157" s="430">
        <v>0</v>
      </c>
      <c r="AD157" s="434">
        <f>HLOOKUP($P158,$AJ162:$AM163,2,FALSE)</f>
        <v>1.5</v>
      </c>
      <c r="AE157" s="433">
        <v>3</v>
      </c>
      <c r="AF157" s="129"/>
      <c r="AG157" s="420" t="s">
        <v>511</v>
      </c>
      <c r="AH157" s="421">
        <v>180</v>
      </c>
      <c r="AI157" s="421">
        <v>6</v>
      </c>
      <c r="AJ157" s="421">
        <v>6</v>
      </c>
      <c r="AK157" s="421">
        <v>6</v>
      </c>
      <c r="AL157" s="421">
        <v>6</v>
      </c>
      <c r="AM157" s="421">
        <v>6</v>
      </c>
      <c r="AN157" s="421">
        <v>6</v>
      </c>
      <c r="AO157" s="421">
        <v>6</v>
      </c>
      <c r="AP157" s="421">
        <v>6</v>
      </c>
      <c r="AQ157" s="421">
        <v>6</v>
      </c>
      <c r="AR157" s="421">
        <v>6</v>
      </c>
      <c r="AS157" s="421">
        <v>6</v>
      </c>
      <c r="AT157" s="421">
        <v>6</v>
      </c>
      <c r="AU157" s="421">
        <v>6</v>
      </c>
      <c r="AV157" s="421">
        <v>6</v>
      </c>
      <c r="AW157" s="421">
        <v>6</v>
      </c>
      <c r="AX157" s="421">
        <v>6</v>
      </c>
      <c r="AY157" s="421">
        <v>6</v>
      </c>
      <c r="AZ157" s="421">
        <v>6</v>
      </c>
      <c r="BA157" s="421">
        <v>6</v>
      </c>
      <c r="BB157" s="421">
        <v>6</v>
      </c>
      <c r="BC157" s="421">
        <v>6</v>
      </c>
      <c r="BD157" s="421">
        <v>6</v>
      </c>
      <c r="BE157" s="421">
        <v>6</v>
      </c>
      <c r="BF157" s="421">
        <v>6</v>
      </c>
      <c r="BG157" s="421">
        <v>6</v>
      </c>
      <c r="BH157" s="421">
        <v>6</v>
      </c>
      <c r="BI157" s="421">
        <v>6</v>
      </c>
      <c r="BJ157" s="421">
        <v>6</v>
      </c>
      <c r="BK157" s="421">
        <v>6</v>
      </c>
      <c r="BL157" s="452">
        <v>6</v>
      </c>
      <c r="BM157" s="372"/>
      <c r="BN157" s="423" t="s">
        <v>278</v>
      </c>
      <c r="BO157" s="440" t="s">
        <v>1047</v>
      </c>
      <c r="BP157" s="451"/>
      <c r="BQ157" s="1389"/>
      <c r="BR157" s="1385"/>
      <c r="BS157" s="1385"/>
      <c r="BT157" s="1385"/>
    </row>
    <row r="158" spans="3:72" ht="15" customHeight="1" thickBot="1">
      <c r="C158" s="1394"/>
      <c r="D158" s="1397"/>
      <c r="E158" s="1400"/>
      <c r="F158" s="1387"/>
      <c r="G158" s="1387"/>
      <c r="H158" s="1387"/>
      <c r="I158" s="1385"/>
      <c r="J158" s="1385"/>
      <c r="K158" s="1391"/>
      <c r="N158" s="450" t="s">
        <v>508</v>
      </c>
      <c r="O158" s="1300">
        <v>12</v>
      </c>
      <c r="P158" s="458" t="s">
        <v>277</v>
      </c>
      <c r="Q158" s="1303" t="s">
        <v>1049</v>
      </c>
      <c r="T158" s="129"/>
      <c r="U158" s="439"/>
      <c r="V158" s="430">
        <f>SIN((((($X157+$Y157)*180/$Y157)+90))*PI()/180)</f>
        <v>-0.30901699437494762</v>
      </c>
      <c r="W158" s="430">
        <f>COS((((($X157+$Y157)*180/$Y157)+90))*PI()/180)</f>
        <v>0.95105651629515353</v>
      </c>
      <c r="X158" s="129"/>
      <c r="Y158" s="129"/>
      <c r="Z158" s="129"/>
      <c r="AA158" s="419"/>
      <c r="AB158" s="430">
        <f>SIN((((($AD157+$AE157)*180/$AE157)+90))*PI()/180)</f>
        <v>-2.45029690981724E-16</v>
      </c>
      <c r="AC158" s="430">
        <f>COS((((($AD157+$AE157)*180/$AE157)+90))*PI()/180)</f>
        <v>1</v>
      </c>
      <c r="AD158" s="129"/>
      <c r="AE158" s="129"/>
      <c r="AF158" s="129"/>
      <c r="AG158" s="420" t="s">
        <v>509</v>
      </c>
      <c r="AH158" s="422">
        <v>0</v>
      </c>
      <c r="AI158" s="422">
        <v>1</v>
      </c>
      <c r="AJ158" s="421">
        <v>2</v>
      </c>
      <c r="AK158" s="421">
        <v>3</v>
      </c>
      <c r="AL158" s="421">
        <v>4</v>
      </c>
      <c r="AM158" s="421">
        <v>5</v>
      </c>
      <c r="AN158" s="421">
        <v>6</v>
      </c>
      <c r="AO158" s="421">
        <v>7</v>
      </c>
      <c r="AP158" s="421">
        <v>8</v>
      </c>
      <c r="AQ158" s="421">
        <v>9</v>
      </c>
      <c r="AR158" s="421">
        <v>10</v>
      </c>
      <c r="AS158" s="421">
        <v>11</v>
      </c>
      <c r="AT158" s="421">
        <v>12</v>
      </c>
      <c r="AU158" s="421">
        <v>13</v>
      </c>
      <c r="AV158" s="421">
        <v>14</v>
      </c>
      <c r="AW158" s="421">
        <v>15</v>
      </c>
      <c r="AX158" s="421">
        <v>16</v>
      </c>
      <c r="AY158" s="421">
        <v>17</v>
      </c>
      <c r="AZ158" s="421">
        <v>18</v>
      </c>
      <c r="BA158" s="421">
        <v>19</v>
      </c>
      <c r="BB158" s="421">
        <v>20</v>
      </c>
      <c r="BC158" s="421">
        <v>21</v>
      </c>
      <c r="BD158" s="421">
        <v>22</v>
      </c>
      <c r="BE158" s="421">
        <v>23</v>
      </c>
      <c r="BF158" s="421">
        <v>24</v>
      </c>
      <c r="BG158" s="421">
        <v>25</v>
      </c>
      <c r="BH158" s="421">
        <v>26</v>
      </c>
      <c r="BI158" s="421">
        <v>27</v>
      </c>
      <c r="BJ158" s="421">
        <v>28</v>
      </c>
      <c r="BK158" s="421">
        <v>29</v>
      </c>
      <c r="BL158" s="452">
        <v>30</v>
      </c>
      <c r="BM158" s="372"/>
      <c r="BN158" s="423" t="s">
        <v>277</v>
      </c>
      <c r="BO158" s="440" t="s">
        <v>1048</v>
      </c>
      <c r="BP158" s="451"/>
      <c r="BQ158" s="1389"/>
      <c r="BR158" s="1385"/>
      <c r="BS158" s="1385"/>
      <c r="BT158" s="1385"/>
    </row>
    <row r="159" spans="3:72" ht="15" customHeight="1">
      <c r="C159" s="1394"/>
      <c r="D159" s="1397"/>
      <c r="E159" s="1400"/>
      <c r="F159" s="1387"/>
      <c r="G159" s="1387"/>
      <c r="H159" s="1387"/>
      <c r="I159" s="1385"/>
      <c r="J159" s="1385"/>
      <c r="K159" s="1391"/>
      <c r="P159" s="129"/>
      <c r="Q159" s="638"/>
      <c r="T159" s="129"/>
      <c r="U159" s="459"/>
      <c r="V159" s="430">
        <v>0</v>
      </c>
      <c r="W159" s="430">
        <v>0</v>
      </c>
      <c r="X159" s="129"/>
      <c r="Y159" s="129"/>
      <c r="Z159" s="129"/>
      <c r="AA159" s="419"/>
      <c r="AB159" s="430">
        <v>0</v>
      </c>
      <c r="AC159" s="430">
        <v>0</v>
      </c>
      <c r="AD159" s="129"/>
      <c r="AE159" s="129"/>
      <c r="AF159" s="129"/>
      <c r="AG159" s="420" t="s">
        <v>512</v>
      </c>
      <c r="AH159" s="422">
        <v>-0.7</v>
      </c>
      <c r="AI159" s="422">
        <f>IF($S$12="Print",AI$6,AI$5)</f>
        <v>0.9</v>
      </c>
      <c r="AJ159" s="422">
        <f t="shared" ref="AJ159:BL159" si="13">IF($S$12="Print",AJ$6,AJ$5)</f>
        <v>2</v>
      </c>
      <c r="AK159" s="422">
        <f t="shared" si="13"/>
        <v>3.2</v>
      </c>
      <c r="AL159" s="422">
        <f t="shared" si="13"/>
        <v>4.3</v>
      </c>
      <c r="AM159" s="422">
        <f t="shared" si="13"/>
        <v>5.4</v>
      </c>
      <c r="AN159" s="422">
        <f t="shared" si="13"/>
        <v>6.5</v>
      </c>
      <c r="AO159" s="422">
        <f t="shared" si="13"/>
        <v>7.4</v>
      </c>
      <c r="AP159" s="422">
        <f t="shared" si="13"/>
        <v>8.4</v>
      </c>
      <c r="AQ159" s="422">
        <f t="shared" si="13"/>
        <v>9.35</v>
      </c>
      <c r="AR159" s="422">
        <f t="shared" si="13"/>
        <v>10.27</v>
      </c>
      <c r="AS159" s="422">
        <f t="shared" si="13"/>
        <v>11.15</v>
      </c>
      <c r="AT159" s="422">
        <f t="shared" si="13"/>
        <v>12</v>
      </c>
      <c r="AU159" s="422">
        <f t="shared" si="13"/>
        <v>12.9</v>
      </c>
      <c r="AV159" s="422">
        <f t="shared" si="13"/>
        <v>13.75</v>
      </c>
      <c r="AW159" s="422">
        <f t="shared" si="13"/>
        <v>14.6</v>
      </c>
      <c r="AX159" s="422">
        <f t="shared" si="13"/>
        <v>15.4</v>
      </c>
      <c r="AY159" s="422">
        <f t="shared" si="13"/>
        <v>16.28</v>
      </c>
      <c r="AZ159" s="422">
        <f t="shared" si="13"/>
        <v>17.14</v>
      </c>
      <c r="BA159" s="422">
        <f t="shared" si="13"/>
        <v>18</v>
      </c>
      <c r="BB159" s="422">
        <f t="shared" si="13"/>
        <v>18.8</v>
      </c>
      <c r="BC159" s="422">
        <f t="shared" si="13"/>
        <v>19.7</v>
      </c>
      <c r="BD159" s="422">
        <f>IF($S$12="Print",BD$6,BD$5)</f>
        <v>20.63</v>
      </c>
      <c r="BE159" s="422">
        <f t="shared" si="13"/>
        <v>21.55</v>
      </c>
      <c r="BF159" s="422">
        <f t="shared" si="13"/>
        <v>22.5</v>
      </c>
      <c r="BG159" s="422">
        <f t="shared" si="13"/>
        <v>23.53</v>
      </c>
      <c r="BH159" s="422">
        <f t="shared" si="13"/>
        <v>24.55</v>
      </c>
      <c r="BI159" s="422">
        <f t="shared" si="13"/>
        <v>25.6</v>
      </c>
      <c r="BJ159" s="422">
        <f t="shared" si="13"/>
        <v>26.65</v>
      </c>
      <c r="BK159" s="422">
        <f t="shared" si="13"/>
        <v>27.8</v>
      </c>
      <c r="BL159" s="422">
        <f t="shared" si="13"/>
        <v>28.9</v>
      </c>
      <c r="BM159" s="451"/>
      <c r="BN159" s="423" t="s">
        <v>276</v>
      </c>
      <c r="BO159" s="440" t="s">
        <v>1049</v>
      </c>
      <c r="BP159" s="451"/>
      <c r="BQ159" s="1389"/>
      <c r="BR159" s="1385"/>
      <c r="BS159" s="1385"/>
      <c r="BT159" s="1385"/>
    </row>
    <row r="160" spans="3:72" ht="15" customHeight="1">
      <c r="C160" s="1394"/>
      <c r="D160" s="1397"/>
      <c r="E160" s="1400"/>
      <c r="F160" s="1387"/>
      <c r="G160" s="1387"/>
      <c r="H160" s="1387"/>
      <c r="I160" s="1385"/>
      <c r="J160" s="1385"/>
      <c r="K160" s="1391"/>
      <c r="T160" s="256"/>
      <c r="U160" s="267"/>
      <c r="V160" s="419"/>
      <c r="W160" s="419"/>
      <c r="X160" s="428"/>
      <c r="Y160" s="429"/>
      <c r="Z160" s="129"/>
      <c r="AA160" s="419"/>
      <c r="AB160" s="419"/>
      <c r="AC160" s="419"/>
      <c r="AD160" s="429"/>
      <c r="AE160" s="429"/>
      <c r="AF160" s="129"/>
      <c r="AG160" s="425" t="s">
        <v>519</v>
      </c>
      <c r="AH160" s="421">
        <v>180</v>
      </c>
      <c r="AI160" s="129"/>
      <c r="AJ160" s="129"/>
      <c r="AK160" s="129"/>
      <c r="AL160" s="129"/>
      <c r="AM160" s="129"/>
      <c r="AN160" s="129"/>
      <c r="AO160" s="129"/>
      <c r="AP160" s="129"/>
      <c r="AQ160" s="129"/>
      <c r="AR160" s="129"/>
      <c r="AS160" s="129"/>
      <c r="AT160" s="129"/>
      <c r="AU160" s="129"/>
      <c r="AV160" s="129"/>
      <c r="AW160" s="129"/>
      <c r="AX160" s="129"/>
      <c r="AY160" s="129"/>
      <c r="AZ160" s="129"/>
      <c r="BA160" s="129"/>
      <c r="BB160" s="129"/>
      <c r="BC160" s="129"/>
      <c r="BD160" s="129"/>
      <c r="BE160" s="129"/>
      <c r="BF160" s="129"/>
      <c r="BG160" s="129"/>
      <c r="BH160" s="129"/>
      <c r="BI160" s="129"/>
      <c r="BJ160" s="129"/>
      <c r="BK160" s="129"/>
      <c r="BL160" s="129"/>
      <c r="BM160" s="129"/>
      <c r="BN160" s="423" t="s">
        <v>201</v>
      </c>
      <c r="BO160" s="440" t="s">
        <v>201</v>
      </c>
      <c r="BP160" s="451"/>
      <c r="BQ160" s="1389"/>
      <c r="BR160" s="1385"/>
      <c r="BS160" s="1385"/>
      <c r="BT160" s="1385"/>
    </row>
    <row r="161" spans="3:72" ht="15" customHeight="1">
      <c r="C161" s="1394"/>
      <c r="D161" s="1397"/>
      <c r="E161" s="1400"/>
      <c r="F161" s="1387"/>
      <c r="G161" s="1387"/>
      <c r="H161" s="1387"/>
      <c r="I161" s="1385"/>
      <c r="J161" s="1385"/>
      <c r="K161" s="1391"/>
      <c r="T161" s="256"/>
      <c r="U161" s="267"/>
      <c r="V161" s="430"/>
      <c r="W161" s="430"/>
      <c r="X161" s="434"/>
      <c r="Y161" s="433"/>
      <c r="Z161" s="129"/>
      <c r="AA161" s="419"/>
      <c r="AB161" s="430"/>
      <c r="AC161" s="430"/>
      <c r="AD161" s="434"/>
      <c r="AE161" s="433"/>
      <c r="AF161" s="129"/>
      <c r="AG161" s="435"/>
      <c r="AH161" s="421">
        <v>60</v>
      </c>
      <c r="AI161" s="129"/>
      <c r="AJ161" s="129"/>
      <c r="AK161" s="129"/>
      <c r="AL161" s="129"/>
      <c r="AM161" s="129"/>
      <c r="AN161" s="129"/>
      <c r="AO161" s="129"/>
      <c r="AP161" s="129"/>
      <c r="AQ161" s="129"/>
      <c r="AR161" s="129"/>
      <c r="AS161" s="129"/>
      <c r="AT161" s="129"/>
      <c r="AU161" s="129"/>
      <c r="AV161" s="129"/>
      <c r="AW161" s="129"/>
      <c r="AX161" s="129"/>
      <c r="AY161" s="129"/>
      <c r="AZ161" s="129"/>
      <c r="BA161" s="129"/>
      <c r="BB161" s="129"/>
      <c r="BC161" s="129"/>
      <c r="BD161" s="129"/>
      <c r="BE161" s="129"/>
      <c r="BF161" s="129"/>
      <c r="BG161" s="129"/>
      <c r="BH161" s="129"/>
      <c r="BI161" s="129"/>
      <c r="BJ161" s="129"/>
      <c r="BK161" s="129"/>
      <c r="BL161" s="129"/>
      <c r="BM161" s="129"/>
      <c r="BN161" s="129"/>
      <c r="BO161" s="256"/>
      <c r="BP161" s="129"/>
      <c r="BQ161" s="1389"/>
      <c r="BR161" s="1385"/>
      <c r="BS161" s="1385"/>
      <c r="BT161" s="1385"/>
    </row>
    <row r="162" spans="3:72" ht="15" customHeight="1">
      <c r="C162" s="1394"/>
      <c r="D162" s="1397"/>
      <c r="E162" s="1400"/>
      <c r="F162" s="1387"/>
      <c r="G162" s="1387"/>
      <c r="H162" s="1387"/>
      <c r="I162" s="1385"/>
      <c r="J162" s="1385"/>
      <c r="K162" s="1391"/>
      <c r="T162" s="256"/>
      <c r="U162" s="267"/>
      <c r="V162" s="430"/>
      <c r="W162" s="430"/>
      <c r="X162" s="129"/>
      <c r="Y162" s="129"/>
      <c r="Z162" s="129"/>
      <c r="AA162" s="419"/>
      <c r="AB162" s="430"/>
      <c r="AC162" s="430"/>
      <c r="AD162" s="129"/>
      <c r="AE162" s="129"/>
      <c r="AF162" s="129"/>
      <c r="AG162" s="129"/>
      <c r="AH162" s="421">
        <v>60</v>
      </c>
      <c r="AI162" s="426" t="s">
        <v>517</v>
      </c>
      <c r="AJ162" s="424" t="s">
        <v>201</v>
      </c>
      <c r="AK162" s="424" t="s">
        <v>276</v>
      </c>
      <c r="AL162" s="424" t="s">
        <v>277</v>
      </c>
      <c r="AM162" s="424" t="s">
        <v>278</v>
      </c>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c r="BJ162" s="129"/>
      <c r="BK162" s="129"/>
      <c r="BL162" s="129"/>
      <c r="BM162" s="129"/>
      <c r="BN162" s="129"/>
      <c r="BO162" s="256"/>
      <c r="BP162" s="129"/>
      <c r="BQ162" s="1389"/>
      <c r="BR162" s="1385"/>
      <c r="BS162" s="1385"/>
      <c r="BT162" s="1385"/>
    </row>
    <row r="163" spans="3:72" ht="15" customHeight="1" thickBot="1">
      <c r="C163" s="1394"/>
      <c r="D163" s="1397"/>
      <c r="E163" s="1400"/>
      <c r="F163" s="1387"/>
      <c r="G163" s="1387"/>
      <c r="H163" s="1387"/>
      <c r="I163" s="1385"/>
      <c r="J163" s="1385"/>
      <c r="K163" s="1391"/>
      <c r="T163" s="256"/>
      <c r="U163" s="441"/>
      <c r="V163" s="443"/>
      <c r="W163" s="443"/>
      <c r="X163" s="336"/>
      <c r="Y163" s="336"/>
      <c r="Z163" s="336"/>
      <c r="AA163" s="442"/>
      <c r="AB163" s="443"/>
      <c r="AC163" s="443"/>
      <c r="AD163" s="336"/>
      <c r="AE163" s="336"/>
      <c r="AF163" s="336"/>
      <c r="AG163" s="336"/>
      <c r="AH163" s="444">
        <v>60</v>
      </c>
      <c r="AI163" s="445" t="s">
        <v>512</v>
      </c>
      <c r="AJ163" s="446">
        <v>-0.25</v>
      </c>
      <c r="AK163" s="446">
        <v>0.6</v>
      </c>
      <c r="AL163" s="444">
        <v>1.5</v>
      </c>
      <c r="AM163" s="446">
        <v>2.4</v>
      </c>
      <c r="AN163" s="336"/>
      <c r="AO163" s="336"/>
      <c r="AP163" s="336"/>
      <c r="AQ163" s="336"/>
      <c r="AR163" s="336"/>
      <c r="AS163" s="336"/>
      <c r="AT163" s="336"/>
      <c r="AU163" s="336"/>
      <c r="AV163" s="336"/>
      <c r="AW163" s="336"/>
      <c r="AX163" s="336"/>
      <c r="AY163" s="336"/>
      <c r="AZ163" s="336"/>
      <c r="BA163" s="336"/>
      <c r="BB163" s="336"/>
      <c r="BC163" s="336"/>
      <c r="BD163" s="336"/>
      <c r="BE163" s="336"/>
      <c r="BF163" s="336"/>
      <c r="BG163" s="336"/>
      <c r="BH163" s="336"/>
      <c r="BI163" s="336"/>
      <c r="BJ163" s="336"/>
      <c r="BK163" s="336"/>
      <c r="BL163" s="336"/>
      <c r="BM163" s="336"/>
      <c r="BN163" s="336"/>
      <c r="BO163" s="447"/>
      <c r="BP163" s="129"/>
      <c r="BQ163" s="1389"/>
      <c r="BR163" s="1385"/>
      <c r="BS163" s="1385"/>
      <c r="BT163" s="1385"/>
    </row>
    <row r="164" spans="3:72" ht="15" customHeight="1">
      <c r="C164" s="1394"/>
      <c r="D164" s="1397"/>
      <c r="E164" s="1400"/>
      <c r="F164" s="1387"/>
      <c r="G164" s="1387"/>
      <c r="H164" s="1387"/>
      <c r="I164" s="1385"/>
      <c r="J164" s="1385"/>
      <c r="K164" s="1391"/>
      <c r="BQ164" s="1389"/>
      <c r="BR164" s="1385"/>
      <c r="BS164" s="1385"/>
      <c r="BT164" s="1385"/>
    </row>
    <row r="165" spans="3:72" ht="15" customHeight="1">
      <c r="C165" s="1395"/>
      <c r="D165" s="1398"/>
      <c r="E165" s="1401"/>
      <c r="F165" s="1388"/>
      <c r="G165" s="1388"/>
      <c r="H165" s="1388"/>
      <c r="I165" s="1385"/>
      <c r="J165" s="1385"/>
      <c r="K165" s="1391"/>
      <c r="BQ165" s="1389"/>
      <c r="BR165" s="1385"/>
      <c r="BS165" s="1385"/>
      <c r="BT165" s="1385"/>
    </row>
    <row r="166" spans="3:72" ht="18" customHeight="1" thickBot="1">
      <c r="C166" s="788" t="s">
        <v>464</v>
      </c>
      <c r="D166" s="541"/>
      <c r="E166" s="539"/>
      <c r="F166" s="539"/>
      <c r="G166" s="539"/>
      <c r="H166" s="539"/>
      <c r="I166" s="539"/>
      <c r="J166" s="539"/>
      <c r="K166" s="539"/>
    </row>
    <row r="167" spans="3:72" ht="15" customHeight="1">
      <c r="C167" s="1393">
        <v>15</v>
      </c>
      <c r="D167" s="1396" t="s">
        <v>930</v>
      </c>
      <c r="E167" s="1399" t="s">
        <v>449</v>
      </c>
      <c r="F167" s="1386">
        <v>3</v>
      </c>
      <c r="G167" s="1386">
        <v>3</v>
      </c>
      <c r="H167" s="1386">
        <v>12</v>
      </c>
      <c r="I167" s="1385"/>
      <c r="J167" s="1385"/>
      <c r="K167" s="1391" t="s">
        <v>545</v>
      </c>
      <c r="N167" s="454" t="s">
        <v>520</v>
      </c>
      <c r="O167" s="448"/>
      <c r="P167" s="457"/>
      <c r="Q167" s="456"/>
      <c r="R167" s="129"/>
      <c r="T167" s="129"/>
      <c r="U167" s="436" t="s">
        <v>507</v>
      </c>
      <c r="V167" s="437"/>
      <c r="W167" s="437"/>
      <c r="X167" s="437"/>
      <c r="Y167" s="437"/>
      <c r="Z167" s="437"/>
      <c r="AA167" s="437"/>
      <c r="AB167" s="437"/>
      <c r="AC167" s="437"/>
      <c r="AD167" s="437"/>
      <c r="AE167" s="437"/>
      <c r="AF167" s="437"/>
      <c r="AG167" s="437"/>
      <c r="AH167" s="437"/>
      <c r="AI167" s="437"/>
      <c r="AJ167" s="437"/>
      <c r="AK167" s="437"/>
      <c r="AL167" s="437"/>
      <c r="AM167" s="437"/>
      <c r="AN167" s="437"/>
      <c r="AO167" s="437"/>
      <c r="AP167" s="437"/>
      <c r="AQ167" s="437"/>
      <c r="AR167" s="437"/>
      <c r="AS167" s="437"/>
      <c r="AT167" s="437"/>
      <c r="AU167" s="437"/>
      <c r="AV167" s="437"/>
      <c r="AW167" s="437"/>
      <c r="AX167" s="437"/>
      <c r="AY167" s="437"/>
      <c r="AZ167" s="437"/>
      <c r="BA167" s="437"/>
      <c r="BB167" s="437"/>
      <c r="BC167" s="437"/>
      <c r="BD167" s="437"/>
      <c r="BE167" s="437"/>
      <c r="BF167" s="437"/>
      <c r="BG167" s="437"/>
      <c r="BH167" s="437"/>
      <c r="BI167" s="437"/>
      <c r="BJ167" s="437"/>
      <c r="BK167" s="437"/>
      <c r="BL167" s="437"/>
      <c r="BM167" s="437"/>
      <c r="BN167" s="437"/>
      <c r="BO167" s="438"/>
      <c r="BP167" s="129"/>
      <c r="BQ167" s="1389"/>
      <c r="BR167" s="1385"/>
      <c r="BS167" s="1385"/>
      <c r="BT167" s="1385"/>
    </row>
    <row r="168" spans="3:72" ht="15" customHeight="1">
      <c r="C168" s="1394"/>
      <c r="D168" s="1397"/>
      <c r="E168" s="1400"/>
      <c r="F168" s="1387"/>
      <c r="G168" s="1387"/>
      <c r="H168" s="1387"/>
      <c r="I168" s="1385"/>
      <c r="J168" s="1385"/>
      <c r="K168" s="1391"/>
      <c r="N168" s="455"/>
      <c r="O168" s="1408" t="s">
        <v>1053</v>
      </c>
      <c r="P168" s="1408" t="s">
        <v>1054</v>
      </c>
      <c r="Q168" s="1402" t="s">
        <v>1055</v>
      </c>
      <c r="R168" s="129"/>
      <c r="S168" s="129"/>
      <c r="T168" s="129">
        <v>15</v>
      </c>
      <c r="U168" s="439"/>
      <c r="V168" s="419" t="s">
        <v>513</v>
      </c>
      <c r="W168" s="431" t="s">
        <v>514</v>
      </c>
      <c r="X168" s="427" t="s">
        <v>518</v>
      </c>
      <c r="Y168" s="427" t="s">
        <v>275</v>
      </c>
      <c r="Z168" s="129"/>
      <c r="AA168" s="419"/>
      <c r="AB168" s="419" t="s">
        <v>513</v>
      </c>
      <c r="AC168" s="419" t="s">
        <v>514</v>
      </c>
      <c r="AD168" s="429" t="s">
        <v>518</v>
      </c>
      <c r="AE168" s="429" t="s">
        <v>275</v>
      </c>
      <c r="AF168" s="129"/>
      <c r="AG168" s="424" t="s">
        <v>516</v>
      </c>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c r="BJ168" s="129"/>
      <c r="BK168" s="129"/>
      <c r="BL168" s="129"/>
      <c r="BM168" s="129"/>
      <c r="BN168" s="423" t="s">
        <v>521</v>
      </c>
      <c r="BO168" s="440" t="s">
        <v>522</v>
      </c>
      <c r="BP168" s="451"/>
      <c r="BQ168" s="1389"/>
      <c r="BR168" s="1385"/>
      <c r="BS168" s="1385"/>
      <c r="BT168" s="1385"/>
    </row>
    <row r="169" spans="3:72" ht="15" customHeight="1">
      <c r="C169" s="1394"/>
      <c r="D169" s="1397"/>
      <c r="E169" s="1400"/>
      <c r="F169" s="1387"/>
      <c r="G169" s="1387"/>
      <c r="H169" s="1387"/>
      <c r="I169" s="1385"/>
      <c r="J169" s="1385"/>
      <c r="K169" s="1391"/>
      <c r="N169" s="449"/>
      <c r="O169" s="1409"/>
      <c r="P169" s="1409"/>
      <c r="Q169" s="1403"/>
      <c r="T169" s="129"/>
      <c r="U169" s="439" t="s">
        <v>510</v>
      </c>
      <c r="V169" s="430">
        <v>0</v>
      </c>
      <c r="W169" s="432">
        <v>0</v>
      </c>
      <c r="X169" s="433">
        <f>HLOOKUP($O170,$AH170:$BL171,2,FALSE)</f>
        <v>12</v>
      </c>
      <c r="Y169" s="433">
        <v>30</v>
      </c>
      <c r="Z169" s="129"/>
      <c r="AA169" s="419" t="s">
        <v>515</v>
      </c>
      <c r="AB169" s="430">
        <v>0</v>
      </c>
      <c r="AC169" s="430">
        <v>0</v>
      </c>
      <c r="AD169" s="434">
        <f>HLOOKUP($P170,$AJ174:$AM175,2,FALSE)</f>
        <v>1.5</v>
      </c>
      <c r="AE169" s="433">
        <v>3</v>
      </c>
      <c r="AF169" s="129"/>
      <c r="AG169" s="420" t="s">
        <v>511</v>
      </c>
      <c r="AH169" s="421">
        <v>180</v>
      </c>
      <c r="AI169" s="421">
        <v>6</v>
      </c>
      <c r="AJ169" s="421">
        <v>6</v>
      </c>
      <c r="AK169" s="421">
        <v>6</v>
      </c>
      <c r="AL169" s="421">
        <v>6</v>
      </c>
      <c r="AM169" s="421">
        <v>6</v>
      </c>
      <c r="AN169" s="421">
        <v>6</v>
      </c>
      <c r="AO169" s="421">
        <v>6</v>
      </c>
      <c r="AP169" s="421">
        <v>6</v>
      </c>
      <c r="AQ169" s="421">
        <v>6</v>
      </c>
      <c r="AR169" s="421">
        <v>6</v>
      </c>
      <c r="AS169" s="421">
        <v>6</v>
      </c>
      <c r="AT169" s="421">
        <v>6</v>
      </c>
      <c r="AU169" s="421">
        <v>6</v>
      </c>
      <c r="AV169" s="421">
        <v>6</v>
      </c>
      <c r="AW169" s="421">
        <v>6</v>
      </c>
      <c r="AX169" s="421">
        <v>6</v>
      </c>
      <c r="AY169" s="421">
        <v>6</v>
      </c>
      <c r="AZ169" s="421">
        <v>6</v>
      </c>
      <c r="BA169" s="421">
        <v>6</v>
      </c>
      <c r="BB169" s="421">
        <v>6</v>
      </c>
      <c r="BC169" s="421">
        <v>6</v>
      </c>
      <c r="BD169" s="421">
        <v>6</v>
      </c>
      <c r="BE169" s="421">
        <v>6</v>
      </c>
      <c r="BF169" s="421">
        <v>6</v>
      </c>
      <c r="BG169" s="421">
        <v>6</v>
      </c>
      <c r="BH169" s="421">
        <v>6</v>
      </c>
      <c r="BI169" s="421">
        <v>6</v>
      </c>
      <c r="BJ169" s="421">
        <v>6</v>
      </c>
      <c r="BK169" s="421">
        <v>6</v>
      </c>
      <c r="BL169" s="452">
        <v>6</v>
      </c>
      <c r="BM169" s="372"/>
      <c r="BN169" s="423" t="s">
        <v>278</v>
      </c>
      <c r="BO169" s="440" t="s">
        <v>1047</v>
      </c>
      <c r="BP169" s="451"/>
      <c r="BQ169" s="1389"/>
      <c r="BR169" s="1385"/>
      <c r="BS169" s="1385"/>
      <c r="BT169" s="1385"/>
    </row>
    <row r="170" spans="3:72" ht="15" customHeight="1" thickBot="1">
      <c r="C170" s="1394"/>
      <c r="D170" s="1397"/>
      <c r="E170" s="1400"/>
      <c r="F170" s="1387"/>
      <c r="G170" s="1387"/>
      <c r="H170" s="1387"/>
      <c r="I170" s="1385"/>
      <c r="J170" s="1385"/>
      <c r="K170" s="1391"/>
      <c r="N170" s="450" t="s">
        <v>508</v>
      </c>
      <c r="O170" s="1300">
        <f>H167</f>
        <v>12</v>
      </c>
      <c r="P170" s="458" t="s">
        <v>277</v>
      </c>
      <c r="Q170" s="1303" t="s">
        <v>1048</v>
      </c>
      <c r="T170" s="129"/>
      <c r="U170" s="439"/>
      <c r="V170" s="430">
        <f>SIN((((($X169+$Y169)*180/$Y169)+90))*PI()/180)</f>
        <v>-0.30901699437494762</v>
      </c>
      <c r="W170" s="430">
        <f>COS((((($X169+$Y169)*180/$Y169)+90))*PI()/180)</f>
        <v>0.95105651629515353</v>
      </c>
      <c r="X170" s="129"/>
      <c r="Y170" s="129"/>
      <c r="Z170" s="129"/>
      <c r="AA170" s="419"/>
      <c r="AB170" s="430">
        <f>SIN((((($AD169+$AE169)*180/$AE169)+90))*PI()/180)</f>
        <v>-2.45029690981724E-16</v>
      </c>
      <c r="AC170" s="430">
        <f>COS((((($AD169+$AE169)*180/$AE169)+90))*PI()/180)</f>
        <v>1</v>
      </c>
      <c r="AD170" s="129"/>
      <c r="AE170" s="129"/>
      <c r="AF170" s="129"/>
      <c r="AG170" s="420" t="s">
        <v>509</v>
      </c>
      <c r="AH170" s="422">
        <v>0</v>
      </c>
      <c r="AI170" s="422">
        <v>1</v>
      </c>
      <c r="AJ170" s="421">
        <v>2</v>
      </c>
      <c r="AK170" s="421">
        <v>3</v>
      </c>
      <c r="AL170" s="421">
        <v>4</v>
      </c>
      <c r="AM170" s="421">
        <v>5</v>
      </c>
      <c r="AN170" s="421">
        <v>6</v>
      </c>
      <c r="AO170" s="421">
        <v>7</v>
      </c>
      <c r="AP170" s="421">
        <v>8</v>
      </c>
      <c r="AQ170" s="421">
        <v>9</v>
      </c>
      <c r="AR170" s="421">
        <v>10</v>
      </c>
      <c r="AS170" s="421">
        <v>11</v>
      </c>
      <c r="AT170" s="421">
        <v>12</v>
      </c>
      <c r="AU170" s="421">
        <v>13</v>
      </c>
      <c r="AV170" s="421">
        <v>14</v>
      </c>
      <c r="AW170" s="421">
        <v>15</v>
      </c>
      <c r="AX170" s="421">
        <v>16</v>
      </c>
      <c r="AY170" s="421">
        <v>17</v>
      </c>
      <c r="AZ170" s="421">
        <v>18</v>
      </c>
      <c r="BA170" s="421">
        <v>19</v>
      </c>
      <c r="BB170" s="421">
        <v>20</v>
      </c>
      <c r="BC170" s="421">
        <v>21</v>
      </c>
      <c r="BD170" s="421">
        <v>22</v>
      </c>
      <c r="BE170" s="421">
        <v>23</v>
      </c>
      <c r="BF170" s="421">
        <v>24</v>
      </c>
      <c r="BG170" s="421">
        <v>25</v>
      </c>
      <c r="BH170" s="421">
        <v>26</v>
      </c>
      <c r="BI170" s="421">
        <v>27</v>
      </c>
      <c r="BJ170" s="421">
        <v>28</v>
      </c>
      <c r="BK170" s="421">
        <v>29</v>
      </c>
      <c r="BL170" s="452">
        <v>30</v>
      </c>
      <c r="BM170" s="372"/>
      <c r="BN170" s="423" t="s">
        <v>277</v>
      </c>
      <c r="BO170" s="440" t="s">
        <v>1048</v>
      </c>
      <c r="BP170" s="451"/>
      <c r="BQ170" s="1389"/>
      <c r="BR170" s="1385"/>
      <c r="BS170" s="1385"/>
      <c r="BT170" s="1385"/>
    </row>
    <row r="171" spans="3:72" ht="15" customHeight="1">
      <c r="C171" s="1394"/>
      <c r="D171" s="1397"/>
      <c r="E171" s="1400"/>
      <c r="F171" s="1387"/>
      <c r="G171" s="1387"/>
      <c r="H171" s="1387"/>
      <c r="I171" s="1385"/>
      <c r="J171" s="1385"/>
      <c r="K171" s="1391"/>
      <c r="P171" s="129"/>
      <c r="Q171" s="638"/>
      <c r="T171" s="129"/>
      <c r="U171" s="459"/>
      <c r="V171" s="430">
        <v>0</v>
      </c>
      <c r="W171" s="430">
        <v>0</v>
      </c>
      <c r="X171" s="129"/>
      <c r="Y171" s="129"/>
      <c r="Z171" s="129"/>
      <c r="AA171" s="419"/>
      <c r="AB171" s="430">
        <v>0</v>
      </c>
      <c r="AC171" s="430">
        <v>0</v>
      </c>
      <c r="AD171" s="129"/>
      <c r="AE171" s="129"/>
      <c r="AF171" s="129"/>
      <c r="AG171" s="420" t="s">
        <v>512</v>
      </c>
      <c r="AH171" s="422">
        <v>-0.7</v>
      </c>
      <c r="AI171" s="422">
        <f>IF($S$12="Print",AI$6,AI$5)</f>
        <v>0.9</v>
      </c>
      <c r="AJ171" s="422">
        <f t="shared" ref="AJ171:BL171" si="14">IF($S$12="Print",AJ$6,AJ$5)</f>
        <v>2</v>
      </c>
      <c r="AK171" s="422">
        <f t="shared" si="14"/>
        <v>3.2</v>
      </c>
      <c r="AL171" s="422">
        <f t="shared" si="14"/>
        <v>4.3</v>
      </c>
      <c r="AM171" s="422">
        <f t="shared" si="14"/>
        <v>5.4</v>
      </c>
      <c r="AN171" s="422">
        <f t="shared" si="14"/>
        <v>6.5</v>
      </c>
      <c r="AO171" s="422">
        <f t="shared" si="14"/>
        <v>7.4</v>
      </c>
      <c r="AP171" s="422">
        <f t="shared" si="14"/>
        <v>8.4</v>
      </c>
      <c r="AQ171" s="422">
        <f t="shared" si="14"/>
        <v>9.35</v>
      </c>
      <c r="AR171" s="422">
        <f t="shared" si="14"/>
        <v>10.27</v>
      </c>
      <c r="AS171" s="422">
        <f t="shared" si="14"/>
        <v>11.15</v>
      </c>
      <c r="AT171" s="422">
        <f t="shared" si="14"/>
        <v>12</v>
      </c>
      <c r="AU171" s="422">
        <f t="shared" si="14"/>
        <v>12.9</v>
      </c>
      <c r="AV171" s="422">
        <f t="shared" si="14"/>
        <v>13.75</v>
      </c>
      <c r="AW171" s="422">
        <f t="shared" si="14"/>
        <v>14.6</v>
      </c>
      <c r="AX171" s="422">
        <f t="shared" si="14"/>
        <v>15.4</v>
      </c>
      <c r="AY171" s="422">
        <f t="shared" si="14"/>
        <v>16.28</v>
      </c>
      <c r="AZ171" s="422">
        <f t="shared" si="14"/>
        <v>17.14</v>
      </c>
      <c r="BA171" s="422">
        <f t="shared" si="14"/>
        <v>18</v>
      </c>
      <c r="BB171" s="422">
        <f t="shared" si="14"/>
        <v>18.8</v>
      </c>
      <c r="BC171" s="422">
        <f t="shared" si="14"/>
        <v>19.7</v>
      </c>
      <c r="BD171" s="422">
        <f>IF($S$12="Print",BD$6,BD$5)</f>
        <v>20.63</v>
      </c>
      <c r="BE171" s="422">
        <f t="shared" si="14"/>
        <v>21.55</v>
      </c>
      <c r="BF171" s="422">
        <f t="shared" si="14"/>
        <v>22.5</v>
      </c>
      <c r="BG171" s="422">
        <f t="shared" si="14"/>
        <v>23.53</v>
      </c>
      <c r="BH171" s="422">
        <f t="shared" si="14"/>
        <v>24.55</v>
      </c>
      <c r="BI171" s="422">
        <f t="shared" si="14"/>
        <v>25.6</v>
      </c>
      <c r="BJ171" s="422">
        <f t="shared" si="14"/>
        <v>26.65</v>
      </c>
      <c r="BK171" s="422">
        <f t="shared" si="14"/>
        <v>27.8</v>
      </c>
      <c r="BL171" s="422">
        <f t="shared" si="14"/>
        <v>28.9</v>
      </c>
      <c r="BM171" s="451"/>
      <c r="BN171" s="423" t="s">
        <v>276</v>
      </c>
      <c r="BO171" s="440" t="s">
        <v>1049</v>
      </c>
      <c r="BP171" s="451"/>
      <c r="BQ171" s="1389"/>
      <c r="BR171" s="1385"/>
      <c r="BS171" s="1385"/>
      <c r="BT171" s="1385"/>
    </row>
    <row r="172" spans="3:72" ht="15" customHeight="1">
      <c r="C172" s="1394"/>
      <c r="D172" s="1397"/>
      <c r="E172" s="1400"/>
      <c r="F172" s="1387"/>
      <c r="G172" s="1387"/>
      <c r="H172" s="1387"/>
      <c r="I172" s="1385"/>
      <c r="J172" s="1385"/>
      <c r="K172" s="1391"/>
      <c r="T172" s="256"/>
      <c r="U172" s="267"/>
      <c r="V172" s="419"/>
      <c r="W172" s="419"/>
      <c r="X172" s="428"/>
      <c r="Y172" s="429"/>
      <c r="Z172" s="129"/>
      <c r="AA172" s="419"/>
      <c r="AB172" s="419"/>
      <c r="AC172" s="419"/>
      <c r="AD172" s="429"/>
      <c r="AE172" s="429"/>
      <c r="AF172" s="129"/>
      <c r="AG172" s="425" t="s">
        <v>519</v>
      </c>
      <c r="AH172" s="421">
        <v>180</v>
      </c>
      <c r="AI172" s="129"/>
      <c r="AJ172" s="129"/>
      <c r="AK172" s="129"/>
      <c r="AL172" s="129"/>
      <c r="AM172" s="129"/>
      <c r="AN172" s="129"/>
      <c r="AO172" s="129"/>
      <c r="AP172" s="129"/>
      <c r="AQ172" s="129"/>
      <c r="AR172" s="129"/>
      <c r="AS172" s="129"/>
      <c r="AT172" s="129"/>
      <c r="AU172" s="129"/>
      <c r="AV172" s="129"/>
      <c r="AW172" s="129"/>
      <c r="AX172" s="129"/>
      <c r="AY172" s="129"/>
      <c r="AZ172" s="129"/>
      <c r="BA172" s="129"/>
      <c r="BB172" s="129"/>
      <c r="BC172" s="129"/>
      <c r="BD172" s="129"/>
      <c r="BE172" s="129"/>
      <c r="BF172" s="129"/>
      <c r="BG172" s="129"/>
      <c r="BH172" s="129"/>
      <c r="BI172" s="129"/>
      <c r="BJ172" s="129"/>
      <c r="BK172" s="129"/>
      <c r="BL172" s="129"/>
      <c r="BM172" s="129"/>
      <c r="BN172" s="423" t="s">
        <v>201</v>
      </c>
      <c r="BO172" s="440" t="s">
        <v>201</v>
      </c>
      <c r="BP172" s="451"/>
      <c r="BQ172" s="1389"/>
      <c r="BR172" s="1385"/>
      <c r="BS172" s="1385"/>
      <c r="BT172" s="1385"/>
    </row>
    <row r="173" spans="3:72" ht="15" customHeight="1">
      <c r="C173" s="1394"/>
      <c r="D173" s="1397"/>
      <c r="E173" s="1400"/>
      <c r="F173" s="1387"/>
      <c r="G173" s="1387"/>
      <c r="H173" s="1387"/>
      <c r="I173" s="1385"/>
      <c r="J173" s="1385"/>
      <c r="K173" s="1391"/>
      <c r="T173" s="256"/>
      <c r="U173" s="267"/>
      <c r="V173" s="430"/>
      <c r="W173" s="430"/>
      <c r="X173" s="434"/>
      <c r="Y173" s="433"/>
      <c r="Z173" s="129"/>
      <c r="AA173" s="419"/>
      <c r="AB173" s="430"/>
      <c r="AC173" s="430"/>
      <c r="AD173" s="434"/>
      <c r="AE173" s="433"/>
      <c r="AF173" s="129"/>
      <c r="AG173" s="435"/>
      <c r="AH173" s="421">
        <v>60</v>
      </c>
      <c r="AI173" s="129"/>
      <c r="AJ173" s="129"/>
      <c r="AK173" s="129"/>
      <c r="AL173" s="129"/>
      <c r="AM173" s="129"/>
      <c r="AN173" s="129"/>
      <c r="AO173" s="129"/>
      <c r="AP173" s="129"/>
      <c r="AQ173" s="129"/>
      <c r="AR173" s="129"/>
      <c r="AS173" s="129"/>
      <c r="AT173" s="129"/>
      <c r="AU173" s="129"/>
      <c r="AV173" s="129"/>
      <c r="AW173" s="129"/>
      <c r="AX173" s="129"/>
      <c r="AY173" s="129"/>
      <c r="AZ173" s="129"/>
      <c r="BA173" s="129"/>
      <c r="BB173" s="129"/>
      <c r="BC173" s="129"/>
      <c r="BD173" s="129"/>
      <c r="BE173" s="129"/>
      <c r="BF173" s="129"/>
      <c r="BG173" s="129"/>
      <c r="BH173" s="129"/>
      <c r="BI173" s="129"/>
      <c r="BJ173" s="129"/>
      <c r="BK173" s="129"/>
      <c r="BL173" s="129"/>
      <c r="BM173" s="129"/>
      <c r="BN173" s="129"/>
      <c r="BO173" s="256"/>
      <c r="BP173" s="129"/>
      <c r="BQ173" s="1389"/>
      <c r="BR173" s="1385"/>
      <c r="BS173" s="1385"/>
      <c r="BT173" s="1385"/>
    </row>
    <row r="174" spans="3:72" ht="15" customHeight="1">
      <c r="C174" s="1394"/>
      <c r="D174" s="1397"/>
      <c r="E174" s="1400"/>
      <c r="F174" s="1387"/>
      <c r="G174" s="1387"/>
      <c r="H174" s="1387"/>
      <c r="I174" s="1385"/>
      <c r="J174" s="1385"/>
      <c r="K174" s="1391"/>
      <c r="T174" s="256"/>
      <c r="U174" s="267"/>
      <c r="V174" s="430"/>
      <c r="W174" s="430"/>
      <c r="X174" s="129"/>
      <c r="Y174" s="129"/>
      <c r="Z174" s="129"/>
      <c r="AA174" s="419"/>
      <c r="AB174" s="430"/>
      <c r="AC174" s="430"/>
      <c r="AD174" s="129"/>
      <c r="AE174" s="129"/>
      <c r="AF174" s="129"/>
      <c r="AG174" s="129"/>
      <c r="AH174" s="421">
        <v>60</v>
      </c>
      <c r="AI174" s="426" t="s">
        <v>517</v>
      </c>
      <c r="AJ174" s="424" t="s">
        <v>201</v>
      </c>
      <c r="AK174" s="424" t="s">
        <v>276</v>
      </c>
      <c r="AL174" s="424" t="s">
        <v>277</v>
      </c>
      <c r="AM174" s="424" t="s">
        <v>278</v>
      </c>
      <c r="AN174" s="129"/>
      <c r="AO174" s="129"/>
      <c r="AP174" s="129"/>
      <c r="AQ174" s="129"/>
      <c r="AR174" s="129"/>
      <c r="AS174" s="129"/>
      <c r="AT174" s="129"/>
      <c r="AU174" s="129"/>
      <c r="AV174" s="129"/>
      <c r="AW174" s="129"/>
      <c r="AX174" s="129"/>
      <c r="AY174" s="129"/>
      <c r="AZ174" s="129"/>
      <c r="BA174" s="129"/>
      <c r="BB174" s="129"/>
      <c r="BC174" s="129"/>
      <c r="BD174" s="129"/>
      <c r="BE174" s="129"/>
      <c r="BF174" s="129"/>
      <c r="BG174" s="129"/>
      <c r="BH174" s="129"/>
      <c r="BI174" s="129"/>
      <c r="BJ174" s="129"/>
      <c r="BK174" s="129"/>
      <c r="BL174" s="129"/>
      <c r="BM174" s="129"/>
      <c r="BN174" s="129"/>
      <c r="BO174" s="256"/>
      <c r="BP174" s="129"/>
      <c r="BQ174" s="1389"/>
      <c r="BR174" s="1385"/>
      <c r="BS174" s="1385"/>
      <c r="BT174" s="1385"/>
    </row>
    <row r="175" spans="3:72" ht="15" customHeight="1" thickBot="1">
      <c r="C175" s="1394"/>
      <c r="D175" s="1397"/>
      <c r="E175" s="1400"/>
      <c r="F175" s="1387"/>
      <c r="G175" s="1387"/>
      <c r="H175" s="1387"/>
      <c r="I175" s="1385"/>
      <c r="J175" s="1385"/>
      <c r="K175" s="1391"/>
      <c r="T175" s="256"/>
      <c r="U175" s="441"/>
      <c r="V175" s="443"/>
      <c r="W175" s="443"/>
      <c r="X175" s="336"/>
      <c r="Y175" s="336"/>
      <c r="Z175" s="336"/>
      <c r="AA175" s="442"/>
      <c r="AB175" s="443"/>
      <c r="AC175" s="443"/>
      <c r="AD175" s="336"/>
      <c r="AE175" s="336"/>
      <c r="AF175" s="336"/>
      <c r="AG175" s="336"/>
      <c r="AH175" s="444">
        <v>60</v>
      </c>
      <c r="AI175" s="445" t="s">
        <v>512</v>
      </c>
      <c r="AJ175" s="446">
        <v>-0.25</v>
      </c>
      <c r="AK175" s="446">
        <v>0.6</v>
      </c>
      <c r="AL175" s="444">
        <v>1.5</v>
      </c>
      <c r="AM175" s="446">
        <v>2.4</v>
      </c>
      <c r="AN175" s="336"/>
      <c r="AO175" s="336"/>
      <c r="AP175" s="336"/>
      <c r="AQ175" s="336"/>
      <c r="AR175" s="336"/>
      <c r="AS175" s="336"/>
      <c r="AT175" s="336"/>
      <c r="AU175" s="336"/>
      <c r="AV175" s="336"/>
      <c r="AW175" s="336"/>
      <c r="AX175" s="336"/>
      <c r="AY175" s="336"/>
      <c r="AZ175" s="336"/>
      <c r="BA175" s="336"/>
      <c r="BB175" s="336"/>
      <c r="BC175" s="336"/>
      <c r="BD175" s="336"/>
      <c r="BE175" s="336"/>
      <c r="BF175" s="336"/>
      <c r="BG175" s="336"/>
      <c r="BH175" s="336"/>
      <c r="BI175" s="336"/>
      <c r="BJ175" s="336"/>
      <c r="BK175" s="336"/>
      <c r="BL175" s="336"/>
      <c r="BM175" s="336"/>
      <c r="BN175" s="336"/>
      <c r="BO175" s="447"/>
      <c r="BP175" s="129"/>
      <c r="BQ175" s="1389"/>
      <c r="BR175" s="1385"/>
      <c r="BS175" s="1385"/>
      <c r="BT175" s="1385"/>
    </row>
    <row r="176" spans="3:72" ht="15" customHeight="1">
      <c r="C176" s="1394"/>
      <c r="D176" s="1397"/>
      <c r="E176" s="1400"/>
      <c r="F176" s="1387"/>
      <c r="G176" s="1387"/>
      <c r="H176" s="1387"/>
      <c r="I176" s="1385"/>
      <c r="J176" s="1385"/>
      <c r="K176" s="1391"/>
      <c r="BQ176" s="1389"/>
      <c r="BR176" s="1385"/>
      <c r="BS176" s="1385"/>
      <c r="BT176" s="1385"/>
    </row>
    <row r="177" spans="3:72" ht="15" customHeight="1">
      <c r="C177" s="1395"/>
      <c r="D177" s="1398"/>
      <c r="E177" s="1401"/>
      <c r="F177" s="1388"/>
      <c r="G177" s="1388"/>
      <c r="H177" s="1388"/>
      <c r="I177" s="1385"/>
      <c r="J177" s="1385"/>
      <c r="K177" s="1391"/>
      <c r="BQ177" s="1389"/>
      <c r="BR177" s="1385"/>
      <c r="BS177" s="1385"/>
      <c r="BT177" s="1385"/>
    </row>
    <row r="178" spans="3:72" ht="18" customHeight="1" thickBot="1">
      <c r="C178" s="788" t="s">
        <v>468</v>
      </c>
      <c r="D178" s="541"/>
      <c r="E178" s="539"/>
      <c r="F178" s="539"/>
      <c r="G178" s="539"/>
      <c r="H178" s="539"/>
      <c r="I178" s="539"/>
      <c r="J178" s="539"/>
      <c r="K178" s="539"/>
    </row>
    <row r="179" spans="3:72" ht="15" customHeight="1">
      <c r="C179" s="1393">
        <v>16</v>
      </c>
      <c r="D179" s="1396" t="s">
        <v>469</v>
      </c>
      <c r="E179" s="1399" t="s">
        <v>321</v>
      </c>
      <c r="F179" s="1386">
        <v>4</v>
      </c>
      <c r="G179" s="1386">
        <v>2</v>
      </c>
      <c r="H179" s="1386">
        <v>12</v>
      </c>
      <c r="I179" s="1389"/>
      <c r="J179" s="1389"/>
      <c r="K179" s="1391" t="s">
        <v>545</v>
      </c>
      <c r="N179" s="454" t="s">
        <v>520</v>
      </c>
      <c r="O179" s="448"/>
      <c r="P179" s="457"/>
      <c r="Q179" s="456"/>
      <c r="R179" s="129"/>
      <c r="T179" s="129"/>
      <c r="U179" s="436" t="s">
        <v>507</v>
      </c>
      <c r="V179" s="437"/>
      <c r="W179" s="437"/>
      <c r="X179" s="437"/>
      <c r="Y179" s="437"/>
      <c r="Z179" s="437"/>
      <c r="AA179" s="437"/>
      <c r="AB179" s="437"/>
      <c r="AC179" s="437"/>
      <c r="AD179" s="437"/>
      <c r="AE179" s="437"/>
      <c r="AF179" s="437"/>
      <c r="AG179" s="437"/>
      <c r="AH179" s="437"/>
      <c r="AI179" s="437"/>
      <c r="AJ179" s="437"/>
      <c r="AK179" s="437"/>
      <c r="AL179" s="437"/>
      <c r="AM179" s="437"/>
      <c r="AN179" s="437"/>
      <c r="AO179" s="437"/>
      <c r="AP179" s="437"/>
      <c r="AQ179" s="437"/>
      <c r="AR179" s="437"/>
      <c r="AS179" s="437"/>
      <c r="AT179" s="437"/>
      <c r="AU179" s="437"/>
      <c r="AV179" s="437"/>
      <c r="AW179" s="437"/>
      <c r="AX179" s="437"/>
      <c r="AY179" s="437"/>
      <c r="AZ179" s="437"/>
      <c r="BA179" s="437"/>
      <c r="BB179" s="437"/>
      <c r="BC179" s="437"/>
      <c r="BD179" s="437"/>
      <c r="BE179" s="437"/>
      <c r="BF179" s="437"/>
      <c r="BG179" s="437"/>
      <c r="BH179" s="437"/>
      <c r="BI179" s="437"/>
      <c r="BJ179" s="437"/>
      <c r="BK179" s="437"/>
      <c r="BL179" s="437"/>
      <c r="BM179" s="437"/>
      <c r="BN179" s="437"/>
      <c r="BO179" s="438"/>
      <c r="BP179" s="129"/>
      <c r="BQ179" s="1389"/>
      <c r="BR179" s="1385"/>
      <c r="BS179" s="1385"/>
      <c r="BT179" s="1385"/>
    </row>
    <row r="180" spans="3:72" ht="15" customHeight="1">
      <c r="C180" s="1394"/>
      <c r="D180" s="1397"/>
      <c r="E180" s="1400"/>
      <c r="F180" s="1387"/>
      <c r="G180" s="1387"/>
      <c r="H180" s="1387"/>
      <c r="I180" s="1389"/>
      <c r="J180" s="1389"/>
      <c r="K180" s="1391"/>
      <c r="N180" s="455"/>
      <c r="O180" s="1408" t="s">
        <v>1053</v>
      </c>
      <c r="P180" s="1408" t="s">
        <v>1054</v>
      </c>
      <c r="Q180" s="1402" t="s">
        <v>1055</v>
      </c>
      <c r="R180" s="129"/>
      <c r="S180" s="129"/>
      <c r="T180" s="129">
        <v>16</v>
      </c>
      <c r="U180" s="439"/>
      <c r="V180" s="419" t="s">
        <v>513</v>
      </c>
      <c r="W180" s="431" t="s">
        <v>514</v>
      </c>
      <c r="X180" s="427" t="s">
        <v>518</v>
      </c>
      <c r="Y180" s="427" t="s">
        <v>275</v>
      </c>
      <c r="Z180" s="129"/>
      <c r="AA180" s="419"/>
      <c r="AB180" s="419" t="s">
        <v>513</v>
      </c>
      <c r="AC180" s="419" t="s">
        <v>514</v>
      </c>
      <c r="AD180" s="429" t="s">
        <v>518</v>
      </c>
      <c r="AE180" s="429" t="s">
        <v>275</v>
      </c>
      <c r="AF180" s="129"/>
      <c r="AG180" s="424" t="s">
        <v>516</v>
      </c>
      <c r="AH180" s="129"/>
      <c r="AI180" s="129"/>
      <c r="AJ180" s="129"/>
      <c r="AK180" s="129"/>
      <c r="AL180" s="129"/>
      <c r="AM180" s="129"/>
      <c r="AN180" s="129"/>
      <c r="AO180" s="129"/>
      <c r="AP180" s="129"/>
      <c r="AQ180" s="129"/>
      <c r="AR180" s="129"/>
      <c r="AS180" s="129"/>
      <c r="AT180" s="129"/>
      <c r="AU180" s="129"/>
      <c r="AV180" s="129"/>
      <c r="AW180" s="129"/>
      <c r="AX180" s="129"/>
      <c r="AY180" s="129"/>
      <c r="AZ180" s="129"/>
      <c r="BA180" s="129"/>
      <c r="BB180" s="129"/>
      <c r="BC180" s="129"/>
      <c r="BD180" s="129"/>
      <c r="BE180" s="129"/>
      <c r="BF180" s="129"/>
      <c r="BG180" s="129"/>
      <c r="BH180" s="129"/>
      <c r="BI180" s="129"/>
      <c r="BJ180" s="129"/>
      <c r="BK180" s="129"/>
      <c r="BL180" s="129"/>
      <c r="BM180" s="129"/>
      <c r="BN180" s="423" t="s">
        <v>521</v>
      </c>
      <c r="BO180" s="440" t="s">
        <v>522</v>
      </c>
      <c r="BP180" s="451"/>
      <c r="BQ180" s="1389"/>
      <c r="BR180" s="1385"/>
      <c r="BS180" s="1385"/>
      <c r="BT180" s="1385"/>
    </row>
    <row r="181" spans="3:72" ht="15" customHeight="1">
      <c r="C181" s="1394"/>
      <c r="D181" s="1397"/>
      <c r="E181" s="1400"/>
      <c r="F181" s="1387"/>
      <c r="G181" s="1387"/>
      <c r="H181" s="1387"/>
      <c r="I181" s="1389"/>
      <c r="J181" s="1389"/>
      <c r="K181" s="1391"/>
      <c r="N181" s="449"/>
      <c r="O181" s="1409"/>
      <c r="P181" s="1409"/>
      <c r="Q181" s="1403"/>
      <c r="T181" s="129"/>
      <c r="U181" s="439" t="s">
        <v>510</v>
      </c>
      <c r="V181" s="430">
        <v>0</v>
      </c>
      <c r="W181" s="432">
        <v>0</v>
      </c>
      <c r="X181" s="433">
        <f>HLOOKUP($O182,$AH182:$BL183,2,FALSE)</f>
        <v>12</v>
      </c>
      <c r="Y181" s="433">
        <v>30</v>
      </c>
      <c r="Z181" s="129"/>
      <c r="AA181" s="419" t="s">
        <v>515</v>
      </c>
      <c r="AB181" s="430">
        <v>0</v>
      </c>
      <c r="AC181" s="430">
        <v>0</v>
      </c>
      <c r="AD181" s="434">
        <f>HLOOKUP($P182,$AJ186:$AM187,2,FALSE)</f>
        <v>1.5</v>
      </c>
      <c r="AE181" s="433">
        <v>3</v>
      </c>
      <c r="AF181" s="129"/>
      <c r="AG181" s="420" t="s">
        <v>511</v>
      </c>
      <c r="AH181" s="421">
        <v>180</v>
      </c>
      <c r="AI181" s="421">
        <v>6</v>
      </c>
      <c r="AJ181" s="421">
        <v>6</v>
      </c>
      <c r="AK181" s="421">
        <v>6</v>
      </c>
      <c r="AL181" s="421">
        <v>6</v>
      </c>
      <c r="AM181" s="421">
        <v>6</v>
      </c>
      <c r="AN181" s="421">
        <v>6</v>
      </c>
      <c r="AO181" s="421">
        <v>6</v>
      </c>
      <c r="AP181" s="421">
        <v>6</v>
      </c>
      <c r="AQ181" s="421">
        <v>6</v>
      </c>
      <c r="AR181" s="421">
        <v>6</v>
      </c>
      <c r="AS181" s="421">
        <v>6</v>
      </c>
      <c r="AT181" s="421">
        <v>6</v>
      </c>
      <c r="AU181" s="421">
        <v>6</v>
      </c>
      <c r="AV181" s="421">
        <v>6</v>
      </c>
      <c r="AW181" s="421">
        <v>6</v>
      </c>
      <c r="AX181" s="421">
        <v>6</v>
      </c>
      <c r="AY181" s="421">
        <v>6</v>
      </c>
      <c r="AZ181" s="421">
        <v>6</v>
      </c>
      <c r="BA181" s="421">
        <v>6</v>
      </c>
      <c r="BB181" s="421">
        <v>6</v>
      </c>
      <c r="BC181" s="421">
        <v>6</v>
      </c>
      <c r="BD181" s="421">
        <v>6</v>
      </c>
      <c r="BE181" s="421">
        <v>6</v>
      </c>
      <c r="BF181" s="421">
        <v>6</v>
      </c>
      <c r="BG181" s="421">
        <v>6</v>
      </c>
      <c r="BH181" s="421">
        <v>6</v>
      </c>
      <c r="BI181" s="421">
        <v>6</v>
      </c>
      <c r="BJ181" s="421">
        <v>6</v>
      </c>
      <c r="BK181" s="421">
        <v>6</v>
      </c>
      <c r="BL181" s="452">
        <v>6</v>
      </c>
      <c r="BM181" s="372"/>
      <c r="BN181" s="423" t="s">
        <v>278</v>
      </c>
      <c r="BO181" s="440" t="s">
        <v>1047</v>
      </c>
      <c r="BP181" s="451"/>
      <c r="BQ181" s="1389"/>
      <c r="BR181" s="1385"/>
      <c r="BS181" s="1385"/>
      <c r="BT181" s="1385"/>
    </row>
    <row r="182" spans="3:72" ht="15" customHeight="1" thickBot="1">
      <c r="C182" s="1394"/>
      <c r="D182" s="1397"/>
      <c r="E182" s="1400"/>
      <c r="F182" s="1387"/>
      <c r="G182" s="1387"/>
      <c r="H182" s="1387"/>
      <c r="I182" s="1389"/>
      <c r="J182" s="1389"/>
      <c r="K182" s="1391"/>
      <c r="N182" s="450" t="s">
        <v>508</v>
      </c>
      <c r="O182" s="1300">
        <f>H179</f>
        <v>12</v>
      </c>
      <c r="P182" s="458" t="s">
        <v>277</v>
      </c>
      <c r="Q182" s="1303" t="s">
        <v>1049</v>
      </c>
      <c r="T182" s="129"/>
      <c r="U182" s="439"/>
      <c r="V182" s="430">
        <f>SIN((((($X181+$Y181)*180/$Y181)+90))*PI()/180)</f>
        <v>-0.30901699437494762</v>
      </c>
      <c r="W182" s="430">
        <f>COS((((($X181+$Y181)*180/$Y181)+90))*PI()/180)</f>
        <v>0.95105651629515353</v>
      </c>
      <c r="X182" s="129"/>
      <c r="Y182" s="129"/>
      <c r="Z182" s="129"/>
      <c r="AA182" s="419"/>
      <c r="AB182" s="430">
        <f>SIN((((($AD181+$AE181)*180/$AE181)+90))*PI()/180)</f>
        <v>-2.45029690981724E-16</v>
      </c>
      <c r="AC182" s="430">
        <f>COS((((($AD181+$AE181)*180/$AE181)+90))*PI()/180)</f>
        <v>1</v>
      </c>
      <c r="AD182" s="129"/>
      <c r="AE182" s="129"/>
      <c r="AF182" s="129"/>
      <c r="AG182" s="420" t="s">
        <v>509</v>
      </c>
      <c r="AH182" s="422">
        <v>0</v>
      </c>
      <c r="AI182" s="422">
        <v>1</v>
      </c>
      <c r="AJ182" s="421">
        <v>2</v>
      </c>
      <c r="AK182" s="421">
        <v>3</v>
      </c>
      <c r="AL182" s="421">
        <v>4</v>
      </c>
      <c r="AM182" s="421">
        <v>5</v>
      </c>
      <c r="AN182" s="421">
        <v>6</v>
      </c>
      <c r="AO182" s="421">
        <v>7</v>
      </c>
      <c r="AP182" s="421">
        <v>8</v>
      </c>
      <c r="AQ182" s="421">
        <v>9</v>
      </c>
      <c r="AR182" s="421">
        <v>10</v>
      </c>
      <c r="AS182" s="421">
        <v>11</v>
      </c>
      <c r="AT182" s="421">
        <v>12</v>
      </c>
      <c r="AU182" s="421">
        <v>13</v>
      </c>
      <c r="AV182" s="421">
        <v>14</v>
      </c>
      <c r="AW182" s="421">
        <v>15</v>
      </c>
      <c r="AX182" s="421">
        <v>16</v>
      </c>
      <c r="AY182" s="421">
        <v>17</v>
      </c>
      <c r="AZ182" s="421">
        <v>18</v>
      </c>
      <c r="BA182" s="421">
        <v>19</v>
      </c>
      <c r="BB182" s="421">
        <v>20</v>
      </c>
      <c r="BC182" s="421">
        <v>21</v>
      </c>
      <c r="BD182" s="421">
        <v>22</v>
      </c>
      <c r="BE182" s="421">
        <v>23</v>
      </c>
      <c r="BF182" s="421">
        <v>24</v>
      </c>
      <c r="BG182" s="421">
        <v>25</v>
      </c>
      <c r="BH182" s="421">
        <v>26</v>
      </c>
      <c r="BI182" s="421">
        <v>27</v>
      </c>
      <c r="BJ182" s="421">
        <v>28</v>
      </c>
      <c r="BK182" s="421">
        <v>29</v>
      </c>
      <c r="BL182" s="452">
        <v>30</v>
      </c>
      <c r="BM182" s="372"/>
      <c r="BN182" s="423" t="s">
        <v>277</v>
      </c>
      <c r="BO182" s="440" t="s">
        <v>1048</v>
      </c>
      <c r="BP182" s="451"/>
      <c r="BQ182" s="1389"/>
      <c r="BR182" s="1385"/>
      <c r="BS182" s="1385"/>
      <c r="BT182" s="1385"/>
    </row>
    <row r="183" spans="3:72" ht="15" customHeight="1">
      <c r="C183" s="1394"/>
      <c r="D183" s="1397"/>
      <c r="E183" s="1400"/>
      <c r="F183" s="1387"/>
      <c r="G183" s="1387"/>
      <c r="H183" s="1387"/>
      <c r="I183" s="1389"/>
      <c r="J183" s="1389"/>
      <c r="K183" s="1391"/>
      <c r="P183" s="129"/>
      <c r="Q183" s="638"/>
      <c r="T183" s="129"/>
      <c r="U183" s="459"/>
      <c r="V183" s="430">
        <v>0</v>
      </c>
      <c r="W183" s="430">
        <v>0</v>
      </c>
      <c r="X183" s="129"/>
      <c r="Y183" s="129"/>
      <c r="Z183" s="129"/>
      <c r="AA183" s="419"/>
      <c r="AB183" s="430">
        <v>0</v>
      </c>
      <c r="AC183" s="430">
        <v>0</v>
      </c>
      <c r="AD183" s="129"/>
      <c r="AE183" s="129"/>
      <c r="AF183" s="129"/>
      <c r="AG183" s="420" t="s">
        <v>512</v>
      </c>
      <c r="AH183" s="422">
        <v>-0.7</v>
      </c>
      <c r="AI183" s="422">
        <f>IF($S$12="Print",AI$6,AI$5)</f>
        <v>0.9</v>
      </c>
      <c r="AJ183" s="422">
        <f t="shared" ref="AJ183:BL183" si="15">IF($S$12="Print",AJ$6,AJ$5)</f>
        <v>2</v>
      </c>
      <c r="AK183" s="422">
        <f t="shared" si="15"/>
        <v>3.2</v>
      </c>
      <c r="AL183" s="422">
        <f t="shared" si="15"/>
        <v>4.3</v>
      </c>
      <c r="AM183" s="422">
        <f t="shared" si="15"/>
        <v>5.4</v>
      </c>
      <c r="AN183" s="422">
        <f t="shared" si="15"/>
        <v>6.5</v>
      </c>
      <c r="AO183" s="422">
        <f t="shared" si="15"/>
        <v>7.4</v>
      </c>
      <c r="AP183" s="422">
        <f t="shared" si="15"/>
        <v>8.4</v>
      </c>
      <c r="AQ183" s="422">
        <f t="shared" si="15"/>
        <v>9.35</v>
      </c>
      <c r="AR183" s="422">
        <f t="shared" si="15"/>
        <v>10.27</v>
      </c>
      <c r="AS183" s="422">
        <f t="shared" si="15"/>
        <v>11.15</v>
      </c>
      <c r="AT183" s="422">
        <f t="shared" si="15"/>
        <v>12</v>
      </c>
      <c r="AU183" s="422">
        <f t="shared" si="15"/>
        <v>12.9</v>
      </c>
      <c r="AV183" s="422">
        <f t="shared" si="15"/>
        <v>13.75</v>
      </c>
      <c r="AW183" s="422">
        <f t="shared" si="15"/>
        <v>14.6</v>
      </c>
      <c r="AX183" s="422">
        <f t="shared" si="15"/>
        <v>15.4</v>
      </c>
      <c r="AY183" s="422">
        <f t="shared" si="15"/>
        <v>16.28</v>
      </c>
      <c r="AZ183" s="422">
        <f t="shared" si="15"/>
        <v>17.14</v>
      </c>
      <c r="BA183" s="422">
        <f t="shared" si="15"/>
        <v>18</v>
      </c>
      <c r="BB183" s="422">
        <f t="shared" si="15"/>
        <v>18.8</v>
      </c>
      <c r="BC183" s="422">
        <f t="shared" si="15"/>
        <v>19.7</v>
      </c>
      <c r="BD183" s="422">
        <f>IF($S$12="Print",BD$6,BD$5)</f>
        <v>20.63</v>
      </c>
      <c r="BE183" s="422">
        <f t="shared" si="15"/>
        <v>21.55</v>
      </c>
      <c r="BF183" s="422">
        <f t="shared" si="15"/>
        <v>22.5</v>
      </c>
      <c r="BG183" s="422">
        <f t="shared" si="15"/>
        <v>23.53</v>
      </c>
      <c r="BH183" s="422">
        <f t="shared" si="15"/>
        <v>24.55</v>
      </c>
      <c r="BI183" s="422">
        <f t="shared" si="15"/>
        <v>25.6</v>
      </c>
      <c r="BJ183" s="422">
        <f t="shared" si="15"/>
        <v>26.65</v>
      </c>
      <c r="BK183" s="422">
        <f t="shared" si="15"/>
        <v>27.8</v>
      </c>
      <c r="BL183" s="422">
        <f t="shared" si="15"/>
        <v>28.9</v>
      </c>
      <c r="BM183" s="451"/>
      <c r="BN183" s="423" t="s">
        <v>276</v>
      </c>
      <c r="BO183" s="440" t="s">
        <v>1049</v>
      </c>
      <c r="BP183" s="451"/>
      <c r="BQ183" s="1389"/>
      <c r="BR183" s="1385"/>
      <c r="BS183" s="1385"/>
      <c r="BT183" s="1385"/>
    </row>
    <row r="184" spans="3:72" ht="15" customHeight="1">
      <c r="C184" s="1394"/>
      <c r="D184" s="1397"/>
      <c r="E184" s="1400"/>
      <c r="F184" s="1387"/>
      <c r="G184" s="1387"/>
      <c r="H184" s="1387"/>
      <c r="I184" s="1389"/>
      <c r="J184" s="1389"/>
      <c r="K184" s="1391"/>
      <c r="T184" s="256"/>
      <c r="U184" s="267"/>
      <c r="V184" s="419"/>
      <c r="W184" s="419"/>
      <c r="X184" s="428"/>
      <c r="Y184" s="429"/>
      <c r="Z184" s="129"/>
      <c r="AA184" s="419"/>
      <c r="AB184" s="419"/>
      <c r="AC184" s="419"/>
      <c r="AD184" s="429"/>
      <c r="AE184" s="429"/>
      <c r="AF184" s="129"/>
      <c r="AG184" s="425" t="s">
        <v>519</v>
      </c>
      <c r="AH184" s="421">
        <v>180</v>
      </c>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c r="BI184" s="129"/>
      <c r="BJ184" s="129"/>
      <c r="BK184" s="129"/>
      <c r="BL184" s="129"/>
      <c r="BM184" s="129"/>
      <c r="BN184" s="423" t="s">
        <v>201</v>
      </c>
      <c r="BO184" s="440" t="s">
        <v>201</v>
      </c>
      <c r="BP184" s="451"/>
      <c r="BQ184" s="1389"/>
      <c r="BR184" s="1385"/>
      <c r="BS184" s="1385"/>
      <c r="BT184" s="1385"/>
    </row>
    <row r="185" spans="3:72" ht="15" customHeight="1">
      <c r="C185" s="1394"/>
      <c r="D185" s="1397"/>
      <c r="E185" s="1400"/>
      <c r="F185" s="1387"/>
      <c r="G185" s="1387"/>
      <c r="H185" s="1387"/>
      <c r="I185" s="1389"/>
      <c r="J185" s="1389"/>
      <c r="K185" s="1391"/>
      <c r="T185" s="256"/>
      <c r="U185" s="267"/>
      <c r="V185" s="430"/>
      <c r="W185" s="430"/>
      <c r="X185" s="434"/>
      <c r="Y185" s="433"/>
      <c r="Z185" s="129"/>
      <c r="AA185" s="419"/>
      <c r="AB185" s="430"/>
      <c r="AC185" s="430"/>
      <c r="AD185" s="434"/>
      <c r="AE185" s="433"/>
      <c r="AF185" s="129"/>
      <c r="AG185" s="435"/>
      <c r="AH185" s="421">
        <v>60</v>
      </c>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c r="BI185" s="129"/>
      <c r="BJ185" s="129"/>
      <c r="BK185" s="129"/>
      <c r="BL185" s="129"/>
      <c r="BM185" s="129"/>
      <c r="BN185" s="129"/>
      <c r="BO185" s="256"/>
      <c r="BP185" s="129"/>
      <c r="BQ185" s="1389"/>
      <c r="BR185" s="1385"/>
      <c r="BS185" s="1385"/>
      <c r="BT185" s="1385"/>
    </row>
    <row r="186" spans="3:72" ht="15" customHeight="1">
      <c r="C186" s="1394"/>
      <c r="D186" s="1397"/>
      <c r="E186" s="1400"/>
      <c r="F186" s="1387"/>
      <c r="G186" s="1387"/>
      <c r="H186" s="1387"/>
      <c r="I186" s="1389"/>
      <c r="J186" s="1389"/>
      <c r="K186" s="1391"/>
      <c r="T186" s="256"/>
      <c r="U186" s="267"/>
      <c r="V186" s="430"/>
      <c r="W186" s="430"/>
      <c r="X186" s="129"/>
      <c r="Y186" s="129"/>
      <c r="Z186" s="129"/>
      <c r="AA186" s="419"/>
      <c r="AB186" s="430"/>
      <c r="AC186" s="430"/>
      <c r="AD186" s="129"/>
      <c r="AE186" s="129"/>
      <c r="AF186" s="129"/>
      <c r="AG186" s="129"/>
      <c r="AH186" s="421">
        <v>60</v>
      </c>
      <c r="AI186" s="426" t="s">
        <v>517</v>
      </c>
      <c r="AJ186" s="424" t="s">
        <v>201</v>
      </c>
      <c r="AK186" s="424" t="s">
        <v>276</v>
      </c>
      <c r="AL186" s="424" t="s">
        <v>277</v>
      </c>
      <c r="AM186" s="424" t="s">
        <v>278</v>
      </c>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c r="BI186" s="129"/>
      <c r="BJ186" s="129"/>
      <c r="BK186" s="129"/>
      <c r="BL186" s="129"/>
      <c r="BM186" s="129"/>
      <c r="BN186" s="129"/>
      <c r="BO186" s="256"/>
      <c r="BP186" s="129"/>
      <c r="BQ186" s="1389"/>
      <c r="BR186" s="1385"/>
      <c r="BS186" s="1385"/>
      <c r="BT186" s="1385"/>
    </row>
    <row r="187" spans="3:72" ht="15" customHeight="1" thickBot="1">
      <c r="C187" s="1394"/>
      <c r="D187" s="1397"/>
      <c r="E187" s="1400"/>
      <c r="F187" s="1387"/>
      <c r="G187" s="1387"/>
      <c r="H187" s="1387"/>
      <c r="I187" s="1389"/>
      <c r="J187" s="1389"/>
      <c r="K187" s="1391"/>
      <c r="T187" s="256"/>
      <c r="U187" s="441"/>
      <c r="V187" s="443"/>
      <c r="W187" s="443"/>
      <c r="X187" s="336"/>
      <c r="Y187" s="336"/>
      <c r="Z187" s="336"/>
      <c r="AA187" s="442"/>
      <c r="AB187" s="443"/>
      <c r="AC187" s="443"/>
      <c r="AD187" s="336"/>
      <c r="AE187" s="336"/>
      <c r="AF187" s="336"/>
      <c r="AG187" s="336"/>
      <c r="AH187" s="444">
        <v>60</v>
      </c>
      <c r="AI187" s="445" t="s">
        <v>512</v>
      </c>
      <c r="AJ187" s="446">
        <v>-0.3</v>
      </c>
      <c r="AK187" s="446">
        <v>0.6</v>
      </c>
      <c r="AL187" s="444">
        <v>1.5</v>
      </c>
      <c r="AM187" s="446">
        <v>2.4</v>
      </c>
      <c r="AN187" s="336"/>
      <c r="AO187" s="336"/>
      <c r="AP187" s="336"/>
      <c r="AQ187" s="336"/>
      <c r="AR187" s="336"/>
      <c r="AS187" s="336"/>
      <c r="AT187" s="336"/>
      <c r="AU187" s="336"/>
      <c r="AV187" s="336"/>
      <c r="AW187" s="336"/>
      <c r="AX187" s="336"/>
      <c r="AY187" s="336"/>
      <c r="AZ187" s="336"/>
      <c r="BA187" s="336"/>
      <c r="BB187" s="336"/>
      <c r="BC187" s="336"/>
      <c r="BD187" s="336"/>
      <c r="BE187" s="336"/>
      <c r="BF187" s="336"/>
      <c r="BG187" s="336"/>
      <c r="BH187" s="336"/>
      <c r="BI187" s="336"/>
      <c r="BJ187" s="336"/>
      <c r="BK187" s="336"/>
      <c r="BL187" s="336"/>
      <c r="BM187" s="336"/>
      <c r="BN187" s="336"/>
      <c r="BO187" s="447"/>
      <c r="BP187" s="129"/>
      <c r="BQ187" s="1389"/>
      <c r="BR187" s="1385"/>
      <c r="BS187" s="1385"/>
      <c r="BT187" s="1385"/>
    </row>
    <row r="188" spans="3:72" ht="15" customHeight="1">
      <c r="C188" s="1394"/>
      <c r="D188" s="1397"/>
      <c r="E188" s="1400"/>
      <c r="F188" s="1387"/>
      <c r="G188" s="1387"/>
      <c r="H188" s="1387"/>
      <c r="I188" s="1389"/>
      <c r="J188" s="1389"/>
      <c r="K188" s="1391"/>
      <c r="BQ188" s="1389"/>
      <c r="BR188" s="1385"/>
      <c r="BS188" s="1385"/>
      <c r="BT188" s="1385"/>
    </row>
    <row r="189" spans="3:72" ht="15" customHeight="1" thickBot="1">
      <c r="C189" s="1395"/>
      <c r="D189" s="1398"/>
      <c r="E189" s="1401"/>
      <c r="F189" s="1388"/>
      <c r="G189" s="1388"/>
      <c r="H189" s="1388"/>
      <c r="I189" s="1390"/>
      <c r="J189" s="1390"/>
      <c r="K189" s="1392"/>
      <c r="BQ189" s="1389"/>
      <c r="BR189" s="1385"/>
      <c r="BS189" s="1385"/>
      <c r="BT189" s="1385"/>
    </row>
    <row r="190" spans="3:72" ht="15" customHeight="1">
      <c r="C190" s="1393">
        <v>17</v>
      </c>
      <c r="D190" s="1396" t="s">
        <v>485</v>
      </c>
      <c r="E190" s="1399" t="s">
        <v>321</v>
      </c>
      <c r="F190" s="1386">
        <v>3</v>
      </c>
      <c r="G190" s="1386">
        <v>2</v>
      </c>
      <c r="H190" s="1386">
        <v>9</v>
      </c>
      <c r="I190" s="1385"/>
      <c r="J190" s="1385"/>
      <c r="K190" s="1391" t="s">
        <v>545</v>
      </c>
      <c r="N190" s="454" t="s">
        <v>520</v>
      </c>
      <c r="O190" s="448"/>
      <c r="P190" s="457"/>
      <c r="Q190" s="456"/>
      <c r="R190" s="129"/>
      <c r="T190" s="129"/>
      <c r="U190" s="436" t="s">
        <v>507</v>
      </c>
      <c r="V190" s="437"/>
      <c r="W190" s="437"/>
      <c r="X190" s="437"/>
      <c r="Y190" s="437"/>
      <c r="Z190" s="437"/>
      <c r="AA190" s="437"/>
      <c r="AB190" s="437"/>
      <c r="AC190" s="437"/>
      <c r="AD190" s="437"/>
      <c r="AE190" s="437"/>
      <c r="AF190" s="437"/>
      <c r="AG190" s="437"/>
      <c r="AH190" s="437"/>
      <c r="AI190" s="437"/>
      <c r="AJ190" s="437"/>
      <c r="AK190" s="437"/>
      <c r="AL190" s="437"/>
      <c r="AM190" s="437"/>
      <c r="AN190" s="437"/>
      <c r="AO190" s="437"/>
      <c r="AP190" s="437"/>
      <c r="AQ190" s="437"/>
      <c r="AR190" s="437"/>
      <c r="AS190" s="437"/>
      <c r="AT190" s="437"/>
      <c r="AU190" s="437"/>
      <c r="AV190" s="437"/>
      <c r="AW190" s="437"/>
      <c r="AX190" s="437"/>
      <c r="AY190" s="437"/>
      <c r="AZ190" s="437"/>
      <c r="BA190" s="437"/>
      <c r="BB190" s="437"/>
      <c r="BC190" s="437"/>
      <c r="BD190" s="437"/>
      <c r="BE190" s="437"/>
      <c r="BF190" s="437"/>
      <c r="BG190" s="437"/>
      <c r="BH190" s="437"/>
      <c r="BI190" s="437"/>
      <c r="BJ190" s="437"/>
      <c r="BK190" s="437"/>
      <c r="BL190" s="437"/>
      <c r="BM190" s="437"/>
      <c r="BN190" s="437"/>
      <c r="BO190" s="438"/>
      <c r="BP190" s="129"/>
      <c r="BQ190" s="1389"/>
      <c r="BR190" s="1385"/>
      <c r="BS190" s="1385"/>
      <c r="BT190" s="1385"/>
    </row>
    <row r="191" spans="3:72" ht="15" customHeight="1">
      <c r="C191" s="1394"/>
      <c r="D191" s="1397"/>
      <c r="E191" s="1400"/>
      <c r="F191" s="1387"/>
      <c r="G191" s="1387"/>
      <c r="H191" s="1387"/>
      <c r="I191" s="1385"/>
      <c r="J191" s="1385"/>
      <c r="K191" s="1391"/>
      <c r="N191" s="455"/>
      <c r="O191" s="1408" t="s">
        <v>1053</v>
      </c>
      <c r="P191" s="1408" t="s">
        <v>1054</v>
      </c>
      <c r="Q191" s="1402" t="s">
        <v>1055</v>
      </c>
      <c r="R191" s="129"/>
      <c r="S191" s="129"/>
      <c r="T191" s="129">
        <v>17</v>
      </c>
      <c r="U191" s="439"/>
      <c r="V191" s="419" t="s">
        <v>513</v>
      </c>
      <c r="W191" s="431" t="s">
        <v>514</v>
      </c>
      <c r="X191" s="427" t="s">
        <v>518</v>
      </c>
      <c r="Y191" s="427" t="s">
        <v>275</v>
      </c>
      <c r="Z191" s="129"/>
      <c r="AA191" s="419"/>
      <c r="AB191" s="419" t="s">
        <v>513</v>
      </c>
      <c r="AC191" s="419" t="s">
        <v>514</v>
      </c>
      <c r="AD191" s="429" t="s">
        <v>518</v>
      </c>
      <c r="AE191" s="429" t="s">
        <v>275</v>
      </c>
      <c r="AF191" s="129"/>
      <c r="AG191" s="424" t="s">
        <v>516</v>
      </c>
      <c r="AH191" s="129"/>
      <c r="AI191" s="129"/>
      <c r="AJ191" s="129"/>
      <c r="AK191" s="129"/>
      <c r="AL191" s="129"/>
      <c r="AM191" s="129"/>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c r="BI191" s="129"/>
      <c r="BJ191" s="129"/>
      <c r="BK191" s="129"/>
      <c r="BL191" s="129"/>
      <c r="BM191" s="129"/>
      <c r="BN191" s="423" t="s">
        <v>521</v>
      </c>
      <c r="BO191" s="440" t="s">
        <v>522</v>
      </c>
      <c r="BP191" s="451"/>
      <c r="BQ191" s="1389"/>
      <c r="BR191" s="1385"/>
      <c r="BS191" s="1385"/>
      <c r="BT191" s="1385"/>
    </row>
    <row r="192" spans="3:72" ht="15" customHeight="1">
      <c r="C192" s="1394"/>
      <c r="D192" s="1397"/>
      <c r="E192" s="1400"/>
      <c r="F192" s="1387"/>
      <c r="G192" s="1387"/>
      <c r="H192" s="1387"/>
      <c r="I192" s="1385"/>
      <c r="J192" s="1385"/>
      <c r="K192" s="1391"/>
      <c r="N192" s="449"/>
      <c r="O192" s="1409"/>
      <c r="P192" s="1409"/>
      <c r="Q192" s="1403"/>
      <c r="T192" s="129"/>
      <c r="U192" s="439" t="s">
        <v>510</v>
      </c>
      <c r="V192" s="430">
        <v>0</v>
      </c>
      <c r="W192" s="432">
        <v>0</v>
      </c>
      <c r="X192" s="433">
        <f>HLOOKUP($O193,$AH193:$BL194,2,FALSE)</f>
        <v>9.35</v>
      </c>
      <c r="Y192" s="433">
        <v>30</v>
      </c>
      <c r="Z192" s="129"/>
      <c r="AA192" s="419" t="s">
        <v>515</v>
      </c>
      <c r="AB192" s="430">
        <v>0</v>
      </c>
      <c r="AC192" s="430">
        <v>0</v>
      </c>
      <c r="AD192" s="434">
        <f>HLOOKUP($P193,$AJ197:$AM198,2,FALSE)</f>
        <v>1.5</v>
      </c>
      <c r="AE192" s="433">
        <v>3</v>
      </c>
      <c r="AF192" s="129"/>
      <c r="AG192" s="420" t="s">
        <v>511</v>
      </c>
      <c r="AH192" s="421">
        <v>180</v>
      </c>
      <c r="AI192" s="421">
        <v>6</v>
      </c>
      <c r="AJ192" s="421">
        <v>6</v>
      </c>
      <c r="AK192" s="421">
        <v>6</v>
      </c>
      <c r="AL192" s="421">
        <v>6</v>
      </c>
      <c r="AM192" s="421">
        <v>6</v>
      </c>
      <c r="AN192" s="421">
        <v>6</v>
      </c>
      <c r="AO192" s="421">
        <v>6</v>
      </c>
      <c r="AP192" s="421">
        <v>6</v>
      </c>
      <c r="AQ192" s="421">
        <v>6</v>
      </c>
      <c r="AR192" s="421">
        <v>6</v>
      </c>
      <c r="AS192" s="421">
        <v>6</v>
      </c>
      <c r="AT192" s="421">
        <v>6</v>
      </c>
      <c r="AU192" s="421">
        <v>6</v>
      </c>
      <c r="AV192" s="421">
        <v>6</v>
      </c>
      <c r="AW192" s="421">
        <v>6</v>
      </c>
      <c r="AX192" s="421">
        <v>6</v>
      </c>
      <c r="AY192" s="421">
        <v>6</v>
      </c>
      <c r="AZ192" s="421">
        <v>6</v>
      </c>
      <c r="BA192" s="421">
        <v>6</v>
      </c>
      <c r="BB192" s="421">
        <v>6</v>
      </c>
      <c r="BC192" s="421">
        <v>6</v>
      </c>
      <c r="BD192" s="421">
        <v>6</v>
      </c>
      <c r="BE192" s="421">
        <v>6</v>
      </c>
      <c r="BF192" s="421">
        <v>6</v>
      </c>
      <c r="BG192" s="421">
        <v>6</v>
      </c>
      <c r="BH192" s="421">
        <v>6</v>
      </c>
      <c r="BI192" s="421">
        <v>6</v>
      </c>
      <c r="BJ192" s="421">
        <v>6</v>
      </c>
      <c r="BK192" s="421">
        <v>6</v>
      </c>
      <c r="BL192" s="452">
        <v>6</v>
      </c>
      <c r="BM192" s="372"/>
      <c r="BN192" s="423" t="s">
        <v>278</v>
      </c>
      <c r="BO192" s="440" t="s">
        <v>1047</v>
      </c>
      <c r="BP192" s="451"/>
      <c r="BQ192" s="1389"/>
      <c r="BR192" s="1385"/>
      <c r="BS192" s="1385"/>
      <c r="BT192" s="1385"/>
    </row>
    <row r="193" spans="3:72" ht="15" customHeight="1" thickBot="1">
      <c r="C193" s="1394"/>
      <c r="D193" s="1397"/>
      <c r="E193" s="1400"/>
      <c r="F193" s="1387"/>
      <c r="G193" s="1387"/>
      <c r="H193" s="1387"/>
      <c r="I193" s="1385"/>
      <c r="J193" s="1385"/>
      <c r="K193" s="1391"/>
      <c r="N193" s="450" t="s">
        <v>508</v>
      </c>
      <c r="O193" s="1300">
        <f>H190</f>
        <v>9</v>
      </c>
      <c r="P193" s="458" t="s">
        <v>277</v>
      </c>
      <c r="Q193" s="1303" t="s">
        <v>1049</v>
      </c>
      <c r="T193" s="129"/>
      <c r="U193" s="439"/>
      <c r="V193" s="430">
        <f>SIN((((($X192+$Y192)*180/$Y192)+90))*PI()/180)</f>
        <v>-0.55774510897968932</v>
      </c>
      <c r="W193" s="430">
        <f>COS((((($X192+$Y192)*180/$Y192)+90))*PI()/180)</f>
        <v>0.83001228509536806</v>
      </c>
      <c r="X193" s="129"/>
      <c r="Y193" s="129"/>
      <c r="Z193" s="129"/>
      <c r="AA193" s="419"/>
      <c r="AB193" s="430">
        <f>SIN((((($AD192+$AE192)*180/$AE192)+90))*PI()/180)</f>
        <v>-2.45029690981724E-16</v>
      </c>
      <c r="AC193" s="430">
        <f>COS((((($AD192+$AE192)*180/$AE192)+90))*PI()/180)</f>
        <v>1</v>
      </c>
      <c r="AD193" s="129"/>
      <c r="AE193" s="129"/>
      <c r="AF193" s="129"/>
      <c r="AG193" s="420" t="s">
        <v>509</v>
      </c>
      <c r="AH193" s="422">
        <v>0</v>
      </c>
      <c r="AI193" s="422">
        <v>1</v>
      </c>
      <c r="AJ193" s="421">
        <v>2</v>
      </c>
      <c r="AK193" s="421">
        <v>3</v>
      </c>
      <c r="AL193" s="421">
        <v>4</v>
      </c>
      <c r="AM193" s="421">
        <v>5</v>
      </c>
      <c r="AN193" s="421">
        <v>6</v>
      </c>
      <c r="AO193" s="421">
        <v>7</v>
      </c>
      <c r="AP193" s="421">
        <v>8</v>
      </c>
      <c r="AQ193" s="421">
        <v>9</v>
      </c>
      <c r="AR193" s="421">
        <v>10</v>
      </c>
      <c r="AS193" s="421">
        <v>11</v>
      </c>
      <c r="AT193" s="421">
        <v>12</v>
      </c>
      <c r="AU193" s="421">
        <v>13</v>
      </c>
      <c r="AV193" s="421">
        <v>14</v>
      </c>
      <c r="AW193" s="421">
        <v>15</v>
      </c>
      <c r="AX193" s="421">
        <v>16</v>
      </c>
      <c r="AY193" s="421">
        <v>17</v>
      </c>
      <c r="AZ193" s="421">
        <v>18</v>
      </c>
      <c r="BA193" s="421">
        <v>19</v>
      </c>
      <c r="BB193" s="421">
        <v>20</v>
      </c>
      <c r="BC193" s="421">
        <v>21</v>
      </c>
      <c r="BD193" s="421">
        <v>22</v>
      </c>
      <c r="BE193" s="421">
        <v>23</v>
      </c>
      <c r="BF193" s="421">
        <v>24</v>
      </c>
      <c r="BG193" s="421">
        <v>25</v>
      </c>
      <c r="BH193" s="421">
        <v>26</v>
      </c>
      <c r="BI193" s="421">
        <v>27</v>
      </c>
      <c r="BJ193" s="421">
        <v>28</v>
      </c>
      <c r="BK193" s="421">
        <v>29</v>
      </c>
      <c r="BL193" s="452">
        <v>30</v>
      </c>
      <c r="BM193" s="372"/>
      <c r="BN193" s="423" t="s">
        <v>277</v>
      </c>
      <c r="BO193" s="440" t="s">
        <v>1048</v>
      </c>
      <c r="BP193" s="451"/>
      <c r="BQ193" s="1389"/>
      <c r="BR193" s="1385"/>
      <c r="BS193" s="1385"/>
      <c r="BT193" s="1385"/>
    </row>
    <row r="194" spans="3:72" ht="15" customHeight="1">
      <c r="C194" s="1394"/>
      <c r="D194" s="1397"/>
      <c r="E194" s="1400"/>
      <c r="F194" s="1387"/>
      <c r="G194" s="1387"/>
      <c r="H194" s="1387"/>
      <c r="I194" s="1385"/>
      <c r="J194" s="1385"/>
      <c r="K194" s="1391"/>
      <c r="P194" s="129"/>
      <c r="Q194" s="638"/>
      <c r="T194" s="129"/>
      <c r="U194" s="459"/>
      <c r="V194" s="430">
        <v>0</v>
      </c>
      <c r="W194" s="430">
        <v>0</v>
      </c>
      <c r="X194" s="129"/>
      <c r="Y194" s="129"/>
      <c r="Z194" s="129"/>
      <c r="AA194" s="419"/>
      <c r="AB194" s="430">
        <v>0</v>
      </c>
      <c r="AC194" s="430">
        <v>0</v>
      </c>
      <c r="AD194" s="129"/>
      <c r="AE194" s="129"/>
      <c r="AF194" s="129"/>
      <c r="AG194" s="420" t="s">
        <v>512</v>
      </c>
      <c r="AH194" s="422">
        <v>-0.7</v>
      </c>
      <c r="AI194" s="422">
        <f>IF($S$12="Print",AI$6,AI$5)</f>
        <v>0.9</v>
      </c>
      <c r="AJ194" s="422">
        <f t="shared" ref="AJ194:BL194" si="16">IF($S$12="Print",AJ$6,AJ$5)</f>
        <v>2</v>
      </c>
      <c r="AK194" s="422">
        <f t="shared" si="16"/>
        <v>3.2</v>
      </c>
      <c r="AL194" s="422">
        <f t="shared" si="16"/>
        <v>4.3</v>
      </c>
      <c r="AM194" s="422">
        <f t="shared" si="16"/>
        <v>5.4</v>
      </c>
      <c r="AN194" s="422">
        <f t="shared" si="16"/>
        <v>6.5</v>
      </c>
      <c r="AO194" s="422">
        <f t="shared" si="16"/>
        <v>7.4</v>
      </c>
      <c r="AP194" s="422">
        <f t="shared" si="16"/>
        <v>8.4</v>
      </c>
      <c r="AQ194" s="422">
        <f t="shared" si="16"/>
        <v>9.35</v>
      </c>
      <c r="AR194" s="422">
        <f t="shared" si="16"/>
        <v>10.27</v>
      </c>
      <c r="AS194" s="422">
        <f t="shared" si="16"/>
        <v>11.15</v>
      </c>
      <c r="AT194" s="422">
        <f t="shared" si="16"/>
        <v>12</v>
      </c>
      <c r="AU194" s="422">
        <f t="shared" si="16"/>
        <v>12.9</v>
      </c>
      <c r="AV194" s="422">
        <f t="shared" si="16"/>
        <v>13.75</v>
      </c>
      <c r="AW194" s="422">
        <f t="shared" si="16"/>
        <v>14.6</v>
      </c>
      <c r="AX194" s="422">
        <f t="shared" si="16"/>
        <v>15.4</v>
      </c>
      <c r="AY194" s="422">
        <f t="shared" si="16"/>
        <v>16.28</v>
      </c>
      <c r="AZ194" s="422">
        <f t="shared" si="16"/>
        <v>17.14</v>
      </c>
      <c r="BA194" s="422">
        <f t="shared" si="16"/>
        <v>18</v>
      </c>
      <c r="BB194" s="422">
        <f t="shared" si="16"/>
        <v>18.8</v>
      </c>
      <c r="BC194" s="422">
        <f t="shared" si="16"/>
        <v>19.7</v>
      </c>
      <c r="BD194" s="422">
        <f>IF($S$12="Print",BD$6,BD$5)</f>
        <v>20.63</v>
      </c>
      <c r="BE194" s="422">
        <f t="shared" si="16"/>
        <v>21.55</v>
      </c>
      <c r="BF194" s="422">
        <f t="shared" si="16"/>
        <v>22.5</v>
      </c>
      <c r="BG194" s="422">
        <f t="shared" si="16"/>
        <v>23.53</v>
      </c>
      <c r="BH194" s="422">
        <f t="shared" si="16"/>
        <v>24.55</v>
      </c>
      <c r="BI194" s="422">
        <f t="shared" si="16"/>
        <v>25.6</v>
      </c>
      <c r="BJ194" s="422">
        <f t="shared" si="16"/>
        <v>26.65</v>
      </c>
      <c r="BK194" s="422">
        <f t="shared" si="16"/>
        <v>27.8</v>
      </c>
      <c r="BL194" s="422">
        <f t="shared" si="16"/>
        <v>28.9</v>
      </c>
      <c r="BM194" s="451"/>
      <c r="BN194" s="423" t="s">
        <v>276</v>
      </c>
      <c r="BO194" s="440" t="s">
        <v>1049</v>
      </c>
      <c r="BP194" s="451"/>
      <c r="BQ194" s="1389"/>
      <c r="BR194" s="1385"/>
      <c r="BS194" s="1385"/>
      <c r="BT194" s="1385"/>
    </row>
    <row r="195" spans="3:72" ht="15" customHeight="1">
      <c r="C195" s="1394"/>
      <c r="D195" s="1397"/>
      <c r="E195" s="1400"/>
      <c r="F195" s="1387"/>
      <c r="G195" s="1387"/>
      <c r="H195" s="1387"/>
      <c r="I195" s="1385"/>
      <c r="J195" s="1385"/>
      <c r="K195" s="1391"/>
      <c r="T195" s="256"/>
      <c r="U195" s="267"/>
      <c r="V195" s="419"/>
      <c r="W195" s="419"/>
      <c r="X195" s="428"/>
      <c r="Y195" s="429"/>
      <c r="Z195" s="129"/>
      <c r="AA195" s="419"/>
      <c r="AB195" s="419"/>
      <c r="AC195" s="419"/>
      <c r="AD195" s="429"/>
      <c r="AE195" s="429"/>
      <c r="AF195" s="129"/>
      <c r="AG195" s="425" t="s">
        <v>519</v>
      </c>
      <c r="AH195" s="421">
        <v>180</v>
      </c>
      <c r="AI195" s="129"/>
      <c r="AJ195" s="129"/>
      <c r="AK195" s="129"/>
      <c r="AL195" s="129"/>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c r="BI195" s="129"/>
      <c r="BJ195" s="129"/>
      <c r="BK195" s="129"/>
      <c r="BL195" s="129"/>
      <c r="BM195" s="129"/>
      <c r="BN195" s="423" t="s">
        <v>201</v>
      </c>
      <c r="BO195" s="440" t="s">
        <v>201</v>
      </c>
      <c r="BP195" s="451"/>
      <c r="BQ195" s="1389"/>
      <c r="BR195" s="1385"/>
      <c r="BS195" s="1385"/>
      <c r="BT195" s="1385"/>
    </row>
    <row r="196" spans="3:72" ht="15" customHeight="1">
      <c r="C196" s="1394"/>
      <c r="D196" s="1397"/>
      <c r="E196" s="1400"/>
      <c r="F196" s="1387"/>
      <c r="G196" s="1387"/>
      <c r="H196" s="1387"/>
      <c r="I196" s="1385"/>
      <c r="J196" s="1385"/>
      <c r="K196" s="1391"/>
      <c r="T196" s="256"/>
      <c r="U196" s="267"/>
      <c r="V196" s="430"/>
      <c r="W196" s="430"/>
      <c r="X196" s="434"/>
      <c r="Y196" s="433"/>
      <c r="Z196" s="129"/>
      <c r="AA196" s="419"/>
      <c r="AB196" s="430"/>
      <c r="AC196" s="430"/>
      <c r="AD196" s="434"/>
      <c r="AE196" s="433"/>
      <c r="AF196" s="129"/>
      <c r="AG196" s="435"/>
      <c r="AH196" s="421">
        <v>60</v>
      </c>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c r="BI196" s="129"/>
      <c r="BJ196" s="129"/>
      <c r="BK196" s="129"/>
      <c r="BL196" s="129"/>
      <c r="BM196" s="129"/>
      <c r="BN196" s="129"/>
      <c r="BO196" s="256"/>
      <c r="BP196" s="129"/>
      <c r="BQ196" s="1389"/>
      <c r="BR196" s="1385"/>
      <c r="BS196" s="1385"/>
      <c r="BT196" s="1385"/>
    </row>
    <row r="197" spans="3:72" ht="15" customHeight="1">
      <c r="C197" s="1394"/>
      <c r="D197" s="1397"/>
      <c r="E197" s="1400"/>
      <c r="F197" s="1387"/>
      <c r="G197" s="1387"/>
      <c r="H197" s="1387"/>
      <c r="I197" s="1385"/>
      <c r="J197" s="1385"/>
      <c r="K197" s="1391"/>
      <c r="T197" s="256"/>
      <c r="U197" s="267"/>
      <c r="V197" s="430"/>
      <c r="W197" s="430"/>
      <c r="X197" s="129"/>
      <c r="Y197" s="129"/>
      <c r="Z197" s="129"/>
      <c r="AA197" s="419"/>
      <c r="AB197" s="430"/>
      <c r="AC197" s="430"/>
      <c r="AD197" s="129"/>
      <c r="AE197" s="129"/>
      <c r="AF197" s="129"/>
      <c r="AG197" s="129"/>
      <c r="AH197" s="421">
        <v>60</v>
      </c>
      <c r="AI197" s="426" t="s">
        <v>517</v>
      </c>
      <c r="AJ197" s="424" t="s">
        <v>201</v>
      </c>
      <c r="AK197" s="424" t="s">
        <v>276</v>
      </c>
      <c r="AL197" s="424" t="s">
        <v>277</v>
      </c>
      <c r="AM197" s="424" t="s">
        <v>278</v>
      </c>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c r="BI197" s="129"/>
      <c r="BJ197" s="129"/>
      <c r="BK197" s="129"/>
      <c r="BL197" s="129"/>
      <c r="BM197" s="129"/>
      <c r="BN197" s="129"/>
      <c r="BO197" s="256"/>
      <c r="BP197" s="129"/>
      <c r="BQ197" s="1389"/>
      <c r="BR197" s="1385"/>
      <c r="BS197" s="1385"/>
      <c r="BT197" s="1385"/>
    </row>
    <row r="198" spans="3:72" ht="15" customHeight="1" thickBot="1">
      <c r="C198" s="1394"/>
      <c r="D198" s="1397"/>
      <c r="E198" s="1400"/>
      <c r="F198" s="1387"/>
      <c r="G198" s="1387"/>
      <c r="H198" s="1387"/>
      <c r="I198" s="1385"/>
      <c r="J198" s="1385"/>
      <c r="K198" s="1391"/>
      <c r="T198" s="256"/>
      <c r="U198" s="441"/>
      <c r="V198" s="443"/>
      <c r="W198" s="443"/>
      <c r="X198" s="336"/>
      <c r="Y198" s="336"/>
      <c r="Z198" s="336"/>
      <c r="AA198" s="442"/>
      <c r="AB198" s="443"/>
      <c r="AC198" s="443"/>
      <c r="AD198" s="336"/>
      <c r="AE198" s="336"/>
      <c r="AF198" s="336"/>
      <c r="AG198" s="336"/>
      <c r="AH198" s="444">
        <v>60</v>
      </c>
      <c r="AI198" s="445" t="s">
        <v>512</v>
      </c>
      <c r="AJ198" s="446">
        <v>-0.25</v>
      </c>
      <c r="AK198" s="446">
        <v>0.6</v>
      </c>
      <c r="AL198" s="444">
        <v>1.5</v>
      </c>
      <c r="AM198" s="446">
        <v>2.4</v>
      </c>
      <c r="AN198" s="336"/>
      <c r="AO198" s="336"/>
      <c r="AP198" s="336"/>
      <c r="AQ198" s="336"/>
      <c r="AR198" s="336"/>
      <c r="AS198" s="336"/>
      <c r="AT198" s="336"/>
      <c r="AU198" s="336"/>
      <c r="AV198" s="336"/>
      <c r="AW198" s="336"/>
      <c r="AX198" s="336"/>
      <c r="AY198" s="336"/>
      <c r="AZ198" s="336"/>
      <c r="BA198" s="336"/>
      <c r="BB198" s="336"/>
      <c r="BC198" s="336"/>
      <c r="BD198" s="336"/>
      <c r="BE198" s="336"/>
      <c r="BF198" s="336"/>
      <c r="BG198" s="336"/>
      <c r="BH198" s="336"/>
      <c r="BI198" s="336"/>
      <c r="BJ198" s="336"/>
      <c r="BK198" s="336"/>
      <c r="BL198" s="336"/>
      <c r="BM198" s="336"/>
      <c r="BN198" s="336"/>
      <c r="BO198" s="447"/>
      <c r="BP198" s="129"/>
      <c r="BQ198" s="1389"/>
      <c r="BR198" s="1385"/>
      <c r="BS198" s="1385"/>
      <c r="BT198" s="1385"/>
    </row>
    <row r="199" spans="3:72" ht="15" customHeight="1">
      <c r="C199" s="1394"/>
      <c r="D199" s="1397"/>
      <c r="E199" s="1400"/>
      <c r="F199" s="1387"/>
      <c r="G199" s="1387"/>
      <c r="H199" s="1387"/>
      <c r="I199" s="1385"/>
      <c r="J199" s="1385"/>
      <c r="K199" s="1391"/>
      <c r="BQ199" s="1389"/>
      <c r="BR199" s="1385"/>
      <c r="BS199" s="1385"/>
      <c r="BT199" s="1385"/>
    </row>
    <row r="200" spans="3:72" ht="15" customHeight="1">
      <c r="C200" s="1395"/>
      <c r="D200" s="1398"/>
      <c r="E200" s="1401"/>
      <c r="F200" s="1388"/>
      <c r="G200" s="1388"/>
      <c r="H200" s="1388"/>
      <c r="I200" s="1385"/>
      <c r="J200" s="1385"/>
      <c r="K200" s="1391"/>
      <c r="BQ200" s="1389"/>
      <c r="BR200" s="1385"/>
      <c r="BS200" s="1385"/>
      <c r="BT200" s="1385"/>
    </row>
    <row r="201" spans="3:72" ht="18" customHeight="1" thickBot="1">
      <c r="C201" s="788" t="s">
        <v>491</v>
      </c>
      <c r="D201" s="541"/>
      <c r="E201" s="539"/>
      <c r="F201" s="539"/>
      <c r="G201" s="539"/>
      <c r="H201" s="539"/>
      <c r="I201" s="539"/>
      <c r="J201" s="539"/>
      <c r="K201" s="539"/>
    </row>
    <row r="202" spans="3:72" ht="15" customHeight="1">
      <c r="C202" s="1393">
        <v>18</v>
      </c>
      <c r="D202" s="1396" t="s">
        <v>931</v>
      </c>
      <c r="E202" s="1399" t="s">
        <v>492</v>
      </c>
      <c r="F202" s="1386">
        <v>4</v>
      </c>
      <c r="G202" s="1386">
        <v>2</v>
      </c>
      <c r="H202" s="1386">
        <v>12</v>
      </c>
      <c r="I202" s="1385"/>
      <c r="J202" s="1385"/>
      <c r="K202" s="1391" t="s">
        <v>545</v>
      </c>
      <c r="N202" s="454" t="s">
        <v>520</v>
      </c>
      <c r="O202" s="448"/>
      <c r="P202" s="457"/>
      <c r="Q202" s="456"/>
      <c r="R202" s="129"/>
      <c r="T202" s="129"/>
      <c r="U202" s="436" t="s">
        <v>507</v>
      </c>
      <c r="V202" s="437"/>
      <c r="W202" s="437"/>
      <c r="X202" s="437"/>
      <c r="Y202" s="437"/>
      <c r="Z202" s="437"/>
      <c r="AA202" s="437"/>
      <c r="AB202" s="437"/>
      <c r="AC202" s="437"/>
      <c r="AD202" s="437"/>
      <c r="AE202" s="437"/>
      <c r="AF202" s="437"/>
      <c r="AG202" s="437"/>
      <c r="AH202" s="437"/>
      <c r="AI202" s="437"/>
      <c r="AJ202" s="437"/>
      <c r="AK202" s="437"/>
      <c r="AL202" s="437"/>
      <c r="AM202" s="437"/>
      <c r="AN202" s="437"/>
      <c r="AO202" s="437"/>
      <c r="AP202" s="437"/>
      <c r="AQ202" s="437"/>
      <c r="AR202" s="437"/>
      <c r="AS202" s="437"/>
      <c r="AT202" s="437"/>
      <c r="AU202" s="437"/>
      <c r="AV202" s="437"/>
      <c r="AW202" s="437"/>
      <c r="AX202" s="437"/>
      <c r="AY202" s="437"/>
      <c r="AZ202" s="437"/>
      <c r="BA202" s="437"/>
      <c r="BB202" s="437"/>
      <c r="BC202" s="437"/>
      <c r="BD202" s="437"/>
      <c r="BE202" s="437"/>
      <c r="BF202" s="437"/>
      <c r="BG202" s="437"/>
      <c r="BH202" s="437"/>
      <c r="BI202" s="437"/>
      <c r="BJ202" s="437"/>
      <c r="BK202" s="437"/>
      <c r="BL202" s="437"/>
      <c r="BM202" s="437"/>
      <c r="BN202" s="437"/>
      <c r="BO202" s="438"/>
      <c r="BP202" s="129"/>
      <c r="BQ202" s="1389"/>
      <c r="BR202" s="1385"/>
      <c r="BS202" s="1385"/>
      <c r="BT202" s="1385"/>
    </row>
    <row r="203" spans="3:72" ht="15" customHeight="1">
      <c r="C203" s="1394"/>
      <c r="D203" s="1397"/>
      <c r="E203" s="1400"/>
      <c r="F203" s="1387"/>
      <c r="G203" s="1387"/>
      <c r="H203" s="1387"/>
      <c r="I203" s="1385"/>
      <c r="J203" s="1385"/>
      <c r="K203" s="1391"/>
      <c r="N203" s="455"/>
      <c r="O203" s="1408" t="s">
        <v>1053</v>
      </c>
      <c r="P203" s="1408" t="s">
        <v>1054</v>
      </c>
      <c r="Q203" s="1402" t="s">
        <v>1055</v>
      </c>
      <c r="R203" s="129"/>
      <c r="S203" s="129"/>
      <c r="T203" s="129">
        <v>18</v>
      </c>
      <c r="U203" s="439"/>
      <c r="V203" s="419" t="s">
        <v>513</v>
      </c>
      <c r="W203" s="431" t="s">
        <v>514</v>
      </c>
      <c r="X203" s="427" t="s">
        <v>518</v>
      </c>
      <c r="Y203" s="427" t="s">
        <v>275</v>
      </c>
      <c r="Z203" s="129"/>
      <c r="AA203" s="419"/>
      <c r="AB203" s="419" t="s">
        <v>513</v>
      </c>
      <c r="AC203" s="419" t="s">
        <v>514</v>
      </c>
      <c r="AD203" s="429" t="s">
        <v>518</v>
      </c>
      <c r="AE203" s="429" t="s">
        <v>275</v>
      </c>
      <c r="AF203" s="129"/>
      <c r="AG203" s="424" t="s">
        <v>516</v>
      </c>
      <c r="AH203" s="129"/>
      <c r="AI203" s="129"/>
      <c r="AJ203" s="129"/>
      <c r="AK203" s="129"/>
      <c r="AL203" s="129"/>
      <c r="AM203" s="129"/>
      <c r="AN203" s="129"/>
      <c r="AO203" s="129"/>
      <c r="AP203" s="129"/>
      <c r="AQ203" s="129"/>
      <c r="AR203" s="129"/>
      <c r="AS203" s="129"/>
      <c r="AT203" s="129"/>
      <c r="AU203" s="129"/>
      <c r="AV203" s="129"/>
      <c r="AW203" s="129"/>
      <c r="AX203" s="129"/>
      <c r="AY203" s="129"/>
      <c r="AZ203" s="129"/>
      <c r="BA203" s="129"/>
      <c r="BB203" s="129"/>
      <c r="BC203" s="129"/>
      <c r="BD203" s="129"/>
      <c r="BE203" s="129"/>
      <c r="BF203" s="129"/>
      <c r="BG203" s="129"/>
      <c r="BH203" s="129"/>
      <c r="BI203" s="129"/>
      <c r="BJ203" s="129"/>
      <c r="BK203" s="129"/>
      <c r="BL203" s="129"/>
      <c r="BM203" s="129"/>
      <c r="BN203" s="423" t="s">
        <v>521</v>
      </c>
      <c r="BO203" s="440" t="s">
        <v>522</v>
      </c>
      <c r="BP203" s="451"/>
      <c r="BQ203" s="1389"/>
      <c r="BR203" s="1385"/>
      <c r="BS203" s="1385"/>
      <c r="BT203" s="1385"/>
    </row>
    <row r="204" spans="3:72" ht="15" customHeight="1">
      <c r="C204" s="1394"/>
      <c r="D204" s="1397"/>
      <c r="E204" s="1400"/>
      <c r="F204" s="1387"/>
      <c r="G204" s="1387"/>
      <c r="H204" s="1387"/>
      <c r="I204" s="1385"/>
      <c r="J204" s="1385"/>
      <c r="K204" s="1391"/>
      <c r="N204" s="449"/>
      <c r="O204" s="1409"/>
      <c r="P204" s="1409"/>
      <c r="Q204" s="1403"/>
      <c r="T204" s="129"/>
      <c r="U204" s="439" t="s">
        <v>510</v>
      </c>
      <c r="V204" s="430">
        <v>0</v>
      </c>
      <c r="W204" s="432">
        <v>0</v>
      </c>
      <c r="X204" s="433">
        <f>HLOOKUP($O205,$AH205:$BL206,2,FALSE)</f>
        <v>12</v>
      </c>
      <c r="Y204" s="433">
        <v>30</v>
      </c>
      <c r="Z204" s="129"/>
      <c r="AA204" s="419" t="s">
        <v>515</v>
      </c>
      <c r="AB204" s="430">
        <v>0</v>
      </c>
      <c r="AC204" s="430">
        <v>0</v>
      </c>
      <c r="AD204" s="434">
        <f>HLOOKUP($P205,$AJ209:$AM210,2,FALSE)</f>
        <v>1.5</v>
      </c>
      <c r="AE204" s="433">
        <v>3</v>
      </c>
      <c r="AF204" s="129"/>
      <c r="AG204" s="420" t="s">
        <v>511</v>
      </c>
      <c r="AH204" s="421">
        <v>180</v>
      </c>
      <c r="AI204" s="421">
        <v>6</v>
      </c>
      <c r="AJ204" s="421">
        <v>6</v>
      </c>
      <c r="AK204" s="421">
        <v>6</v>
      </c>
      <c r="AL204" s="421">
        <v>6</v>
      </c>
      <c r="AM204" s="421">
        <v>6</v>
      </c>
      <c r="AN204" s="421">
        <v>6</v>
      </c>
      <c r="AO204" s="421">
        <v>6</v>
      </c>
      <c r="AP204" s="421">
        <v>6</v>
      </c>
      <c r="AQ204" s="421">
        <v>6</v>
      </c>
      <c r="AR204" s="421">
        <v>6</v>
      </c>
      <c r="AS204" s="421">
        <v>6</v>
      </c>
      <c r="AT204" s="421">
        <v>6</v>
      </c>
      <c r="AU204" s="421">
        <v>6</v>
      </c>
      <c r="AV204" s="421">
        <v>6</v>
      </c>
      <c r="AW204" s="421">
        <v>6</v>
      </c>
      <c r="AX204" s="421">
        <v>6</v>
      </c>
      <c r="AY204" s="421">
        <v>6</v>
      </c>
      <c r="AZ204" s="421">
        <v>6</v>
      </c>
      <c r="BA204" s="421">
        <v>6</v>
      </c>
      <c r="BB204" s="421">
        <v>6</v>
      </c>
      <c r="BC204" s="421">
        <v>6</v>
      </c>
      <c r="BD204" s="421">
        <v>6</v>
      </c>
      <c r="BE204" s="421">
        <v>6</v>
      </c>
      <c r="BF204" s="421">
        <v>6</v>
      </c>
      <c r="BG204" s="421">
        <v>6</v>
      </c>
      <c r="BH204" s="421">
        <v>6</v>
      </c>
      <c r="BI204" s="421">
        <v>6</v>
      </c>
      <c r="BJ204" s="421">
        <v>6</v>
      </c>
      <c r="BK204" s="421">
        <v>6</v>
      </c>
      <c r="BL204" s="452">
        <v>6</v>
      </c>
      <c r="BM204" s="372"/>
      <c r="BN204" s="423" t="s">
        <v>278</v>
      </c>
      <c r="BO204" s="440" t="s">
        <v>1047</v>
      </c>
      <c r="BP204" s="451"/>
      <c r="BQ204" s="1389"/>
      <c r="BR204" s="1385"/>
      <c r="BS204" s="1385"/>
      <c r="BT204" s="1385"/>
    </row>
    <row r="205" spans="3:72" ht="15" customHeight="1" thickBot="1">
      <c r="C205" s="1394"/>
      <c r="D205" s="1397"/>
      <c r="E205" s="1400"/>
      <c r="F205" s="1387"/>
      <c r="G205" s="1387"/>
      <c r="H205" s="1387"/>
      <c r="I205" s="1385"/>
      <c r="J205" s="1385"/>
      <c r="K205" s="1391"/>
      <c r="N205" s="450" t="s">
        <v>508</v>
      </c>
      <c r="O205" s="1300">
        <f>H202</f>
        <v>12</v>
      </c>
      <c r="P205" s="458" t="s">
        <v>277</v>
      </c>
      <c r="Q205" s="1303" t="s">
        <v>1049</v>
      </c>
      <c r="T205" s="129"/>
      <c r="U205" s="439"/>
      <c r="V205" s="430">
        <f>SIN((((($X204+$Y204)*180/$Y204)+90))*PI()/180)</f>
        <v>-0.30901699437494762</v>
      </c>
      <c r="W205" s="430">
        <f>COS((((($X204+$Y204)*180/$Y204)+90))*PI()/180)</f>
        <v>0.95105651629515353</v>
      </c>
      <c r="X205" s="129"/>
      <c r="Y205" s="129"/>
      <c r="Z205" s="129"/>
      <c r="AA205" s="419"/>
      <c r="AB205" s="430">
        <f>SIN((((($AD204+$AE204)*180/$AE204)+90))*PI()/180)</f>
        <v>-2.45029690981724E-16</v>
      </c>
      <c r="AC205" s="430">
        <f>COS((((($AD204+$AE204)*180/$AE204)+90))*PI()/180)</f>
        <v>1</v>
      </c>
      <c r="AD205" s="129"/>
      <c r="AE205" s="129"/>
      <c r="AF205" s="129"/>
      <c r="AG205" s="420" t="s">
        <v>509</v>
      </c>
      <c r="AH205" s="422">
        <v>0</v>
      </c>
      <c r="AI205" s="422">
        <v>1</v>
      </c>
      <c r="AJ205" s="421">
        <v>2</v>
      </c>
      <c r="AK205" s="421">
        <v>3</v>
      </c>
      <c r="AL205" s="421">
        <v>4</v>
      </c>
      <c r="AM205" s="421">
        <v>5</v>
      </c>
      <c r="AN205" s="421">
        <v>6</v>
      </c>
      <c r="AO205" s="421">
        <v>7</v>
      </c>
      <c r="AP205" s="421">
        <v>8</v>
      </c>
      <c r="AQ205" s="421">
        <v>9</v>
      </c>
      <c r="AR205" s="421">
        <v>10</v>
      </c>
      <c r="AS205" s="421">
        <v>11</v>
      </c>
      <c r="AT205" s="421">
        <v>12</v>
      </c>
      <c r="AU205" s="421">
        <v>13</v>
      </c>
      <c r="AV205" s="421">
        <v>14</v>
      </c>
      <c r="AW205" s="421">
        <v>15</v>
      </c>
      <c r="AX205" s="421">
        <v>16</v>
      </c>
      <c r="AY205" s="421">
        <v>17</v>
      </c>
      <c r="AZ205" s="421">
        <v>18</v>
      </c>
      <c r="BA205" s="421">
        <v>19</v>
      </c>
      <c r="BB205" s="421">
        <v>20</v>
      </c>
      <c r="BC205" s="421">
        <v>21</v>
      </c>
      <c r="BD205" s="421">
        <v>22</v>
      </c>
      <c r="BE205" s="421">
        <v>23</v>
      </c>
      <c r="BF205" s="421">
        <v>24</v>
      </c>
      <c r="BG205" s="421">
        <v>25</v>
      </c>
      <c r="BH205" s="421">
        <v>26</v>
      </c>
      <c r="BI205" s="421">
        <v>27</v>
      </c>
      <c r="BJ205" s="421">
        <v>28</v>
      </c>
      <c r="BK205" s="421">
        <v>29</v>
      </c>
      <c r="BL205" s="452">
        <v>30</v>
      </c>
      <c r="BM205" s="372"/>
      <c r="BN205" s="423" t="s">
        <v>277</v>
      </c>
      <c r="BO205" s="440" t="s">
        <v>1048</v>
      </c>
      <c r="BP205" s="451"/>
      <c r="BQ205" s="1389"/>
      <c r="BR205" s="1385"/>
      <c r="BS205" s="1385"/>
      <c r="BT205" s="1385"/>
    </row>
    <row r="206" spans="3:72" ht="15" customHeight="1">
      <c r="C206" s="1394"/>
      <c r="D206" s="1397"/>
      <c r="E206" s="1400"/>
      <c r="F206" s="1387"/>
      <c r="G206" s="1387"/>
      <c r="H206" s="1387"/>
      <c r="I206" s="1385"/>
      <c r="J206" s="1385"/>
      <c r="K206" s="1391"/>
      <c r="P206" s="129"/>
      <c r="Q206" s="638"/>
      <c r="T206" s="129"/>
      <c r="U206" s="459"/>
      <c r="V206" s="430">
        <v>0</v>
      </c>
      <c r="W206" s="430">
        <v>0</v>
      </c>
      <c r="X206" s="129"/>
      <c r="Y206" s="129"/>
      <c r="Z206" s="129"/>
      <c r="AA206" s="419"/>
      <c r="AB206" s="430">
        <v>0</v>
      </c>
      <c r="AC206" s="430">
        <v>0</v>
      </c>
      <c r="AD206" s="129"/>
      <c r="AE206" s="129"/>
      <c r="AF206" s="129"/>
      <c r="AG206" s="420" t="s">
        <v>512</v>
      </c>
      <c r="AH206" s="422">
        <v>-0.7</v>
      </c>
      <c r="AI206" s="422">
        <f>IF($S$12="Print",AI$6,AI$5)</f>
        <v>0.9</v>
      </c>
      <c r="AJ206" s="422">
        <f t="shared" ref="AJ206:BL206" si="17">IF($S$12="Print",AJ$6,AJ$5)</f>
        <v>2</v>
      </c>
      <c r="AK206" s="422">
        <f t="shared" si="17"/>
        <v>3.2</v>
      </c>
      <c r="AL206" s="422">
        <f t="shared" si="17"/>
        <v>4.3</v>
      </c>
      <c r="AM206" s="422">
        <f t="shared" si="17"/>
        <v>5.4</v>
      </c>
      <c r="AN206" s="422">
        <f t="shared" si="17"/>
        <v>6.5</v>
      </c>
      <c r="AO206" s="422">
        <f t="shared" si="17"/>
        <v>7.4</v>
      </c>
      <c r="AP206" s="422">
        <f t="shared" si="17"/>
        <v>8.4</v>
      </c>
      <c r="AQ206" s="422">
        <f t="shared" si="17"/>
        <v>9.35</v>
      </c>
      <c r="AR206" s="422">
        <f t="shared" si="17"/>
        <v>10.27</v>
      </c>
      <c r="AS206" s="422">
        <f t="shared" si="17"/>
        <v>11.15</v>
      </c>
      <c r="AT206" s="422">
        <f t="shared" si="17"/>
        <v>12</v>
      </c>
      <c r="AU206" s="422">
        <f t="shared" si="17"/>
        <v>12.9</v>
      </c>
      <c r="AV206" s="422">
        <f t="shared" si="17"/>
        <v>13.75</v>
      </c>
      <c r="AW206" s="422">
        <f t="shared" si="17"/>
        <v>14.6</v>
      </c>
      <c r="AX206" s="422">
        <f t="shared" si="17"/>
        <v>15.4</v>
      </c>
      <c r="AY206" s="422">
        <f t="shared" si="17"/>
        <v>16.28</v>
      </c>
      <c r="AZ206" s="422">
        <f t="shared" si="17"/>
        <v>17.14</v>
      </c>
      <c r="BA206" s="422">
        <f t="shared" si="17"/>
        <v>18</v>
      </c>
      <c r="BB206" s="422">
        <f t="shared" si="17"/>
        <v>18.8</v>
      </c>
      <c r="BC206" s="422">
        <f t="shared" si="17"/>
        <v>19.7</v>
      </c>
      <c r="BD206" s="422">
        <f>IF($S$12="Print",BD$6,BD$5)</f>
        <v>20.63</v>
      </c>
      <c r="BE206" s="422">
        <f t="shared" si="17"/>
        <v>21.55</v>
      </c>
      <c r="BF206" s="422">
        <f t="shared" si="17"/>
        <v>22.5</v>
      </c>
      <c r="BG206" s="422">
        <f t="shared" si="17"/>
        <v>23.53</v>
      </c>
      <c r="BH206" s="422">
        <f t="shared" si="17"/>
        <v>24.55</v>
      </c>
      <c r="BI206" s="422">
        <f t="shared" si="17"/>
        <v>25.6</v>
      </c>
      <c r="BJ206" s="422">
        <f t="shared" si="17"/>
        <v>26.65</v>
      </c>
      <c r="BK206" s="422">
        <f t="shared" si="17"/>
        <v>27.8</v>
      </c>
      <c r="BL206" s="422">
        <f t="shared" si="17"/>
        <v>28.9</v>
      </c>
      <c r="BM206" s="451"/>
      <c r="BN206" s="423" t="s">
        <v>276</v>
      </c>
      <c r="BO206" s="440" t="s">
        <v>1049</v>
      </c>
      <c r="BP206" s="451"/>
      <c r="BQ206" s="1389"/>
      <c r="BR206" s="1385"/>
      <c r="BS206" s="1385"/>
      <c r="BT206" s="1385"/>
    </row>
    <row r="207" spans="3:72" ht="15" customHeight="1">
      <c r="C207" s="1394"/>
      <c r="D207" s="1397"/>
      <c r="E207" s="1400"/>
      <c r="F207" s="1387"/>
      <c r="G207" s="1387"/>
      <c r="H207" s="1387"/>
      <c r="I207" s="1385"/>
      <c r="J207" s="1385"/>
      <c r="K207" s="1391"/>
      <c r="T207" s="256"/>
      <c r="U207" s="267"/>
      <c r="V207" s="419"/>
      <c r="W207" s="419"/>
      <c r="X207" s="428"/>
      <c r="Y207" s="429"/>
      <c r="Z207" s="129"/>
      <c r="AA207" s="419"/>
      <c r="AB207" s="419"/>
      <c r="AC207" s="419"/>
      <c r="AD207" s="429"/>
      <c r="AE207" s="429"/>
      <c r="AF207" s="129"/>
      <c r="AG207" s="425" t="s">
        <v>519</v>
      </c>
      <c r="AH207" s="421">
        <v>180</v>
      </c>
      <c r="AI207" s="129"/>
      <c r="AJ207" s="129"/>
      <c r="AK207" s="129"/>
      <c r="AL207" s="129"/>
      <c r="AM207" s="129"/>
      <c r="AN207" s="129"/>
      <c r="AO207" s="129"/>
      <c r="AP207" s="129"/>
      <c r="AQ207" s="129"/>
      <c r="AR207" s="129"/>
      <c r="AS207" s="129"/>
      <c r="AT207" s="129"/>
      <c r="AU207" s="129"/>
      <c r="AV207" s="129"/>
      <c r="AW207" s="129"/>
      <c r="AX207" s="129"/>
      <c r="AY207" s="129"/>
      <c r="AZ207" s="129"/>
      <c r="BA207" s="129"/>
      <c r="BB207" s="129"/>
      <c r="BC207" s="129"/>
      <c r="BD207" s="129"/>
      <c r="BE207" s="129"/>
      <c r="BF207" s="129"/>
      <c r="BG207" s="129"/>
      <c r="BH207" s="129"/>
      <c r="BI207" s="129"/>
      <c r="BJ207" s="129"/>
      <c r="BK207" s="129"/>
      <c r="BL207" s="129"/>
      <c r="BM207" s="129"/>
      <c r="BN207" s="423" t="s">
        <v>201</v>
      </c>
      <c r="BO207" s="440" t="s">
        <v>201</v>
      </c>
      <c r="BP207" s="451"/>
      <c r="BQ207" s="1389"/>
      <c r="BR207" s="1385"/>
      <c r="BS207" s="1385"/>
      <c r="BT207" s="1385"/>
    </row>
    <row r="208" spans="3:72" ht="15" customHeight="1">
      <c r="C208" s="1394"/>
      <c r="D208" s="1397"/>
      <c r="E208" s="1400"/>
      <c r="F208" s="1387"/>
      <c r="G208" s="1387"/>
      <c r="H208" s="1387"/>
      <c r="I208" s="1385"/>
      <c r="J208" s="1385"/>
      <c r="K208" s="1391"/>
      <c r="T208" s="256"/>
      <c r="U208" s="267"/>
      <c r="V208" s="430"/>
      <c r="W208" s="430"/>
      <c r="X208" s="434"/>
      <c r="Y208" s="433"/>
      <c r="Z208" s="129"/>
      <c r="AA208" s="419"/>
      <c r="AB208" s="430"/>
      <c r="AC208" s="430"/>
      <c r="AD208" s="434"/>
      <c r="AE208" s="433"/>
      <c r="AF208" s="129"/>
      <c r="AG208" s="435"/>
      <c r="AH208" s="421">
        <v>60</v>
      </c>
      <c r="AI208" s="129"/>
      <c r="AJ208" s="129"/>
      <c r="AK208" s="129"/>
      <c r="AL208" s="129"/>
      <c r="AM208" s="129"/>
      <c r="AN208" s="129"/>
      <c r="AO208" s="129"/>
      <c r="AP208" s="129"/>
      <c r="AQ208" s="129"/>
      <c r="AR208" s="129"/>
      <c r="AS208" s="129"/>
      <c r="AT208" s="129"/>
      <c r="AU208" s="129"/>
      <c r="AV208" s="129"/>
      <c r="AW208" s="129"/>
      <c r="AX208" s="129"/>
      <c r="AY208" s="129"/>
      <c r="AZ208" s="129"/>
      <c r="BA208" s="129"/>
      <c r="BB208" s="129"/>
      <c r="BC208" s="129"/>
      <c r="BD208" s="129"/>
      <c r="BE208" s="129"/>
      <c r="BF208" s="129"/>
      <c r="BG208" s="129"/>
      <c r="BH208" s="129"/>
      <c r="BI208" s="129"/>
      <c r="BJ208" s="129"/>
      <c r="BK208" s="129"/>
      <c r="BL208" s="129"/>
      <c r="BM208" s="129"/>
      <c r="BN208" s="129"/>
      <c r="BO208" s="256"/>
      <c r="BP208" s="129"/>
      <c r="BQ208" s="1389"/>
      <c r="BR208" s="1385"/>
      <c r="BS208" s="1385"/>
      <c r="BT208" s="1385"/>
    </row>
    <row r="209" spans="3:72" ht="15" customHeight="1">
      <c r="C209" s="1394"/>
      <c r="D209" s="1397"/>
      <c r="E209" s="1400"/>
      <c r="F209" s="1387"/>
      <c r="G209" s="1387"/>
      <c r="H209" s="1387"/>
      <c r="I209" s="1385"/>
      <c r="J209" s="1385"/>
      <c r="K209" s="1391"/>
      <c r="T209" s="256"/>
      <c r="U209" s="267"/>
      <c r="V209" s="430"/>
      <c r="W209" s="430"/>
      <c r="X209" s="129"/>
      <c r="Y209" s="129"/>
      <c r="Z209" s="129"/>
      <c r="AA209" s="419"/>
      <c r="AB209" s="430"/>
      <c r="AC209" s="430"/>
      <c r="AD209" s="129"/>
      <c r="AE209" s="129"/>
      <c r="AF209" s="129"/>
      <c r="AG209" s="129"/>
      <c r="AH209" s="421">
        <v>60</v>
      </c>
      <c r="AI209" s="426" t="s">
        <v>517</v>
      </c>
      <c r="AJ209" s="424" t="s">
        <v>201</v>
      </c>
      <c r="AK209" s="424" t="s">
        <v>276</v>
      </c>
      <c r="AL209" s="424" t="s">
        <v>277</v>
      </c>
      <c r="AM209" s="424" t="s">
        <v>278</v>
      </c>
      <c r="AN209" s="129"/>
      <c r="AO209" s="129"/>
      <c r="AP209" s="129"/>
      <c r="AQ209" s="129"/>
      <c r="AR209" s="129"/>
      <c r="AS209" s="129"/>
      <c r="AT209" s="129"/>
      <c r="AU209" s="129"/>
      <c r="AV209" s="129"/>
      <c r="AW209" s="129"/>
      <c r="AX209" s="129"/>
      <c r="AY209" s="129"/>
      <c r="AZ209" s="129"/>
      <c r="BA209" s="129"/>
      <c r="BB209" s="129"/>
      <c r="BC209" s="129"/>
      <c r="BD209" s="129"/>
      <c r="BE209" s="129"/>
      <c r="BF209" s="129"/>
      <c r="BG209" s="129"/>
      <c r="BH209" s="129"/>
      <c r="BI209" s="129"/>
      <c r="BJ209" s="129"/>
      <c r="BK209" s="129"/>
      <c r="BL209" s="129"/>
      <c r="BM209" s="129"/>
      <c r="BN209" s="129"/>
      <c r="BO209" s="256"/>
      <c r="BP209" s="129"/>
      <c r="BQ209" s="1389"/>
      <c r="BR209" s="1385"/>
      <c r="BS209" s="1385"/>
      <c r="BT209" s="1385"/>
    </row>
    <row r="210" spans="3:72" ht="15" customHeight="1" thickBot="1">
      <c r="C210" s="1394"/>
      <c r="D210" s="1397"/>
      <c r="E210" s="1400"/>
      <c r="F210" s="1387"/>
      <c r="G210" s="1387"/>
      <c r="H210" s="1387"/>
      <c r="I210" s="1385"/>
      <c r="J210" s="1385"/>
      <c r="K210" s="1391"/>
      <c r="T210" s="256"/>
      <c r="U210" s="441"/>
      <c r="V210" s="443"/>
      <c r="W210" s="443"/>
      <c r="X210" s="336"/>
      <c r="Y210" s="336"/>
      <c r="Z210" s="336"/>
      <c r="AA210" s="442"/>
      <c r="AB210" s="443"/>
      <c r="AC210" s="443"/>
      <c r="AD210" s="336"/>
      <c r="AE210" s="336"/>
      <c r="AF210" s="336"/>
      <c r="AG210" s="336"/>
      <c r="AH210" s="444">
        <v>60</v>
      </c>
      <c r="AI210" s="445" t="s">
        <v>512</v>
      </c>
      <c r="AJ210" s="446">
        <v>-0.25</v>
      </c>
      <c r="AK210" s="446">
        <v>0.6</v>
      </c>
      <c r="AL210" s="444">
        <v>1.5</v>
      </c>
      <c r="AM210" s="446">
        <v>2.4</v>
      </c>
      <c r="AN210" s="336"/>
      <c r="AO210" s="336"/>
      <c r="AP210" s="336"/>
      <c r="AQ210" s="336"/>
      <c r="AR210" s="336"/>
      <c r="AS210" s="336"/>
      <c r="AT210" s="336"/>
      <c r="AU210" s="336"/>
      <c r="AV210" s="336"/>
      <c r="AW210" s="336"/>
      <c r="AX210" s="336"/>
      <c r="AY210" s="336"/>
      <c r="AZ210" s="336"/>
      <c r="BA210" s="336"/>
      <c r="BB210" s="336"/>
      <c r="BC210" s="336"/>
      <c r="BD210" s="336"/>
      <c r="BE210" s="336"/>
      <c r="BF210" s="336"/>
      <c r="BG210" s="336"/>
      <c r="BH210" s="336"/>
      <c r="BI210" s="336"/>
      <c r="BJ210" s="336"/>
      <c r="BK210" s="336"/>
      <c r="BL210" s="336"/>
      <c r="BM210" s="336"/>
      <c r="BN210" s="336"/>
      <c r="BO210" s="447"/>
      <c r="BP210" s="129"/>
      <c r="BQ210" s="1389"/>
      <c r="BR210" s="1385"/>
      <c r="BS210" s="1385"/>
      <c r="BT210" s="1385"/>
    </row>
    <row r="211" spans="3:72" ht="15" customHeight="1">
      <c r="C211" s="1394"/>
      <c r="D211" s="1397"/>
      <c r="E211" s="1400"/>
      <c r="F211" s="1387"/>
      <c r="G211" s="1387"/>
      <c r="H211" s="1387"/>
      <c r="I211" s="1385"/>
      <c r="J211" s="1385"/>
      <c r="K211" s="1391"/>
      <c r="BQ211" s="1389"/>
      <c r="BR211" s="1385"/>
      <c r="BS211" s="1385"/>
      <c r="BT211" s="1385"/>
    </row>
    <row r="212" spans="3:72" ht="15" customHeight="1">
      <c r="C212" s="1395"/>
      <c r="D212" s="1398"/>
      <c r="E212" s="1401"/>
      <c r="F212" s="1388"/>
      <c r="G212" s="1388"/>
      <c r="H212" s="1388"/>
      <c r="I212" s="1385"/>
      <c r="J212" s="1385"/>
      <c r="K212" s="1391"/>
      <c r="BQ212" s="1389"/>
      <c r="BR212" s="1385"/>
      <c r="BS212" s="1385"/>
      <c r="BT212" s="1385"/>
    </row>
    <row r="213" spans="3:72" ht="18" customHeight="1" thickBot="1">
      <c r="C213" s="788" t="s">
        <v>501</v>
      </c>
      <c r="D213" s="541"/>
      <c r="E213" s="539"/>
      <c r="F213" s="539"/>
      <c r="G213" s="539"/>
      <c r="H213" s="539"/>
      <c r="I213" s="539"/>
      <c r="J213" s="539"/>
      <c r="K213" s="539"/>
    </row>
    <row r="214" spans="3:72" ht="15" customHeight="1">
      <c r="C214" s="1393">
        <v>19</v>
      </c>
      <c r="D214" s="1396" t="s">
        <v>502</v>
      </c>
      <c r="E214" s="1399" t="s">
        <v>503</v>
      </c>
      <c r="F214" s="1386">
        <v>4</v>
      </c>
      <c r="G214" s="1386">
        <v>2</v>
      </c>
      <c r="H214" s="1386">
        <v>12</v>
      </c>
      <c r="I214" s="1389"/>
      <c r="J214" s="1389"/>
      <c r="K214" s="1391" t="s">
        <v>545</v>
      </c>
      <c r="N214" s="454" t="s">
        <v>520</v>
      </c>
      <c r="O214" s="448"/>
      <c r="P214" s="457"/>
      <c r="Q214" s="456"/>
      <c r="R214" s="129"/>
      <c r="T214" s="129"/>
      <c r="U214" s="436" t="s">
        <v>507</v>
      </c>
      <c r="V214" s="437"/>
      <c r="W214" s="437"/>
      <c r="X214" s="437"/>
      <c r="Y214" s="437"/>
      <c r="Z214" s="437"/>
      <c r="AA214" s="437"/>
      <c r="AB214" s="437"/>
      <c r="AC214" s="437"/>
      <c r="AD214" s="437"/>
      <c r="AE214" s="437"/>
      <c r="AF214" s="437"/>
      <c r="AG214" s="437"/>
      <c r="AH214" s="437"/>
      <c r="AI214" s="437"/>
      <c r="AJ214" s="437"/>
      <c r="AK214" s="437"/>
      <c r="AL214" s="437"/>
      <c r="AM214" s="437"/>
      <c r="AN214" s="437"/>
      <c r="AO214" s="437"/>
      <c r="AP214" s="437"/>
      <c r="AQ214" s="437"/>
      <c r="AR214" s="437"/>
      <c r="AS214" s="437"/>
      <c r="AT214" s="437"/>
      <c r="AU214" s="437"/>
      <c r="AV214" s="437"/>
      <c r="AW214" s="437"/>
      <c r="AX214" s="437"/>
      <c r="AY214" s="437"/>
      <c r="AZ214" s="437"/>
      <c r="BA214" s="437"/>
      <c r="BB214" s="437"/>
      <c r="BC214" s="437"/>
      <c r="BD214" s="437"/>
      <c r="BE214" s="437"/>
      <c r="BF214" s="437"/>
      <c r="BG214" s="437"/>
      <c r="BH214" s="437"/>
      <c r="BI214" s="437"/>
      <c r="BJ214" s="437"/>
      <c r="BK214" s="437"/>
      <c r="BL214" s="437"/>
      <c r="BM214" s="437"/>
      <c r="BN214" s="437"/>
      <c r="BO214" s="438"/>
      <c r="BP214" s="129"/>
      <c r="BQ214" s="1389"/>
      <c r="BR214" s="1385"/>
      <c r="BS214" s="1385"/>
      <c r="BT214" s="1385"/>
    </row>
    <row r="215" spans="3:72" ht="15" customHeight="1">
      <c r="C215" s="1394"/>
      <c r="D215" s="1397"/>
      <c r="E215" s="1400"/>
      <c r="F215" s="1387"/>
      <c r="G215" s="1387"/>
      <c r="H215" s="1387"/>
      <c r="I215" s="1389"/>
      <c r="J215" s="1389"/>
      <c r="K215" s="1391"/>
      <c r="N215" s="455"/>
      <c r="O215" s="1408" t="s">
        <v>1053</v>
      </c>
      <c r="P215" s="1408" t="s">
        <v>1054</v>
      </c>
      <c r="Q215" s="1402" t="s">
        <v>1055</v>
      </c>
      <c r="R215" s="129"/>
      <c r="S215" s="129"/>
      <c r="T215" s="129">
        <v>19</v>
      </c>
      <c r="U215" s="439"/>
      <c r="V215" s="419" t="s">
        <v>513</v>
      </c>
      <c r="W215" s="431" t="s">
        <v>514</v>
      </c>
      <c r="X215" s="427" t="s">
        <v>518</v>
      </c>
      <c r="Y215" s="427" t="s">
        <v>275</v>
      </c>
      <c r="Z215" s="129"/>
      <c r="AA215" s="419"/>
      <c r="AB215" s="419" t="s">
        <v>513</v>
      </c>
      <c r="AC215" s="419" t="s">
        <v>514</v>
      </c>
      <c r="AD215" s="429" t="s">
        <v>518</v>
      </c>
      <c r="AE215" s="429" t="s">
        <v>275</v>
      </c>
      <c r="AF215" s="129"/>
      <c r="AG215" s="424" t="s">
        <v>516</v>
      </c>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c r="BI215" s="129"/>
      <c r="BJ215" s="129"/>
      <c r="BK215" s="129"/>
      <c r="BL215" s="129"/>
      <c r="BM215" s="129"/>
      <c r="BN215" s="423" t="s">
        <v>521</v>
      </c>
      <c r="BO215" s="440" t="s">
        <v>522</v>
      </c>
      <c r="BP215" s="451"/>
      <c r="BQ215" s="1389"/>
      <c r="BR215" s="1385"/>
      <c r="BS215" s="1385"/>
      <c r="BT215" s="1385"/>
    </row>
    <row r="216" spans="3:72" ht="15" customHeight="1">
      <c r="C216" s="1394"/>
      <c r="D216" s="1397"/>
      <c r="E216" s="1400"/>
      <c r="F216" s="1387"/>
      <c r="G216" s="1387"/>
      <c r="H216" s="1387"/>
      <c r="I216" s="1389"/>
      <c r="J216" s="1389"/>
      <c r="K216" s="1391"/>
      <c r="N216" s="449"/>
      <c r="O216" s="1409"/>
      <c r="P216" s="1409"/>
      <c r="Q216" s="1403"/>
      <c r="T216" s="129"/>
      <c r="U216" s="439" t="s">
        <v>510</v>
      </c>
      <c r="V216" s="430">
        <v>0</v>
      </c>
      <c r="W216" s="432">
        <v>0</v>
      </c>
      <c r="X216" s="433">
        <f>HLOOKUP($O217,$AH217:$BL218,2,FALSE)</f>
        <v>12</v>
      </c>
      <c r="Y216" s="433">
        <v>30</v>
      </c>
      <c r="Z216" s="129"/>
      <c r="AA216" s="419" t="s">
        <v>515</v>
      </c>
      <c r="AB216" s="430">
        <v>0</v>
      </c>
      <c r="AC216" s="430">
        <v>0</v>
      </c>
      <c r="AD216" s="434">
        <f>HLOOKUP($P217,$AJ221:$AM222,2,FALSE)</f>
        <v>1.5</v>
      </c>
      <c r="AE216" s="433">
        <v>3</v>
      </c>
      <c r="AF216" s="129"/>
      <c r="AG216" s="420" t="s">
        <v>511</v>
      </c>
      <c r="AH216" s="421">
        <v>180</v>
      </c>
      <c r="AI216" s="421">
        <v>6</v>
      </c>
      <c r="AJ216" s="421">
        <v>6</v>
      </c>
      <c r="AK216" s="421">
        <v>6</v>
      </c>
      <c r="AL216" s="421">
        <v>6</v>
      </c>
      <c r="AM216" s="421">
        <v>6</v>
      </c>
      <c r="AN216" s="421">
        <v>6</v>
      </c>
      <c r="AO216" s="421">
        <v>6</v>
      </c>
      <c r="AP216" s="421">
        <v>6</v>
      </c>
      <c r="AQ216" s="421">
        <v>6</v>
      </c>
      <c r="AR216" s="421">
        <v>6</v>
      </c>
      <c r="AS216" s="421">
        <v>6</v>
      </c>
      <c r="AT216" s="421">
        <v>6</v>
      </c>
      <c r="AU216" s="421">
        <v>6</v>
      </c>
      <c r="AV216" s="421">
        <v>6</v>
      </c>
      <c r="AW216" s="421">
        <v>6</v>
      </c>
      <c r="AX216" s="421">
        <v>6</v>
      </c>
      <c r="AY216" s="421">
        <v>6</v>
      </c>
      <c r="AZ216" s="421">
        <v>6</v>
      </c>
      <c r="BA216" s="421">
        <v>6</v>
      </c>
      <c r="BB216" s="421">
        <v>6</v>
      </c>
      <c r="BC216" s="421">
        <v>6</v>
      </c>
      <c r="BD216" s="421">
        <v>6</v>
      </c>
      <c r="BE216" s="421">
        <v>6</v>
      </c>
      <c r="BF216" s="421">
        <v>6</v>
      </c>
      <c r="BG216" s="421">
        <v>6</v>
      </c>
      <c r="BH216" s="421">
        <v>6</v>
      </c>
      <c r="BI216" s="421">
        <v>6</v>
      </c>
      <c r="BJ216" s="421">
        <v>6</v>
      </c>
      <c r="BK216" s="421">
        <v>6</v>
      </c>
      <c r="BL216" s="452">
        <v>6</v>
      </c>
      <c r="BM216" s="372"/>
      <c r="BN216" s="423" t="s">
        <v>278</v>
      </c>
      <c r="BO216" s="440" t="s">
        <v>1047</v>
      </c>
      <c r="BP216" s="451"/>
      <c r="BQ216" s="1389"/>
      <c r="BR216" s="1385"/>
      <c r="BS216" s="1385"/>
      <c r="BT216" s="1385"/>
    </row>
    <row r="217" spans="3:72" ht="15" customHeight="1" thickBot="1">
      <c r="C217" s="1394"/>
      <c r="D217" s="1397"/>
      <c r="E217" s="1400"/>
      <c r="F217" s="1387"/>
      <c r="G217" s="1387"/>
      <c r="H217" s="1387"/>
      <c r="I217" s="1389"/>
      <c r="J217" s="1389"/>
      <c r="K217" s="1391"/>
      <c r="N217" s="450" t="s">
        <v>508</v>
      </c>
      <c r="O217" s="1300">
        <f>H214</f>
        <v>12</v>
      </c>
      <c r="P217" s="458" t="s">
        <v>277</v>
      </c>
      <c r="Q217" s="1303" t="s">
        <v>1049</v>
      </c>
      <c r="T217" s="129"/>
      <c r="U217" s="439"/>
      <c r="V217" s="430">
        <f>SIN((((($X216+$Y216)*180/$Y216)+90))*PI()/180)</f>
        <v>-0.30901699437494762</v>
      </c>
      <c r="W217" s="430">
        <f>COS((((($X216+$Y216)*180/$Y216)+90))*PI()/180)</f>
        <v>0.95105651629515353</v>
      </c>
      <c r="X217" s="129"/>
      <c r="Y217" s="129"/>
      <c r="Z217" s="129"/>
      <c r="AA217" s="419"/>
      <c r="AB217" s="430">
        <f>SIN((((($AD216+$AE216)*180/$AE216)+90))*PI()/180)</f>
        <v>-2.45029690981724E-16</v>
      </c>
      <c r="AC217" s="430">
        <f>COS((((($AD216+$AE216)*180/$AE216)+90))*PI()/180)</f>
        <v>1</v>
      </c>
      <c r="AD217" s="129"/>
      <c r="AE217" s="129"/>
      <c r="AF217" s="129"/>
      <c r="AG217" s="420" t="s">
        <v>509</v>
      </c>
      <c r="AH217" s="422">
        <v>0</v>
      </c>
      <c r="AI217" s="422">
        <v>1</v>
      </c>
      <c r="AJ217" s="421">
        <v>2</v>
      </c>
      <c r="AK217" s="421">
        <v>3</v>
      </c>
      <c r="AL217" s="421">
        <v>4</v>
      </c>
      <c r="AM217" s="421">
        <v>5</v>
      </c>
      <c r="AN217" s="421">
        <v>6</v>
      </c>
      <c r="AO217" s="421">
        <v>7</v>
      </c>
      <c r="AP217" s="421">
        <v>8</v>
      </c>
      <c r="AQ217" s="421">
        <v>9</v>
      </c>
      <c r="AR217" s="421">
        <v>10</v>
      </c>
      <c r="AS217" s="421">
        <v>11</v>
      </c>
      <c r="AT217" s="421">
        <v>12</v>
      </c>
      <c r="AU217" s="421">
        <v>13</v>
      </c>
      <c r="AV217" s="421">
        <v>14</v>
      </c>
      <c r="AW217" s="421">
        <v>15</v>
      </c>
      <c r="AX217" s="421">
        <v>16</v>
      </c>
      <c r="AY217" s="421">
        <v>17</v>
      </c>
      <c r="AZ217" s="421">
        <v>18</v>
      </c>
      <c r="BA217" s="421">
        <v>19</v>
      </c>
      <c r="BB217" s="421">
        <v>20</v>
      </c>
      <c r="BC217" s="421">
        <v>21</v>
      </c>
      <c r="BD217" s="421">
        <v>22</v>
      </c>
      <c r="BE217" s="421">
        <v>23</v>
      </c>
      <c r="BF217" s="421">
        <v>24</v>
      </c>
      <c r="BG217" s="421">
        <v>25</v>
      </c>
      <c r="BH217" s="421">
        <v>26</v>
      </c>
      <c r="BI217" s="421">
        <v>27</v>
      </c>
      <c r="BJ217" s="421">
        <v>28</v>
      </c>
      <c r="BK217" s="421">
        <v>29</v>
      </c>
      <c r="BL217" s="452">
        <v>30</v>
      </c>
      <c r="BM217" s="372"/>
      <c r="BN217" s="423" t="s">
        <v>277</v>
      </c>
      <c r="BO217" s="440" t="s">
        <v>1048</v>
      </c>
      <c r="BP217" s="451"/>
      <c r="BQ217" s="1389"/>
      <c r="BR217" s="1385"/>
      <c r="BS217" s="1385"/>
      <c r="BT217" s="1385"/>
    </row>
    <row r="218" spans="3:72" ht="15" customHeight="1">
      <c r="C218" s="1394"/>
      <c r="D218" s="1397"/>
      <c r="E218" s="1400"/>
      <c r="F218" s="1387"/>
      <c r="G218" s="1387"/>
      <c r="H218" s="1387"/>
      <c r="I218" s="1389"/>
      <c r="J218" s="1389"/>
      <c r="K218" s="1391"/>
      <c r="P218" s="129"/>
      <c r="Q218" s="638"/>
      <c r="T218" s="129"/>
      <c r="U218" s="459"/>
      <c r="V218" s="430">
        <v>0</v>
      </c>
      <c r="W218" s="430">
        <v>0</v>
      </c>
      <c r="X218" s="129"/>
      <c r="Y218" s="129"/>
      <c r="Z218" s="129"/>
      <c r="AA218" s="419"/>
      <c r="AB218" s="430">
        <v>0</v>
      </c>
      <c r="AC218" s="430">
        <v>0</v>
      </c>
      <c r="AD218" s="129"/>
      <c r="AE218" s="129"/>
      <c r="AF218" s="129"/>
      <c r="AG218" s="420" t="s">
        <v>512</v>
      </c>
      <c r="AH218" s="422">
        <v>-0.7</v>
      </c>
      <c r="AI218" s="422">
        <f>IF($S$12="Print",AI$6,AI$5)</f>
        <v>0.9</v>
      </c>
      <c r="AJ218" s="422">
        <f t="shared" ref="AJ218:BL218" si="18">IF($S$12="Print",AJ$6,AJ$5)</f>
        <v>2</v>
      </c>
      <c r="AK218" s="422">
        <f t="shared" si="18"/>
        <v>3.2</v>
      </c>
      <c r="AL218" s="422">
        <f t="shared" si="18"/>
        <v>4.3</v>
      </c>
      <c r="AM218" s="422">
        <f t="shared" si="18"/>
        <v>5.4</v>
      </c>
      <c r="AN218" s="422">
        <f t="shared" si="18"/>
        <v>6.5</v>
      </c>
      <c r="AO218" s="422">
        <f t="shared" si="18"/>
        <v>7.4</v>
      </c>
      <c r="AP218" s="422">
        <f t="shared" si="18"/>
        <v>8.4</v>
      </c>
      <c r="AQ218" s="422">
        <f t="shared" si="18"/>
        <v>9.35</v>
      </c>
      <c r="AR218" s="422">
        <f t="shared" si="18"/>
        <v>10.27</v>
      </c>
      <c r="AS218" s="422">
        <f t="shared" si="18"/>
        <v>11.15</v>
      </c>
      <c r="AT218" s="422">
        <f t="shared" si="18"/>
        <v>12</v>
      </c>
      <c r="AU218" s="422">
        <f t="shared" si="18"/>
        <v>12.9</v>
      </c>
      <c r="AV218" s="422">
        <f t="shared" si="18"/>
        <v>13.75</v>
      </c>
      <c r="AW218" s="422">
        <f t="shared" si="18"/>
        <v>14.6</v>
      </c>
      <c r="AX218" s="422">
        <f t="shared" si="18"/>
        <v>15.4</v>
      </c>
      <c r="AY218" s="422">
        <f t="shared" si="18"/>
        <v>16.28</v>
      </c>
      <c r="AZ218" s="422">
        <f t="shared" si="18"/>
        <v>17.14</v>
      </c>
      <c r="BA218" s="422">
        <f t="shared" si="18"/>
        <v>18</v>
      </c>
      <c r="BB218" s="422">
        <f t="shared" si="18"/>
        <v>18.8</v>
      </c>
      <c r="BC218" s="422">
        <f t="shared" si="18"/>
        <v>19.7</v>
      </c>
      <c r="BD218" s="422">
        <f>IF($S$12="Print",BD$6,BD$5)</f>
        <v>20.63</v>
      </c>
      <c r="BE218" s="422">
        <f t="shared" si="18"/>
        <v>21.55</v>
      </c>
      <c r="BF218" s="422">
        <f t="shared" si="18"/>
        <v>22.5</v>
      </c>
      <c r="BG218" s="422">
        <f t="shared" si="18"/>
        <v>23.53</v>
      </c>
      <c r="BH218" s="422">
        <f t="shared" si="18"/>
        <v>24.55</v>
      </c>
      <c r="BI218" s="422">
        <f t="shared" si="18"/>
        <v>25.6</v>
      </c>
      <c r="BJ218" s="422">
        <f t="shared" si="18"/>
        <v>26.65</v>
      </c>
      <c r="BK218" s="422">
        <f t="shared" si="18"/>
        <v>27.8</v>
      </c>
      <c r="BL218" s="422">
        <f t="shared" si="18"/>
        <v>28.9</v>
      </c>
      <c r="BM218" s="451"/>
      <c r="BN218" s="423" t="s">
        <v>276</v>
      </c>
      <c r="BO218" s="440" t="s">
        <v>1049</v>
      </c>
      <c r="BP218" s="451"/>
      <c r="BQ218" s="1389"/>
      <c r="BR218" s="1385"/>
      <c r="BS218" s="1385"/>
      <c r="BT218" s="1385"/>
    </row>
    <row r="219" spans="3:72" ht="15" customHeight="1">
      <c r="C219" s="1394"/>
      <c r="D219" s="1397"/>
      <c r="E219" s="1400"/>
      <c r="F219" s="1387"/>
      <c r="G219" s="1387"/>
      <c r="H219" s="1387"/>
      <c r="I219" s="1389"/>
      <c r="J219" s="1389"/>
      <c r="K219" s="1391"/>
      <c r="T219" s="256"/>
      <c r="U219" s="267"/>
      <c r="V219" s="419"/>
      <c r="W219" s="419"/>
      <c r="X219" s="428"/>
      <c r="Y219" s="429"/>
      <c r="Z219" s="129"/>
      <c r="AA219" s="419"/>
      <c r="AB219" s="419"/>
      <c r="AC219" s="419"/>
      <c r="AD219" s="429"/>
      <c r="AE219" s="429"/>
      <c r="AF219" s="129"/>
      <c r="AG219" s="425" t="s">
        <v>519</v>
      </c>
      <c r="AH219" s="421">
        <v>180</v>
      </c>
      <c r="AI219" s="129"/>
      <c r="AJ219" s="129"/>
      <c r="AK219" s="129"/>
      <c r="AL219" s="129"/>
      <c r="AM219" s="129"/>
      <c r="AN219" s="129"/>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c r="BI219" s="129"/>
      <c r="BJ219" s="129"/>
      <c r="BK219" s="129"/>
      <c r="BL219" s="129"/>
      <c r="BM219" s="129"/>
      <c r="BN219" s="423" t="s">
        <v>201</v>
      </c>
      <c r="BO219" s="440" t="s">
        <v>201</v>
      </c>
      <c r="BP219" s="451"/>
      <c r="BQ219" s="1389"/>
      <c r="BR219" s="1385"/>
      <c r="BS219" s="1385"/>
      <c r="BT219" s="1385"/>
    </row>
    <row r="220" spans="3:72" ht="15" customHeight="1">
      <c r="C220" s="1394"/>
      <c r="D220" s="1397"/>
      <c r="E220" s="1400"/>
      <c r="F220" s="1387"/>
      <c r="G220" s="1387"/>
      <c r="H220" s="1387"/>
      <c r="I220" s="1389"/>
      <c r="J220" s="1389"/>
      <c r="K220" s="1391"/>
      <c r="T220" s="256"/>
      <c r="U220" s="267"/>
      <c r="V220" s="430"/>
      <c r="W220" s="430"/>
      <c r="X220" s="434"/>
      <c r="Y220" s="433"/>
      <c r="Z220" s="129"/>
      <c r="AA220" s="419"/>
      <c r="AB220" s="430"/>
      <c r="AC220" s="430"/>
      <c r="AD220" s="434"/>
      <c r="AE220" s="433"/>
      <c r="AF220" s="129"/>
      <c r="AG220" s="435"/>
      <c r="AH220" s="421">
        <v>60</v>
      </c>
      <c r="AI220" s="129"/>
      <c r="AJ220" s="129"/>
      <c r="AK220" s="129"/>
      <c r="AL220" s="129"/>
      <c r="AM220" s="129"/>
      <c r="AN220" s="129"/>
      <c r="AO220" s="129"/>
      <c r="AP220" s="129"/>
      <c r="AQ220" s="129"/>
      <c r="AR220" s="129"/>
      <c r="AS220" s="129"/>
      <c r="AT220" s="129"/>
      <c r="AU220" s="129"/>
      <c r="AV220" s="129"/>
      <c r="AW220" s="129"/>
      <c r="AX220" s="129"/>
      <c r="AY220" s="129"/>
      <c r="AZ220" s="129"/>
      <c r="BA220" s="129"/>
      <c r="BB220" s="129"/>
      <c r="BC220" s="129"/>
      <c r="BD220" s="129"/>
      <c r="BE220" s="129"/>
      <c r="BF220" s="129"/>
      <c r="BG220" s="129"/>
      <c r="BH220" s="129"/>
      <c r="BI220" s="129"/>
      <c r="BJ220" s="129"/>
      <c r="BK220" s="129"/>
      <c r="BL220" s="129"/>
      <c r="BM220" s="129"/>
      <c r="BN220" s="129"/>
      <c r="BO220" s="256"/>
      <c r="BP220" s="129"/>
      <c r="BQ220" s="1389"/>
      <c r="BR220" s="1385"/>
      <c r="BS220" s="1385"/>
      <c r="BT220" s="1385"/>
    </row>
    <row r="221" spans="3:72" ht="15" customHeight="1">
      <c r="C221" s="1394"/>
      <c r="D221" s="1397"/>
      <c r="E221" s="1400"/>
      <c r="F221" s="1387"/>
      <c r="G221" s="1387"/>
      <c r="H221" s="1387"/>
      <c r="I221" s="1389"/>
      <c r="J221" s="1389"/>
      <c r="K221" s="1391"/>
      <c r="T221" s="256"/>
      <c r="U221" s="267"/>
      <c r="V221" s="430"/>
      <c r="W221" s="430"/>
      <c r="X221" s="129"/>
      <c r="Y221" s="129"/>
      <c r="Z221" s="129"/>
      <c r="AA221" s="419"/>
      <c r="AB221" s="430"/>
      <c r="AC221" s="430"/>
      <c r="AD221" s="129"/>
      <c r="AE221" s="129"/>
      <c r="AF221" s="129"/>
      <c r="AG221" s="129"/>
      <c r="AH221" s="421">
        <v>60</v>
      </c>
      <c r="AI221" s="426" t="s">
        <v>517</v>
      </c>
      <c r="AJ221" s="424" t="s">
        <v>201</v>
      </c>
      <c r="AK221" s="424" t="s">
        <v>276</v>
      </c>
      <c r="AL221" s="424" t="s">
        <v>277</v>
      </c>
      <c r="AM221" s="424" t="s">
        <v>278</v>
      </c>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c r="BI221" s="129"/>
      <c r="BJ221" s="129"/>
      <c r="BK221" s="129"/>
      <c r="BL221" s="129"/>
      <c r="BM221" s="129"/>
      <c r="BN221" s="129"/>
      <c r="BO221" s="256"/>
      <c r="BP221" s="129"/>
      <c r="BQ221" s="1389"/>
      <c r="BR221" s="1385"/>
      <c r="BS221" s="1385"/>
      <c r="BT221" s="1385"/>
    </row>
    <row r="222" spans="3:72" ht="15" customHeight="1" thickBot="1">
      <c r="C222" s="1394"/>
      <c r="D222" s="1397"/>
      <c r="E222" s="1400"/>
      <c r="F222" s="1387"/>
      <c r="G222" s="1387"/>
      <c r="H222" s="1387"/>
      <c r="I222" s="1389"/>
      <c r="J222" s="1389"/>
      <c r="K222" s="1391"/>
      <c r="T222" s="256"/>
      <c r="U222" s="441"/>
      <c r="V222" s="443"/>
      <c r="W222" s="443"/>
      <c r="X222" s="336"/>
      <c r="Y222" s="336"/>
      <c r="Z222" s="336"/>
      <c r="AA222" s="442"/>
      <c r="AB222" s="443"/>
      <c r="AC222" s="443"/>
      <c r="AD222" s="336"/>
      <c r="AE222" s="336"/>
      <c r="AF222" s="336"/>
      <c r="AG222" s="336"/>
      <c r="AH222" s="444">
        <v>60</v>
      </c>
      <c r="AI222" s="445" t="s">
        <v>512</v>
      </c>
      <c r="AJ222" s="446">
        <v>-0.25</v>
      </c>
      <c r="AK222" s="446">
        <v>0.6</v>
      </c>
      <c r="AL222" s="444">
        <v>1.5</v>
      </c>
      <c r="AM222" s="446">
        <v>2.4</v>
      </c>
      <c r="AN222" s="336"/>
      <c r="AO222" s="336"/>
      <c r="AP222" s="336"/>
      <c r="AQ222" s="336"/>
      <c r="AR222" s="336"/>
      <c r="AS222" s="336"/>
      <c r="AT222" s="336"/>
      <c r="AU222" s="336"/>
      <c r="AV222" s="336"/>
      <c r="AW222" s="336"/>
      <c r="AX222" s="336"/>
      <c r="AY222" s="336"/>
      <c r="AZ222" s="336"/>
      <c r="BA222" s="336"/>
      <c r="BB222" s="336"/>
      <c r="BC222" s="336"/>
      <c r="BD222" s="336"/>
      <c r="BE222" s="336"/>
      <c r="BF222" s="336"/>
      <c r="BG222" s="336"/>
      <c r="BH222" s="336"/>
      <c r="BI222" s="336"/>
      <c r="BJ222" s="336"/>
      <c r="BK222" s="336"/>
      <c r="BL222" s="336"/>
      <c r="BM222" s="336"/>
      <c r="BN222" s="336"/>
      <c r="BO222" s="447"/>
      <c r="BP222" s="129"/>
      <c r="BQ222" s="1389"/>
      <c r="BR222" s="1385"/>
      <c r="BS222" s="1385"/>
      <c r="BT222" s="1385"/>
    </row>
    <row r="223" spans="3:72" ht="15" customHeight="1">
      <c r="C223" s="1394"/>
      <c r="D223" s="1397"/>
      <c r="E223" s="1400"/>
      <c r="F223" s="1387"/>
      <c r="G223" s="1387"/>
      <c r="H223" s="1387"/>
      <c r="I223" s="1389"/>
      <c r="J223" s="1389"/>
      <c r="K223" s="1391"/>
      <c r="BQ223" s="1389"/>
      <c r="BR223" s="1385"/>
      <c r="BS223" s="1385"/>
      <c r="BT223" s="1385"/>
    </row>
    <row r="224" spans="3:72" ht="15" customHeight="1">
      <c r="C224" s="1395"/>
      <c r="D224" s="1398"/>
      <c r="E224" s="1401"/>
      <c r="F224" s="1388"/>
      <c r="G224" s="1388"/>
      <c r="H224" s="1388"/>
      <c r="I224" s="1390"/>
      <c r="J224" s="1390"/>
      <c r="K224" s="1392"/>
      <c r="BQ224" s="1389"/>
      <c r="BR224" s="1385"/>
      <c r="BS224" s="1385"/>
      <c r="BT224" s="1385"/>
    </row>
  </sheetData>
  <mergeCells count="306">
    <mergeCell ref="BN5:BN6"/>
    <mergeCell ref="O191:O192"/>
    <mergeCell ref="P191:P192"/>
    <mergeCell ref="O203:O204"/>
    <mergeCell ref="P203:P204"/>
    <mergeCell ref="O215:O216"/>
    <mergeCell ref="P215:P216"/>
    <mergeCell ref="O133:O134"/>
    <mergeCell ref="P133:P134"/>
    <mergeCell ref="O145:O146"/>
    <mergeCell ref="P145:P146"/>
    <mergeCell ref="O156:O157"/>
    <mergeCell ref="P156:P157"/>
    <mergeCell ref="O168:O169"/>
    <mergeCell ref="P168:P169"/>
    <mergeCell ref="O180:O181"/>
    <mergeCell ref="P180:P181"/>
    <mergeCell ref="Q133:Q134"/>
    <mergeCell ref="Q145:Q146"/>
    <mergeCell ref="Q156:Q157"/>
    <mergeCell ref="Q168:Q169"/>
    <mergeCell ref="Q180:Q181"/>
    <mergeCell ref="Q191:Q192"/>
    <mergeCell ref="Q203:Q204"/>
    <mergeCell ref="O30:O31"/>
    <mergeCell ref="P30:P31"/>
    <mergeCell ref="Q30:Q31"/>
    <mergeCell ref="O41:O42"/>
    <mergeCell ref="Q41:Q42"/>
    <mergeCell ref="Q52:Q53"/>
    <mergeCell ref="Q64:Q65"/>
    <mergeCell ref="Q75:Q76"/>
    <mergeCell ref="Q87:Q88"/>
    <mergeCell ref="O52:O53"/>
    <mergeCell ref="O64:O65"/>
    <mergeCell ref="O75:O76"/>
    <mergeCell ref="O87:O88"/>
    <mergeCell ref="P41:P42"/>
    <mergeCell ref="P52:P53"/>
    <mergeCell ref="P64:P65"/>
    <mergeCell ref="P75:P76"/>
    <mergeCell ref="P87:P88"/>
    <mergeCell ref="K18:K28"/>
    <mergeCell ref="G7:G17"/>
    <mergeCell ref="F7:F17"/>
    <mergeCell ref="E7:E17"/>
    <mergeCell ref="D7:D17"/>
    <mergeCell ref="I7:I17"/>
    <mergeCell ref="J7:J17"/>
    <mergeCell ref="K7:K17"/>
    <mergeCell ref="BT7:BT17"/>
    <mergeCell ref="BQ18:BQ28"/>
    <mergeCell ref="BR18:BR28"/>
    <mergeCell ref="BS18:BS28"/>
    <mergeCell ref="BT18:BT28"/>
    <mergeCell ref="O8:O9"/>
    <mergeCell ref="P8:P9"/>
    <mergeCell ref="Q8:Q9"/>
    <mergeCell ref="O19:O20"/>
    <mergeCell ref="P19:P20"/>
    <mergeCell ref="Q19:Q20"/>
    <mergeCell ref="S8:S11"/>
    <mergeCell ref="C7:C17"/>
    <mergeCell ref="BQ7:BQ17"/>
    <mergeCell ref="BR7:BR17"/>
    <mergeCell ref="BS7:BS17"/>
    <mergeCell ref="H7:H17"/>
    <mergeCell ref="C40:C50"/>
    <mergeCell ref="D40:D50"/>
    <mergeCell ref="E40:E50"/>
    <mergeCell ref="F40:F50"/>
    <mergeCell ref="BR29:BR39"/>
    <mergeCell ref="BS29:BS39"/>
    <mergeCell ref="BQ29:BQ39"/>
    <mergeCell ref="C18:C28"/>
    <mergeCell ref="D18:D28"/>
    <mergeCell ref="E18:E28"/>
    <mergeCell ref="F18:F28"/>
    <mergeCell ref="C29:C39"/>
    <mergeCell ref="D29:D39"/>
    <mergeCell ref="E29:E39"/>
    <mergeCell ref="F29:F39"/>
    <mergeCell ref="G18:G28"/>
    <mergeCell ref="H18:H28"/>
    <mergeCell ref="I18:I28"/>
    <mergeCell ref="J18:J28"/>
    <mergeCell ref="BR74:BR84"/>
    <mergeCell ref="BS74:BS84"/>
    <mergeCell ref="F51:F61"/>
    <mergeCell ref="G51:G61"/>
    <mergeCell ref="H51:H61"/>
    <mergeCell ref="I51:I61"/>
    <mergeCell ref="J51:J61"/>
    <mergeCell ref="K51:K61"/>
    <mergeCell ref="BT29:BT39"/>
    <mergeCell ref="G29:G39"/>
    <mergeCell ref="H29:H39"/>
    <mergeCell ref="I29:I39"/>
    <mergeCell ref="J29:J39"/>
    <mergeCell ref="K29:K39"/>
    <mergeCell ref="BQ40:BQ50"/>
    <mergeCell ref="BR40:BR50"/>
    <mergeCell ref="BS40:BS50"/>
    <mergeCell ref="BT40:BT50"/>
    <mergeCell ref="G40:G50"/>
    <mergeCell ref="H40:H50"/>
    <mergeCell ref="I40:I50"/>
    <mergeCell ref="J40:J50"/>
    <mergeCell ref="K40:K50"/>
    <mergeCell ref="BT51:BT61"/>
    <mergeCell ref="BQ63:BQ73"/>
    <mergeCell ref="BR63:BR73"/>
    <mergeCell ref="BS63:BS73"/>
    <mergeCell ref="BT63:BT73"/>
    <mergeCell ref="BQ51:BQ61"/>
    <mergeCell ref="BR51:BR61"/>
    <mergeCell ref="BS51:BS61"/>
    <mergeCell ref="C51:C61"/>
    <mergeCell ref="D51:D61"/>
    <mergeCell ref="E51:E61"/>
    <mergeCell ref="C63:C73"/>
    <mergeCell ref="D63:D73"/>
    <mergeCell ref="E63:E73"/>
    <mergeCell ref="F63:F73"/>
    <mergeCell ref="G63:G73"/>
    <mergeCell ref="H63:H73"/>
    <mergeCell ref="I63:I73"/>
    <mergeCell ref="J63:J73"/>
    <mergeCell ref="K63:K73"/>
    <mergeCell ref="BT74:BT84"/>
    <mergeCell ref="C86:C96"/>
    <mergeCell ref="D86:D96"/>
    <mergeCell ref="E86:E96"/>
    <mergeCell ref="F86:F96"/>
    <mergeCell ref="G86:G96"/>
    <mergeCell ref="H86:H96"/>
    <mergeCell ref="I86:I96"/>
    <mergeCell ref="J86:J96"/>
    <mergeCell ref="K86:K96"/>
    <mergeCell ref="BQ86:BQ96"/>
    <mergeCell ref="BR86:BR96"/>
    <mergeCell ref="BS86:BS96"/>
    <mergeCell ref="BT86:BT96"/>
    <mergeCell ref="H74:H84"/>
    <mergeCell ref="I74:I84"/>
    <mergeCell ref="J74:J84"/>
    <mergeCell ref="K74:K84"/>
    <mergeCell ref="BQ74:BQ84"/>
    <mergeCell ref="C74:C84"/>
    <mergeCell ref="D74:D84"/>
    <mergeCell ref="E74:E84"/>
    <mergeCell ref="F74:F84"/>
    <mergeCell ref="G74:G84"/>
    <mergeCell ref="BS97:BS107"/>
    <mergeCell ref="BT97:BT107"/>
    <mergeCell ref="C108:C118"/>
    <mergeCell ref="D108:D118"/>
    <mergeCell ref="E108:E118"/>
    <mergeCell ref="F108:F118"/>
    <mergeCell ref="G108:G118"/>
    <mergeCell ref="H108:H118"/>
    <mergeCell ref="I108:I118"/>
    <mergeCell ref="J108:J118"/>
    <mergeCell ref="K108:K118"/>
    <mergeCell ref="BQ108:BQ118"/>
    <mergeCell ref="BR108:BR118"/>
    <mergeCell ref="BS108:BS118"/>
    <mergeCell ref="BT108:BT118"/>
    <mergeCell ref="H97:H107"/>
    <mergeCell ref="I97:I107"/>
    <mergeCell ref="J97:J107"/>
    <mergeCell ref="K97:K107"/>
    <mergeCell ref="BQ97:BQ107"/>
    <mergeCell ref="C97:C107"/>
    <mergeCell ref="D97:D107"/>
    <mergeCell ref="E97:E107"/>
    <mergeCell ref="F97:F107"/>
    <mergeCell ref="J120:J130"/>
    <mergeCell ref="K120:K130"/>
    <mergeCell ref="BQ120:BQ130"/>
    <mergeCell ref="C120:C130"/>
    <mergeCell ref="D120:D130"/>
    <mergeCell ref="E120:E130"/>
    <mergeCell ref="F120:F130"/>
    <mergeCell ref="G120:G130"/>
    <mergeCell ref="BR97:BR107"/>
    <mergeCell ref="G97:G107"/>
    <mergeCell ref="Q98:Q99"/>
    <mergeCell ref="Q109:Q110"/>
    <mergeCell ref="Q121:Q122"/>
    <mergeCell ref="O98:O99"/>
    <mergeCell ref="O109:O110"/>
    <mergeCell ref="O121:O122"/>
    <mergeCell ref="P98:P99"/>
    <mergeCell ref="P109:P110"/>
    <mergeCell ref="P121:P122"/>
    <mergeCell ref="BQ144:BQ154"/>
    <mergeCell ref="C144:C154"/>
    <mergeCell ref="D144:D154"/>
    <mergeCell ref="E144:E154"/>
    <mergeCell ref="F144:F154"/>
    <mergeCell ref="G144:G154"/>
    <mergeCell ref="BR120:BR130"/>
    <mergeCell ref="BS120:BS130"/>
    <mergeCell ref="BT120:BT130"/>
    <mergeCell ref="C132:C142"/>
    <mergeCell ref="D132:D142"/>
    <mergeCell ref="E132:E142"/>
    <mergeCell ref="F132:F142"/>
    <mergeCell ref="G132:G142"/>
    <mergeCell ref="H132:H142"/>
    <mergeCell ref="I132:I142"/>
    <mergeCell ref="J132:J142"/>
    <mergeCell ref="K132:K142"/>
    <mergeCell ref="BQ132:BQ142"/>
    <mergeCell ref="BR132:BR142"/>
    <mergeCell ref="BS132:BS142"/>
    <mergeCell ref="BT132:BT142"/>
    <mergeCell ref="H120:H130"/>
    <mergeCell ref="I120:I130"/>
    <mergeCell ref="D167:D177"/>
    <mergeCell ref="E167:E177"/>
    <mergeCell ref="F167:F177"/>
    <mergeCell ref="G167:G177"/>
    <mergeCell ref="BR144:BR154"/>
    <mergeCell ref="BS144:BS154"/>
    <mergeCell ref="BT144:BT154"/>
    <mergeCell ref="C155:C165"/>
    <mergeCell ref="D155:D165"/>
    <mergeCell ref="E155:E165"/>
    <mergeCell ref="F155:F165"/>
    <mergeCell ref="G155:G165"/>
    <mergeCell ref="H155:H165"/>
    <mergeCell ref="I155:I165"/>
    <mergeCell ref="J155:J165"/>
    <mergeCell ref="K155:K165"/>
    <mergeCell ref="BQ155:BQ165"/>
    <mergeCell ref="BR155:BR165"/>
    <mergeCell ref="BS155:BS165"/>
    <mergeCell ref="BT155:BT165"/>
    <mergeCell ref="H144:H154"/>
    <mergeCell ref="I144:I154"/>
    <mergeCell ref="J144:J154"/>
    <mergeCell ref="K144:K154"/>
    <mergeCell ref="F190:F200"/>
    <mergeCell ref="G190:G200"/>
    <mergeCell ref="BR167:BR177"/>
    <mergeCell ref="BS167:BS177"/>
    <mergeCell ref="BT167:BT177"/>
    <mergeCell ref="C179:C189"/>
    <mergeCell ref="D179:D189"/>
    <mergeCell ref="E179:E189"/>
    <mergeCell ref="F179:F189"/>
    <mergeCell ref="G179:G189"/>
    <mergeCell ref="H179:H189"/>
    <mergeCell ref="I179:I189"/>
    <mergeCell ref="J179:J189"/>
    <mergeCell ref="K179:K189"/>
    <mergeCell ref="BQ179:BQ189"/>
    <mergeCell ref="BR179:BR189"/>
    <mergeCell ref="BS179:BS189"/>
    <mergeCell ref="BT179:BT189"/>
    <mergeCell ref="H167:H177"/>
    <mergeCell ref="I167:I177"/>
    <mergeCell ref="J167:J177"/>
    <mergeCell ref="K167:K177"/>
    <mergeCell ref="BQ167:BQ177"/>
    <mergeCell ref="C167:C177"/>
    <mergeCell ref="BR190:BR200"/>
    <mergeCell ref="BS190:BS200"/>
    <mergeCell ref="BT190:BT200"/>
    <mergeCell ref="C202:C212"/>
    <mergeCell ref="D202:D212"/>
    <mergeCell ref="E202:E212"/>
    <mergeCell ref="F202:F212"/>
    <mergeCell ref="G202:G212"/>
    <mergeCell ref="H202:H212"/>
    <mergeCell ref="I202:I212"/>
    <mergeCell ref="J202:J212"/>
    <mergeCell ref="K202:K212"/>
    <mergeCell ref="BQ202:BQ212"/>
    <mergeCell ref="BR202:BR212"/>
    <mergeCell ref="BS202:BS212"/>
    <mergeCell ref="BT202:BT212"/>
    <mergeCell ref="H190:H200"/>
    <mergeCell ref="I190:I200"/>
    <mergeCell ref="J190:J200"/>
    <mergeCell ref="K190:K200"/>
    <mergeCell ref="BQ190:BQ200"/>
    <mergeCell ref="C190:C200"/>
    <mergeCell ref="D190:D200"/>
    <mergeCell ref="E190:E200"/>
    <mergeCell ref="BR214:BR224"/>
    <mergeCell ref="BS214:BS224"/>
    <mergeCell ref="BT214:BT224"/>
    <mergeCell ref="H214:H224"/>
    <mergeCell ref="I214:I224"/>
    <mergeCell ref="J214:J224"/>
    <mergeCell ref="K214:K224"/>
    <mergeCell ref="BQ214:BQ224"/>
    <mergeCell ref="C214:C224"/>
    <mergeCell ref="D214:D224"/>
    <mergeCell ref="E214:E224"/>
    <mergeCell ref="F214:F224"/>
    <mergeCell ref="G214:G224"/>
    <mergeCell ref="Q215:Q216"/>
  </mergeCells>
  <conditionalFormatting sqref="F7">
    <cfRule type="cellIs" dxfId="478" priority="244" operator="between">
      <formula>4</formula>
      <formula>5</formula>
    </cfRule>
    <cfRule type="cellIs" dxfId="477" priority="245" operator="between">
      <formula>2</formula>
      <formula>3</formula>
    </cfRule>
    <cfRule type="cellIs" dxfId="476" priority="246" operator="between">
      <formula>0</formula>
      <formula>1</formula>
    </cfRule>
  </conditionalFormatting>
  <conditionalFormatting sqref="G7">
    <cfRule type="cellIs" dxfId="475" priority="242" operator="between">
      <formula>3</formula>
      <formula>5</formula>
    </cfRule>
    <cfRule type="cellIs" dxfId="474" priority="243" operator="between">
      <formula>1</formula>
      <formula>2</formula>
    </cfRule>
  </conditionalFormatting>
  <conditionalFormatting sqref="H7">
    <cfRule type="cellIs" dxfId="473" priority="238" operator="between">
      <formula>13</formula>
      <formula>30</formula>
    </cfRule>
    <cfRule type="cellIs" dxfId="472" priority="239" operator="between">
      <formula>7</formula>
      <formula>12</formula>
    </cfRule>
    <cfRule type="cellIs" dxfId="471" priority="240" operator="between">
      <formula>4</formula>
      <formula>6</formula>
    </cfRule>
    <cfRule type="cellIs" dxfId="470" priority="241" operator="between">
      <formula>1</formula>
      <formula>3</formula>
    </cfRule>
  </conditionalFormatting>
  <conditionalFormatting sqref="D7">
    <cfRule type="containsText" dxfId="469" priority="237" operator="containsText" text="Deleted">
      <formula>NOT(ISERROR(SEARCH("Deleted",D7)))</formula>
    </cfRule>
  </conditionalFormatting>
  <conditionalFormatting sqref="D18">
    <cfRule type="containsText" dxfId="468" priority="207" operator="containsText" text="Deleted">
      <formula>NOT(ISERROR(SEARCH("Deleted",D18)))</formula>
    </cfRule>
  </conditionalFormatting>
  <conditionalFormatting sqref="F18">
    <cfRule type="cellIs" dxfId="467" priority="214" operator="between">
      <formula>4</formula>
      <formula>5</formula>
    </cfRule>
    <cfRule type="cellIs" dxfId="466" priority="215" operator="between">
      <formula>2</formula>
      <formula>3</formula>
    </cfRule>
    <cfRule type="cellIs" dxfId="465" priority="216" operator="between">
      <formula>0</formula>
      <formula>1</formula>
    </cfRule>
  </conditionalFormatting>
  <conditionalFormatting sqref="G18">
    <cfRule type="cellIs" dxfId="464" priority="212" operator="between">
      <formula>3</formula>
      <formula>5</formula>
    </cfRule>
    <cfRule type="cellIs" dxfId="463" priority="213" operator="between">
      <formula>1</formula>
      <formula>2</formula>
    </cfRule>
  </conditionalFormatting>
  <conditionalFormatting sqref="H18">
    <cfRule type="cellIs" dxfId="462" priority="208" operator="between">
      <formula>13</formula>
      <formula>30</formula>
    </cfRule>
    <cfRule type="cellIs" dxfId="461" priority="209" operator="between">
      <formula>7</formula>
      <formula>12</formula>
    </cfRule>
    <cfRule type="cellIs" dxfId="460" priority="210" operator="between">
      <formula>4</formula>
      <formula>6</formula>
    </cfRule>
    <cfRule type="cellIs" dxfId="459" priority="211" operator="between">
      <formula>1</formula>
      <formula>3</formula>
    </cfRule>
  </conditionalFormatting>
  <conditionalFormatting sqref="D29">
    <cfRule type="containsText" dxfId="458" priority="197" operator="containsText" text="Deleted">
      <formula>NOT(ISERROR(SEARCH("Deleted",D29)))</formula>
    </cfRule>
  </conditionalFormatting>
  <conditionalFormatting sqref="F29">
    <cfRule type="cellIs" dxfId="457" priority="204" operator="between">
      <formula>4</formula>
      <formula>5</formula>
    </cfRule>
    <cfRule type="cellIs" dxfId="456" priority="205" operator="between">
      <formula>2</formula>
      <formula>3</formula>
    </cfRule>
    <cfRule type="cellIs" dxfId="455" priority="206" operator="between">
      <formula>0</formula>
      <formula>1</formula>
    </cfRule>
  </conditionalFormatting>
  <conditionalFormatting sqref="G29">
    <cfRule type="cellIs" dxfId="454" priority="202" operator="between">
      <formula>3</formula>
      <formula>5</formula>
    </cfRule>
    <cfRule type="cellIs" dxfId="453" priority="203" operator="between">
      <formula>1</formula>
      <formula>2</formula>
    </cfRule>
  </conditionalFormatting>
  <conditionalFormatting sqref="H29">
    <cfRule type="cellIs" dxfId="452" priority="198" operator="between">
      <formula>13</formula>
      <formula>30</formula>
    </cfRule>
    <cfRule type="cellIs" dxfId="451" priority="199" operator="between">
      <formula>7</formula>
      <formula>12</formula>
    </cfRule>
    <cfRule type="cellIs" dxfId="450" priority="200" operator="between">
      <formula>4</formula>
      <formula>6</formula>
    </cfRule>
    <cfRule type="cellIs" dxfId="449" priority="201" operator="between">
      <formula>1</formula>
      <formula>3</formula>
    </cfRule>
  </conditionalFormatting>
  <conditionalFormatting sqref="D40">
    <cfRule type="containsText" dxfId="448" priority="187" operator="containsText" text="Deleted">
      <formula>NOT(ISERROR(SEARCH("Deleted",D40)))</formula>
    </cfRule>
  </conditionalFormatting>
  <conditionalFormatting sqref="F40">
    <cfRule type="cellIs" dxfId="447" priority="194" operator="between">
      <formula>4</formula>
      <formula>5</formula>
    </cfRule>
    <cfRule type="cellIs" dxfId="446" priority="195" operator="between">
      <formula>2</formula>
      <formula>3</formula>
    </cfRule>
    <cfRule type="cellIs" dxfId="445" priority="196" operator="between">
      <formula>0</formula>
      <formula>1</formula>
    </cfRule>
  </conditionalFormatting>
  <conditionalFormatting sqref="G40">
    <cfRule type="cellIs" dxfId="444" priority="192" operator="between">
      <formula>3</formula>
      <formula>5</formula>
    </cfRule>
    <cfRule type="cellIs" dxfId="443" priority="193" operator="between">
      <formula>1</formula>
      <formula>2</formula>
    </cfRule>
  </conditionalFormatting>
  <conditionalFormatting sqref="H40">
    <cfRule type="cellIs" dxfId="442" priority="188" operator="between">
      <formula>13</formula>
      <formula>30</formula>
    </cfRule>
    <cfRule type="cellIs" dxfId="441" priority="189" operator="between">
      <formula>7</formula>
      <formula>12</formula>
    </cfRule>
    <cfRule type="cellIs" dxfId="440" priority="190" operator="between">
      <formula>4</formula>
      <formula>6</formula>
    </cfRule>
    <cfRule type="cellIs" dxfId="439" priority="191" operator="between">
      <formula>1</formula>
      <formula>3</formula>
    </cfRule>
  </conditionalFormatting>
  <conditionalFormatting sqref="D51">
    <cfRule type="containsText" dxfId="438" priority="177" operator="containsText" text="Deleted">
      <formula>NOT(ISERROR(SEARCH("Deleted",D51)))</formula>
    </cfRule>
  </conditionalFormatting>
  <conditionalFormatting sqref="F51">
    <cfRule type="cellIs" dxfId="437" priority="184" operator="between">
      <formula>4</formula>
      <formula>5</formula>
    </cfRule>
    <cfRule type="cellIs" dxfId="436" priority="185" operator="between">
      <formula>2</formula>
      <formula>3</formula>
    </cfRule>
    <cfRule type="cellIs" dxfId="435" priority="186" operator="between">
      <formula>0</formula>
      <formula>1</formula>
    </cfRule>
  </conditionalFormatting>
  <conditionalFormatting sqref="G51">
    <cfRule type="cellIs" dxfId="434" priority="182" operator="between">
      <formula>3</formula>
      <formula>5</formula>
    </cfRule>
    <cfRule type="cellIs" dxfId="433" priority="183" operator="between">
      <formula>1</formula>
      <formula>2</formula>
    </cfRule>
  </conditionalFormatting>
  <conditionalFormatting sqref="H51">
    <cfRule type="cellIs" dxfId="432" priority="178" operator="between">
      <formula>13</formula>
      <formula>30</formula>
    </cfRule>
    <cfRule type="cellIs" dxfId="431" priority="179" operator="between">
      <formula>7</formula>
      <formula>12</formula>
    </cfRule>
    <cfRule type="cellIs" dxfId="430" priority="180" operator="between">
      <formula>4</formula>
      <formula>6</formula>
    </cfRule>
    <cfRule type="cellIs" dxfId="429" priority="181" operator="between">
      <formula>1</formula>
      <formula>3</formula>
    </cfRule>
  </conditionalFormatting>
  <conditionalFormatting sqref="D63">
    <cfRule type="containsText" dxfId="428" priority="167" operator="containsText" text="Deleted">
      <formula>NOT(ISERROR(SEARCH("Deleted",D63)))</formula>
    </cfRule>
  </conditionalFormatting>
  <conditionalFormatting sqref="F63">
    <cfRule type="cellIs" dxfId="427" priority="174" operator="between">
      <formula>4</formula>
      <formula>5</formula>
    </cfRule>
    <cfRule type="cellIs" dxfId="426" priority="175" operator="between">
      <formula>2</formula>
      <formula>3</formula>
    </cfRule>
    <cfRule type="cellIs" dxfId="425" priority="176" operator="between">
      <formula>0</formula>
      <formula>1</formula>
    </cfRule>
  </conditionalFormatting>
  <conditionalFormatting sqref="G63">
    <cfRule type="cellIs" dxfId="424" priority="172" operator="between">
      <formula>3</formula>
      <formula>5</formula>
    </cfRule>
    <cfRule type="cellIs" dxfId="423" priority="173" operator="between">
      <formula>1</formula>
      <formula>2</formula>
    </cfRule>
  </conditionalFormatting>
  <conditionalFormatting sqref="H63">
    <cfRule type="cellIs" dxfId="422" priority="168" operator="between">
      <formula>13</formula>
      <formula>30</formula>
    </cfRule>
    <cfRule type="cellIs" dxfId="421" priority="169" operator="between">
      <formula>7</formula>
      <formula>12</formula>
    </cfRule>
    <cfRule type="cellIs" dxfId="420" priority="170" operator="between">
      <formula>4</formula>
      <formula>6</formula>
    </cfRule>
    <cfRule type="cellIs" dxfId="419" priority="171" operator="between">
      <formula>1</formula>
      <formula>3</formula>
    </cfRule>
  </conditionalFormatting>
  <conditionalFormatting sqref="D74">
    <cfRule type="containsText" dxfId="418" priority="157" operator="containsText" text="Deleted">
      <formula>NOT(ISERROR(SEARCH("Deleted",D74)))</formula>
    </cfRule>
  </conditionalFormatting>
  <conditionalFormatting sqref="F74">
    <cfRule type="cellIs" dxfId="417" priority="164" operator="between">
      <formula>4</formula>
      <formula>5</formula>
    </cfRule>
    <cfRule type="cellIs" dxfId="416" priority="165" operator="between">
      <formula>2</formula>
      <formula>3</formula>
    </cfRule>
    <cfRule type="cellIs" dxfId="415" priority="166" operator="between">
      <formula>0</formula>
      <formula>1</formula>
    </cfRule>
  </conditionalFormatting>
  <conditionalFormatting sqref="G74">
    <cfRule type="cellIs" dxfId="414" priority="162" operator="between">
      <formula>3</formula>
      <formula>5</formula>
    </cfRule>
    <cfRule type="cellIs" dxfId="413" priority="163" operator="between">
      <formula>1</formula>
      <formula>2</formula>
    </cfRule>
  </conditionalFormatting>
  <conditionalFormatting sqref="H74">
    <cfRule type="cellIs" dxfId="412" priority="158" operator="between">
      <formula>13</formula>
      <formula>30</formula>
    </cfRule>
    <cfRule type="cellIs" dxfId="411" priority="159" operator="between">
      <formula>7</formula>
      <formula>12</formula>
    </cfRule>
    <cfRule type="cellIs" dxfId="410" priority="160" operator="between">
      <formula>4</formula>
      <formula>6</formula>
    </cfRule>
    <cfRule type="cellIs" dxfId="409" priority="161" operator="between">
      <formula>1</formula>
      <formula>3</formula>
    </cfRule>
  </conditionalFormatting>
  <conditionalFormatting sqref="D86">
    <cfRule type="containsText" dxfId="408" priority="147" operator="containsText" text="Deleted">
      <formula>NOT(ISERROR(SEARCH("Deleted",D86)))</formula>
    </cfRule>
  </conditionalFormatting>
  <conditionalFormatting sqref="F86">
    <cfRule type="cellIs" dxfId="407" priority="154" operator="between">
      <formula>4</formula>
      <formula>5</formula>
    </cfRule>
    <cfRule type="cellIs" dxfId="406" priority="155" operator="between">
      <formula>2</formula>
      <formula>3</formula>
    </cfRule>
    <cfRule type="cellIs" dxfId="405" priority="156" operator="between">
      <formula>0</formula>
      <formula>1</formula>
    </cfRule>
  </conditionalFormatting>
  <conditionalFormatting sqref="G86">
    <cfRule type="cellIs" dxfId="404" priority="152" operator="between">
      <formula>3</formula>
      <formula>5</formula>
    </cfRule>
    <cfRule type="cellIs" dxfId="403" priority="153" operator="between">
      <formula>1</formula>
      <formula>2</formula>
    </cfRule>
  </conditionalFormatting>
  <conditionalFormatting sqref="H86">
    <cfRule type="cellIs" dxfId="402" priority="148" operator="between">
      <formula>13</formula>
      <formula>30</formula>
    </cfRule>
    <cfRule type="cellIs" dxfId="401" priority="149" operator="between">
      <formula>7</formula>
      <formula>12</formula>
    </cfRule>
    <cfRule type="cellIs" dxfId="400" priority="150" operator="between">
      <formula>4</formula>
      <formula>6</formula>
    </cfRule>
    <cfRule type="cellIs" dxfId="399" priority="151" operator="between">
      <formula>1</formula>
      <formula>3</formula>
    </cfRule>
  </conditionalFormatting>
  <conditionalFormatting sqref="D97">
    <cfRule type="containsText" dxfId="398" priority="137" operator="containsText" text="Deleted">
      <formula>NOT(ISERROR(SEARCH("Deleted",D97)))</formula>
    </cfRule>
  </conditionalFormatting>
  <conditionalFormatting sqref="F97">
    <cfRule type="cellIs" dxfId="397" priority="144" operator="between">
      <formula>4</formula>
      <formula>5</formula>
    </cfRule>
    <cfRule type="cellIs" dxfId="396" priority="145" operator="between">
      <formula>2</formula>
      <formula>3</formula>
    </cfRule>
    <cfRule type="cellIs" dxfId="395" priority="146" operator="between">
      <formula>0</formula>
      <formula>1</formula>
    </cfRule>
  </conditionalFormatting>
  <conditionalFormatting sqref="G97">
    <cfRule type="cellIs" dxfId="394" priority="142" operator="between">
      <formula>3</formula>
      <formula>5</formula>
    </cfRule>
    <cfRule type="cellIs" dxfId="393" priority="143" operator="between">
      <formula>1</formula>
      <formula>2</formula>
    </cfRule>
  </conditionalFormatting>
  <conditionalFormatting sqref="H97">
    <cfRule type="cellIs" dxfId="392" priority="138" operator="between">
      <formula>13</formula>
      <formula>30</formula>
    </cfRule>
    <cfRule type="cellIs" dxfId="391" priority="139" operator="between">
      <formula>7</formula>
      <formula>12</formula>
    </cfRule>
    <cfRule type="cellIs" dxfId="390" priority="140" operator="between">
      <formula>4</formula>
      <formula>6</formula>
    </cfRule>
    <cfRule type="cellIs" dxfId="389" priority="141" operator="between">
      <formula>1</formula>
      <formula>3</formula>
    </cfRule>
  </conditionalFormatting>
  <conditionalFormatting sqref="D108">
    <cfRule type="containsText" dxfId="388" priority="127" operator="containsText" text="Deleted">
      <formula>NOT(ISERROR(SEARCH("Deleted",D108)))</formula>
    </cfRule>
  </conditionalFormatting>
  <conditionalFormatting sqref="F108">
    <cfRule type="cellIs" dxfId="387" priority="134" operator="between">
      <formula>4</formula>
      <formula>5</formula>
    </cfRule>
    <cfRule type="cellIs" dxfId="386" priority="135" operator="between">
      <formula>2</formula>
      <formula>3</formula>
    </cfRule>
    <cfRule type="cellIs" dxfId="385" priority="136" operator="between">
      <formula>0</formula>
      <formula>1</formula>
    </cfRule>
  </conditionalFormatting>
  <conditionalFormatting sqref="G108">
    <cfRule type="cellIs" dxfId="384" priority="132" operator="between">
      <formula>3</formula>
      <formula>5</formula>
    </cfRule>
    <cfRule type="cellIs" dxfId="383" priority="133" operator="between">
      <formula>1</formula>
      <formula>2</formula>
    </cfRule>
  </conditionalFormatting>
  <conditionalFormatting sqref="H108">
    <cfRule type="cellIs" dxfId="382" priority="128" operator="between">
      <formula>13</formula>
      <formula>30</formula>
    </cfRule>
    <cfRule type="cellIs" dxfId="381" priority="129" operator="between">
      <formula>7</formula>
      <formula>12</formula>
    </cfRule>
    <cfRule type="cellIs" dxfId="380" priority="130" operator="between">
      <formula>4</formula>
      <formula>6</formula>
    </cfRule>
    <cfRule type="cellIs" dxfId="379" priority="131" operator="between">
      <formula>1</formula>
      <formula>3</formula>
    </cfRule>
  </conditionalFormatting>
  <conditionalFormatting sqref="D120">
    <cfRule type="containsText" dxfId="378" priority="117" operator="containsText" text="Deleted">
      <formula>NOT(ISERROR(SEARCH("Deleted",D120)))</formula>
    </cfRule>
  </conditionalFormatting>
  <conditionalFormatting sqref="F120">
    <cfRule type="cellIs" dxfId="377" priority="124" operator="between">
      <formula>4</formula>
      <formula>5</formula>
    </cfRule>
    <cfRule type="cellIs" dxfId="376" priority="125" operator="between">
      <formula>2</formula>
      <formula>3</formula>
    </cfRule>
    <cfRule type="cellIs" dxfId="375" priority="126" operator="between">
      <formula>0</formula>
      <formula>1</formula>
    </cfRule>
  </conditionalFormatting>
  <conditionalFormatting sqref="G120">
    <cfRule type="cellIs" dxfId="374" priority="122" operator="between">
      <formula>3</formula>
      <formula>5</formula>
    </cfRule>
    <cfRule type="cellIs" dxfId="373" priority="123" operator="between">
      <formula>1</formula>
      <formula>2</formula>
    </cfRule>
  </conditionalFormatting>
  <conditionalFormatting sqref="H120">
    <cfRule type="cellIs" dxfId="372" priority="118" operator="between">
      <formula>13</formula>
      <formula>30</formula>
    </cfRule>
    <cfRule type="cellIs" dxfId="371" priority="119" operator="between">
      <formula>7</formula>
      <formula>12</formula>
    </cfRule>
    <cfRule type="cellIs" dxfId="370" priority="120" operator="between">
      <formula>4</formula>
      <formula>6</formula>
    </cfRule>
    <cfRule type="cellIs" dxfId="369" priority="121" operator="between">
      <formula>1</formula>
      <formula>3</formula>
    </cfRule>
  </conditionalFormatting>
  <conditionalFormatting sqref="D132">
    <cfRule type="containsText" dxfId="368" priority="107" operator="containsText" text="Deleted">
      <formula>NOT(ISERROR(SEARCH("Deleted",D132)))</formula>
    </cfRule>
  </conditionalFormatting>
  <conditionalFormatting sqref="F132">
    <cfRule type="cellIs" dxfId="367" priority="114" operator="between">
      <formula>4</formula>
      <formula>5</formula>
    </cfRule>
    <cfRule type="cellIs" dxfId="366" priority="115" operator="between">
      <formula>2</formula>
      <formula>3</formula>
    </cfRule>
    <cfRule type="cellIs" dxfId="365" priority="116" operator="between">
      <formula>0</formula>
      <formula>1</formula>
    </cfRule>
  </conditionalFormatting>
  <conditionalFormatting sqref="G132">
    <cfRule type="cellIs" dxfId="364" priority="112" operator="between">
      <formula>3</formula>
      <formula>5</formula>
    </cfRule>
    <cfRule type="cellIs" dxfId="363" priority="113" operator="between">
      <formula>1</formula>
      <formula>2</formula>
    </cfRule>
  </conditionalFormatting>
  <conditionalFormatting sqref="H132">
    <cfRule type="cellIs" dxfId="362" priority="108" operator="between">
      <formula>13</formula>
      <formula>30</formula>
    </cfRule>
    <cfRule type="cellIs" dxfId="361" priority="109" operator="between">
      <formula>7</formula>
      <formula>12</formula>
    </cfRule>
    <cfRule type="cellIs" dxfId="360" priority="110" operator="between">
      <formula>4</formula>
      <formula>6</formula>
    </cfRule>
    <cfRule type="cellIs" dxfId="359" priority="111" operator="between">
      <formula>1</formula>
      <formula>3</formula>
    </cfRule>
  </conditionalFormatting>
  <conditionalFormatting sqref="D144">
    <cfRule type="containsText" dxfId="358" priority="97" operator="containsText" text="Deleted">
      <formula>NOT(ISERROR(SEARCH("Deleted",D144)))</formula>
    </cfRule>
  </conditionalFormatting>
  <conditionalFormatting sqref="F144">
    <cfRule type="cellIs" dxfId="357" priority="104" operator="between">
      <formula>4</formula>
      <formula>5</formula>
    </cfRule>
    <cfRule type="cellIs" dxfId="356" priority="105" operator="between">
      <formula>2</formula>
      <formula>3</formula>
    </cfRule>
    <cfRule type="cellIs" dxfId="355" priority="106" operator="between">
      <formula>0</formula>
      <formula>1</formula>
    </cfRule>
  </conditionalFormatting>
  <conditionalFormatting sqref="G144">
    <cfRule type="cellIs" dxfId="354" priority="102" operator="between">
      <formula>3</formula>
      <formula>5</formula>
    </cfRule>
    <cfRule type="cellIs" dxfId="353" priority="103" operator="between">
      <formula>1</formula>
      <formula>2</formula>
    </cfRule>
  </conditionalFormatting>
  <conditionalFormatting sqref="H144">
    <cfRule type="cellIs" dxfId="352" priority="98" operator="between">
      <formula>13</formula>
      <formula>30</formula>
    </cfRule>
    <cfRule type="cellIs" dxfId="351" priority="99" operator="between">
      <formula>7</formula>
      <formula>12</formula>
    </cfRule>
    <cfRule type="cellIs" dxfId="350" priority="100" operator="between">
      <formula>4</formula>
      <formula>6</formula>
    </cfRule>
    <cfRule type="cellIs" dxfId="349" priority="101" operator="between">
      <formula>1</formula>
      <formula>3</formula>
    </cfRule>
  </conditionalFormatting>
  <conditionalFormatting sqref="D155">
    <cfRule type="containsText" dxfId="348" priority="87" operator="containsText" text="Deleted">
      <formula>NOT(ISERROR(SEARCH("Deleted",D155)))</formula>
    </cfRule>
  </conditionalFormatting>
  <conditionalFormatting sqref="F155">
    <cfRule type="cellIs" dxfId="347" priority="94" operator="between">
      <formula>4</formula>
      <formula>5</formula>
    </cfRule>
    <cfRule type="cellIs" dxfId="346" priority="95" operator="between">
      <formula>2</formula>
      <formula>3</formula>
    </cfRule>
    <cfRule type="cellIs" dxfId="345" priority="96" operator="between">
      <formula>0</formula>
      <formula>1</formula>
    </cfRule>
  </conditionalFormatting>
  <conditionalFormatting sqref="G155">
    <cfRule type="cellIs" dxfId="344" priority="92" operator="between">
      <formula>3</formula>
      <formula>5</formula>
    </cfRule>
    <cfRule type="cellIs" dxfId="343" priority="93" operator="between">
      <formula>1</formula>
      <formula>2</formula>
    </cfRule>
  </conditionalFormatting>
  <conditionalFormatting sqref="H155">
    <cfRule type="cellIs" dxfId="342" priority="88" operator="between">
      <formula>13</formula>
      <formula>30</formula>
    </cfRule>
    <cfRule type="cellIs" dxfId="341" priority="89" operator="between">
      <formula>7</formula>
      <formula>12</formula>
    </cfRule>
    <cfRule type="cellIs" dxfId="340" priority="90" operator="between">
      <formula>4</formula>
      <formula>6</formula>
    </cfRule>
    <cfRule type="cellIs" dxfId="339" priority="91" operator="between">
      <formula>1</formula>
      <formula>3</formula>
    </cfRule>
  </conditionalFormatting>
  <conditionalFormatting sqref="D167">
    <cfRule type="containsText" dxfId="338" priority="77" operator="containsText" text="Deleted">
      <formula>NOT(ISERROR(SEARCH("Deleted",D167)))</formula>
    </cfRule>
  </conditionalFormatting>
  <conditionalFormatting sqref="F167">
    <cfRule type="cellIs" dxfId="337" priority="84" operator="between">
      <formula>4</formula>
      <formula>5</formula>
    </cfRule>
    <cfRule type="cellIs" dxfId="336" priority="85" operator="between">
      <formula>2</formula>
      <formula>3</formula>
    </cfRule>
    <cfRule type="cellIs" dxfId="335" priority="86" operator="between">
      <formula>0</formula>
      <formula>1</formula>
    </cfRule>
  </conditionalFormatting>
  <conditionalFormatting sqref="G167">
    <cfRule type="cellIs" dxfId="334" priority="82" operator="between">
      <formula>3</formula>
      <formula>5</formula>
    </cfRule>
    <cfRule type="cellIs" dxfId="333" priority="83" operator="between">
      <formula>1</formula>
      <formula>2</formula>
    </cfRule>
  </conditionalFormatting>
  <conditionalFormatting sqref="H167">
    <cfRule type="cellIs" dxfId="332" priority="78" operator="between">
      <formula>13</formula>
      <formula>30</formula>
    </cfRule>
    <cfRule type="cellIs" dxfId="331" priority="79" operator="between">
      <formula>7</formula>
      <formula>12</formula>
    </cfRule>
    <cfRule type="cellIs" dxfId="330" priority="80" operator="between">
      <formula>4</formula>
      <formula>6</formula>
    </cfRule>
    <cfRule type="cellIs" dxfId="329" priority="81" operator="between">
      <formula>1</formula>
      <formula>3</formula>
    </cfRule>
  </conditionalFormatting>
  <conditionalFormatting sqref="D179">
    <cfRule type="containsText" dxfId="328" priority="67" operator="containsText" text="Deleted">
      <formula>NOT(ISERROR(SEARCH("Deleted",D179)))</formula>
    </cfRule>
  </conditionalFormatting>
  <conditionalFormatting sqref="F179">
    <cfRule type="cellIs" dxfId="327" priority="74" operator="between">
      <formula>4</formula>
      <formula>5</formula>
    </cfRule>
    <cfRule type="cellIs" dxfId="326" priority="75" operator="between">
      <formula>2</formula>
      <formula>3</formula>
    </cfRule>
    <cfRule type="cellIs" dxfId="325" priority="76" operator="between">
      <formula>0</formula>
      <formula>1</formula>
    </cfRule>
  </conditionalFormatting>
  <conditionalFormatting sqref="G179">
    <cfRule type="cellIs" dxfId="324" priority="72" operator="between">
      <formula>3</formula>
      <formula>5</formula>
    </cfRule>
    <cfRule type="cellIs" dxfId="323" priority="73" operator="between">
      <formula>1</formula>
      <formula>2</formula>
    </cfRule>
  </conditionalFormatting>
  <conditionalFormatting sqref="H179">
    <cfRule type="cellIs" dxfId="322" priority="68" operator="between">
      <formula>13</formula>
      <formula>30</formula>
    </cfRule>
    <cfRule type="cellIs" dxfId="321" priority="69" operator="between">
      <formula>7</formula>
      <formula>12</formula>
    </cfRule>
    <cfRule type="cellIs" dxfId="320" priority="70" operator="between">
      <formula>4</formula>
      <formula>6</formula>
    </cfRule>
    <cfRule type="cellIs" dxfId="319" priority="71" operator="between">
      <formula>1</formula>
      <formula>3</formula>
    </cfRule>
  </conditionalFormatting>
  <conditionalFormatting sqref="D190">
    <cfRule type="containsText" dxfId="318" priority="57" operator="containsText" text="Deleted">
      <formula>NOT(ISERROR(SEARCH("Deleted",D190)))</formula>
    </cfRule>
  </conditionalFormatting>
  <conditionalFormatting sqref="F190">
    <cfRule type="cellIs" dxfId="317" priority="64" operator="between">
      <formula>4</formula>
      <formula>5</formula>
    </cfRule>
    <cfRule type="cellIs" dxfId="316" priority="65" operator="between">
      <formula>2</formula>
      <formula>3</formula>
    </cfRule>
    <cfRule type="cellIs" dxfId="315" priority="66" operator="between">
      <formula>0</formula>
      <formula>1</formula>
    </cfRule>
  </conditionalFormatting>
  <conditionalFormatting sqref="G190">
    <cfRule type="cellIs" dxfId="314" priority="62" operator="between">
      <formula>3</formula>
      <formula>5</formula>
    </cfRule>
    <cfRule type="cellIs" dxfId="313" priority="63" operator="between">
      <formula>1</formula>
      <formula>2</formula>
    </cfRule>
  </conditionalFormatting>
  <conditionalFormatting sqref="H190">
    <cfRule type="cellIs" dxfId="312" priority="58" operator="between">
      <formula>13</formula>
      <formula>30</formula>
    </cfRule>
    <cfRule type="cellIs" dxfId="311" priority="59" operator="between">
      <formula>7</formula>
      <formula>12</formula>
    </cfRule>
    <cfRule type="cellIs" dxfId="310" priority="60" operator="between">
      <formula>4</formula>
      <formula>6</formula>
    </cfRule>
    <cfRule type="cellIs" dxfId="309" priority="61" operator="between">
      <formula>1</formula>
      <formula>3</formula>
    </cfRule>
  </conditionalFormatting>
  <conditionalFormatting sqref="D202">
    <cfRule type="containsText" dxfId="308" priority="47" operator="containsText" text="Deleted">
      <formula>NOT(ISERROR(SEARCH("Deleted",D202)))</formula>
    </cfRule>
  </conditionalFormatting>
  <conditionalFormatting sqref="F202">
    <cfRule type="cellIs" dxfId="307" priority="54" operator="between">
      <formula>4</formula>
      <formula>5</formula>
    </cfRule>
    <cfRule type="cellIs" dxfId="306" priority="55" operator="between">
      <formula>2</formula>
      <formula>3</formula>
    </cfRule>
    <cfRule type="cellIs" dxfId="305" priority="56" operator="between">
      <formula>0</formula>
      <formula>1</formula>
    </cfRule>
  </conditionalFormatting>
  <conditionalFormatting sqref="G202">
    <cfRule type="cellIs" dxfId="304" priority="52" operator="between">
      <formula>3</formula>
      <formula>5</formula>
    </cfRule>
    <cfRule type="cellIs" dxfId="303" priority="53" operator="between">
      <formula>1</formula>
      <formula>2</formula>
    </cfRule>
  </conditionalFormatting>
  <conditionalFormatting sqref="H202">
    <cfRule type="cellIs" dxfId="302" priority="48" operator="between">
      <formula>13</formula>
      <formula>30</formula>
    </cfRule>
    <cfRule type="cellIs" dxfId="301" priority="49" operator="between">
      <formula>7</formula>
      <formula>12</formula>
    </cfRule>
    <cfRule type="cellIs" dxfId="300" priority="50" operator="between">
      <formula>4</formula>
      <formula>6</formula>
    </cfRule>
    <cfRule type="cellIs" dxfId="299" priority="51" operator="between">
      <formula>1</formula>
      <formula>3</formula>
    </cfRule>
  </conditionalFormatting>
  <conditionalFormatting sqref="D214">
    <cfRule type="containsText" dxfId="298" priority="37" operator="containsText" text="Deleted">
      <formula>NOT(ISERROR(SEARCH("Deleted",D214)))</formula>
    </cfRule>
  </conditionalFormatting>
  <conditionalFormatting sqref="F214">
    <cfRule type="cellIs" dxfId="297" priority="44" operator="between">
      <formula>4</formula>
      <formula>5</formula>
    </cfRule>
    <cfRule type="cellIs" dxfId="296" priority="45" operator="between">
      <formula>2</formula>
      <formula>3</formula>
    </cfRule>
    <cfRule type="cellIs" dxfId="295" priority="46" operator="between">
      <formula>0</formula>
      <formula>1</formula>
    </cfRule>
  </conditionalFormatting>
  <conditionalFormatting sqref="G214">
    <cfRule type="cellIs" dxfId="294" priority="42" operator="between">
      <formula>3</formula>
      <formula>5</formula>
    </cfRule>
    <cfRule type="cellIs" dxfId="293" priority="43" operator="between">
      <formula>1</formula>
      <formula>2</formula>
    </cfRule>
  </conditionalFormatting>
  <conditionalFormatting sqref="H214">
    <cfRule type="cellIs" dxfId="292" priority="38" operator="between">
      <formula>13</formula>
      <formula>30</formula>
    </cfRule>
    <cfRule type="cellIs" dxfId="291" priority="39" operator="between">
      <formula>7</formula>
      <formula>12</formula>
    </cfRule>
    <cfRule type="cellIs" dxfId="290" priority="40" operator="between">
      <formula>4</formula>
      <formula>6</formula>
    </cfRule>
    <cfRule type="cellIs" dxfId="289" priority="41" operator="between">
      <formula>1</formula>
      <formula>3</formula>
    </cfRule>
  </conditionalFormatting>
  <conditionalFormatting sqref="AI11:BL11 AI22:BL22 AI33:BL33 AI44:BL44">
    <cfRule type="uniqueValues" priority="36"/>
  </conditionalFormatting>
  <conditionalFormatting sqref="AI22:BL22 AI33:BL33 AI44:BL44 AI55:BL55 AI67:BL67 AI78:BL78 AI90:BL90 AI101:BL101 AI112:BL112 AI124:BL124 AI136:BL136 AI148:BL148 AI159:BL159 AI171:BL171 AI183:BL183 AI194:BL194 AI206:BL206 AI218:BL218">
    <cfRule type="uniqueValues" dxfId="288" priority="35"/>
  </conditionalFormatting>
  <conditionalFormatting sqref="AI55:BL55">
    <cfRule type="uniqueValues" priority="34"/>
  </conditionalFormatting>
  <conditionalFormatting sqref="AI67:BL67">
    <cfRule type="uniqueValues" priority="33"/>
  </conditionalFormatting>
  <conditionalFormatting sqref="AI78:BL78">
    <cfRule type="uniqueValues" priority="32"/>
  </conditionalFormatting>
  <conditionalFormatting sqref="AI90:BL90">
    <cfRule type="uniqueValues" priority="31"/>
  </conditionalFormatting>
  <conditionalFormatting sqref="AI101:BL101">
    <cfRule type="uniqueValues" priority="30"/>
  </conditionalFormatting>
  <conditionalFormatting sqref="AI112:BL112">
    <cfRule type="uniqueValues" priority="29"/>
  </conditionalFormatting>
  <conditionalFormatting sqref="AI124:BL124">
    <cfRule type="uniqueValues" priority="28"/>
  </conditionalFormatting>
  <conditionalFormatting sqref="AI136:BL136">
    <cfRule type="uniqueValues" priority="27"/>
  </conditionalFormatting>
  <conditionalFormatting sqref="AI148:BL148">
    <cfRule type="uniqueValues" priority="26"/>
  </conditionalFormatting>
  <conditionalFormatting sqref="AI159:BL159">
    <cfRule type="uniqueValues" priority="25"/>
  </conditionalFormatting>
  <conditionalFormatting sqref="AI171:BL171">
    <cfRule type="uniqueValues" priority="24"/>
  </conditionalFormatting>
  <conditionalFormatting sqref="AI183:BL183">
    <cfRule type="uniqueValues" priority="23"/>
  </conditionalFormatting>
  <conditionalFormatting sqref="AI194:BL194">
    <cfRule type="uniqueValues" priority="22"/>
  </conditionalFormatting>
  <conditionalFormatting sqref="AI206:BL206">
    <cfRule type="uniqueValues" priority="21"/>
  </conditionalFormatting>
  <conditionalFormatting sqref="AI218:BL218">
    <cfRule type="uniqueValues" priority="20"/>
  </conditionalFormatting>
  <conditionalFormatting sqref="AI5:BL5">
    <cfRule type="uniqueValues" priority="19"/>
  </conditionalFormatting>
  <conditionalFormatting sqref="AI6:BL6">
    <cfRule type="uniqueValues" priority="17"/>
  </conditionalFormatting>
  <conditionalFormatting sqref="AI55:BL55">
    <cfRule type="uniqueValues" priority="16"/>
  </conditionalFormatting>
  <conditionalFormatting sqref="AI67:BL67">
    <cfRule type="uniqueValues" priority="15"/>
  </conditionalFormatting>
  <conditionalFormatting sqref="AI78:BL78">
    <cfRule type="uniqueValues" priority="14"/>
  </conditionalFormatting>
  <conditionalFormatting sqref="AI90:BL90">
    <cfRule type="uniqueValues" priority="13"/>
  </conditionalFormatting>
  <conditionalFormatting sqref="AI101:BL101">
    <cfRule type="uniqueValues" priority="12"/>
  </conditionalFormatting>
  <conditionalFormatting sqref="AI112:BL112">
    <cfRule type="uniqueValues" priority="11"/>
  </conditionalFormatting>
  <conditionalFormatting sqref="AI124:BL124">
    <cfRule type="uniqueValues" priority="10"/>
  </conditionalFormatting>
  <conditionalFormatting sqref="AI136:BL136">
    <cfRule type="uniqueValues" priority="9"/>
  </conditionalFormatting>
  <conditionalFormatting sqref="AI148:BL148">
    <cfRule type="uniqueValues" priority="8"/>
  </conditionalFormatting>
  <conditionalFormatting sqref="AI159:BL159">
    <cfRule type="uniqueValues" priority="7"/>
  </conditionalFormatting>
  <conditionalFormatting sqref="AI171:BL171">
    <cfRule type="uniqueValues" priority="6"/>
  </conditionalFormatting>
  <conditionalFormatting sqref="AI183:BL183">
    <cfRule type="uniqueValues" priority="5"/>
  </conditionalFormatting>
  <conditionalFormatting sqref="AI194:BL194">
    <cfRule type="uniqueValues" priority="4"/>
  </conditionalFormatting>
  <conditionalFormatting sqref="AI206:BL206">
    <cfRule type="uniqueValues" priority="3"/>
  </conditionalFormatting>
  <conditionalFormatting sqref="AI218:BL218">
    <cfRule type="uniqueValues" priority="2"/>
  </conditionalFormatting>
  <conditionalFormatting sqref="AI218:BL218">
    <cfRule type="uniqueValues" priority="1"/>
  </conditionalFormatting>
  <dataValidations xWindow="1170" yWindow="455" count="8">
    <dataValidation type="list" allowBlank="1" showDropDown="1" showInputMessage="1" showErrorMessage="1" errorTitle="Error RAG Input" error="Please enter either 'Green', 'Amber', 'Red', 'N/A'" promptTitle="RAG Input" prompt="Please enter in either 'Green', 'Amber', 'Red', or 'N/A'" sqref="P10 P205 P193 P182 P170 P158 P147 P135 P217 P111 P100 P89 P77 P66 P54 P43 P32 P21">
      <formula1>$BN$9:$BN$12</formula1>
    </dataValidation>
    <dataValidation type="list" allowBlank="1" showDropDown="1" showInputMessage="1" showErrorMessage="1" errorTitle="Direction of Travel Input error" error="Please enter either 'Reduced Risk', 'Stationary Risk', 'Increased Risk' or 'N/A'" promptTitle="Direction of Travel Input" prompt="Please enter either 'Reduced Risk', 'Stationary Risk', 'Increased Risk' or 'N/A'" sqref="Q217">
      <formula1>$BO$9:$BO$12</formula1>
    </dataValidation>
    <dataValidation type="list" allowBlank="1" showDropDown="1" showInputMessage="1" showErrorMessage="1" errorTitle="Direction of Travel Input error" error="Please enter either 'Reduced Risk', 'Stationary Risk', 'Increased Risk' or 'N/A'" promptTitle="Direction of Travel Input" prompt="Please enter either 'Reduced Risk', 'Stationary Risk', 'Increased Risk' or 'N/A'" sqref="Q21 Q32 Q43 Q54 Q66 Q89 Q100 Q111 Q135 Q147 Q158 Q170 Q182 Q193 Q205">
      <formula1>$BO$9:$BO$12</formula1>
    </dataValidation>
    <dataValidation type="list" allowBlank="1" showDropDown="1" showInputMessage="1" showErrorMessage="1" errorTitle="Direction of Travel Input error" error="Please enter either 'Reduced Risk', 'Stationary Risk', 'Increased Risk' or 'N/A'" promptTitle="Direction of Travel Input" prompt="Please enter either 'Reduced Risk', 'Stationary Risk', 'Increased Risk' or 'N/A'" sqref="Q10">
      <formula1>$BO$9:$BO$12</formula1>
    </dataValidation>
    <dataValidation type="list" allowBlank="1" showDropDown="1" showInputMessage="1" showErrorMessage="1" errorTitle="Direction of Travel Input error" error="Please enter either 'Reduced Risk', 'Stationary Risk', 'Increased Risk' or 'N/A'" promptTitle="Direction of Travel Input" prompt="Please enter either 'Reduced', 'Stationary', 'Increased' or 'N/A'" sqref="Q77">
      <formula1>$BO$9:$BO$12</formula1>
    </dataValidation>
    <dataValidation type="list" allowBlank="1" showDropDown="1" showInputMessage="1" showErrorMessage="1" errorTitle="Direction of Travel Input error" error="Please enter either 'Reduced Risk', 'Stationary Risk', 'Increased Risk' or 'N/A'" promptTitle="Direction of Travel Input" prompt="Please enter either 'Reduced Risk', 'Stationary Risk', 'Increased Risk' or 'N/A'" sqref="Q123">
      <formula1>$BO$9:$BO$12</formula1>
    </dataValidation>
    <dataValidation type="list" allowBlank="1" showDropDown="1" showInputMessage="1" showErrorMessage="1" errorTitle="Error RAG Input" error="Please enter either 'Green', 'Amber', 'Red', 'N/A'" promptTitle="RAG Input" prompt="Please enter in either 'Green', 'Amber', 'Red', or 'N/A'" sqref="P123">
      <formula1>"$BN$9:$BN$12"</formula1>
    </dataValidation>
    <dataValidation type="list" allowBlank="1" showDropDown="1" showInputMessage="1" showErrorMessage="1" errorTitle="Dial Version - Input Error" error="Please enter either 'Online' or 'Print'" promptTitle="Dial Version" prompt="Please enter either 'Online' or 'Print'" sqref="S12">
      <formula1>$BO$5:$BO$6</formula1>
    </dataValidation>
  </dataValidations>
  <hyperlinks>
    <hyperlink ref="K7" location="'Risk Register Actions'!B8" tooltip="Click here for Risk 1 action details" display="Click here for action details"/>
    <hyperlink ref="K18" location="'Risk Register Actions'!B8" tooltip="Click here for Risk 1 action details" display="Click here for action details"/>
    <hyperlink ref="K29" location="'Risk Register Actions'!B8" tooltip="Click here for Risk 1 action details" display="Click here for action details"/>
    <hyperlink ref="K40" location="'Risk Register Actions'!B8" tooltip="Click here for Risk 1 action details" display="Click here for action details"/>
    <hyperlink ref="K51" location="'Risk Register Actions'!B8" tooltip="Click here for Risk 1 action details" display="Click here for action details"/>
    <hyperlink ref="K63" location="'Risk Register Actions'!B8" tooltip="Click here for Risk 1 action details" display="Click here for action details"/>
    <hyperlink ref="K74" location="'Risk Register Actions'!B8" tooltip="Click here for Risk 1 action details" display="Click here for action details"/>
    <hyperlink ref="K86" location="'Risk Register Actions'!B8" tooltip="Click here for Risk 1 action details" display="Click here for action details"/>
    <hyperlink ref="K97" location="'Risk Register Actions'!B8" tooltip="Click here for Risk 1 action details" display="Click here for action details"/>
    <hyperlink ref="K108" location="'Risk Register Actions'!B8" tooltip="Click here for Risk 1 action details" display="Click here for action details"/>
    <hyperlink ref="K120" location="'Risk Register Actions'!B8" tooltip="Click here for Risk 1 action details" display="Click here for action details"/>
    <hyperlink ref="K132" location="'Risk Register Actions'!B8" tooltip="Click here for Risk 1 action details" display="Click here for action details"/>
    <hyperlink ref="K144" location="'Risk Register Actions'!B8" tooltip="Click here for Risk 1 action details" display="Click here for action details"/>
    <hyperlink ref="K155" location="'Risk Register Actions'!B8" tooltip="Click here for Risk 1 action details" display="Click here for action details"/>
    <hyperlink ref="K167" location="'Risk Register Actions'!B8" tooltip="Click here for Risk 1 action details" display="Click here for action details"/>
    <hyperlink ref="K179" location="'Risk Register Actions'!B8" tooltip="Click here for Risk 1 action details" display="Click here for action details"/>
    <hyperlink ref="K190" location="'Risk Register Actions'!B8" tooltip="Click here for Risk 1 action details" display="Click here for action details"/>
    <hyperlink ref="K202" location="'Risk Register Actions'!B8" tooltip="Click here for Risk 1 action details" display="Click here for action details"/>
    <hyperlink ref="K214" location="'Risk Register Actions'!B8" tooltip="Click here for Risk 1 action details" display="Click here for action details"/>
    <hyperlink ref="K7:K17" location="'Risk Register Mitigations'!A1" tooltip="Click here for Risk 1 action details" display="Click here for mitigation details"/>
    <hyperlink ref="K18:K28" location="'Risk Register Mitigations'!B26" tooltip="Click here for Risk 2 action details" display="Click here for mitigation details"/>
    <hyperlink ref="K29:K39" location="'Risk Register Mitigations'!B33" tooltip="Click here for Risk 3 action details" display="Click here for mitigation details"/>
    <hyperlink ref="K40:K50" location="'Risk Register Mitigations'!B40" tooltip="Click here for Risk 4 action details" display="Click here for mitigation details"/>
    <hyperlink ref="K51:K61" location="'Risk Register Mitigations'!B48" tooltip="Click here for Risk 5 action details" display="Click here for mitigation details"/>
    <hyperlink ref="K63:K73" location="'Risk Register Mitigations'!B57" tooltip="Click here for Risk 6 action details" display="Click here for mitigation details"/>
    <hyperlink ref="K74:K84" location="'Risk Register Mitigations'!B66" tooltip="Click here for Risk 7 action details" display="Click here for mitigation details"/>
    <hyperlink ref="K86:K96" location="'Risk Register Mitigations'!B79" tooltip="Click here for Risk 8 action details" display="Click here for mitigation details"/>
    <hyperlink ref="K97:K107" location="'Risk Register Mitigations'!B92" tooltip="Click here for Risk 9 action details" display="Click here for mitigation details"/>
    <hyperlink ref="K108:K118" location="'Risk Register Mitigations'!B107" tooltip="Click here for Risk 10 action details" display="Click here for mitigation details"/>
    <hyperlink ref="K120:K130" location="'Risk Register Mitigations'!B118" tooltip="Click here for Risk 11 action details" display="Click here for mitigation details"/>
    <hyperlink ref="K132:K142" location="'Risk Register Mitigations'!B127" tooltip="Click here for Risk 12 action details" display="Click here for mitigation details"/>
    <hyperlink ref="K144:K154" location="'Risk Register Mitigations'!B143" tooltip="Click here for Risk 13 action details" display="Click here for mitigation details"/>
    <hyperlink ref="K155:K165" location="'Risk Register Mitigations'!B152" tooltip="Click here for Risk 14 action details" display="Click here for mitigation details"/>
    <hyperlink ref="K167:K177" location="'Risk Register Mitigations'!B162" tooltip="Click here for Risk 15 action details" display="Click here for mitigation details"/>
    <hyperlink ref="K179:K189" location="'Risk Register Mitigations'!B170" tooltip="Click here for Risk 16 action details" display="Click here for mitigation details"/>
    <hyperlink ref="K202:K212" location="'Risk Register Mitigations'!B191" tooltip="Click here for Risk 18 action details" display="Click here for mitigation details"/>
    <hyperlink ref="K190:K200" location="'Risk Register Mitigations'!B183" tooltip="Click here for Risk 17 action details" display="Click here for mitigation details"/>
    <hyperlink ref="K214:K224" location="'Risk Register Mitigations'!B201" tooltip="Click here for Risk 19 action details" display="Click here for mitigation details"/>
  </hyperlinks>
  <pageMargins left="0.23622047244094491" right="0.23622047244094491" top="0.74803149606299213" bottom="0.74803149606299213" header="0.31496062992125984" footer="0.31496062992125984"/>
  <pageSetup paperSize="8" scale="87" fitToHeight="0" orientation="landscape" r:id="rId1"/>
  <headerFooter>
    <oddFooter>&amp;L&amp;D - &amp;T&amp;CPage &amp;P of &amp;N&amp;R&amp;F</oddFooter>
  </headerFooter>
  <rowBreaks count="5" manualBreakCount="5">
    <brk id="39" min="2" max="10" man="1"/>
    <brk id="84" min="2" max="10" man="1"/>
    <brk id="130" min="2" max="10" man="1"/>
    <brk id="165" min="2" max="10" man="1"/>
    <brk id="200" min="2" max="10"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207"/>
  <sheetViews>
    <sheetView showGridLines="0" zoomScale="70" zoomScaleNormal="70" workbookViewId="0">
      <pane xSplit="1" ySplit="5" topLeftCell="B6" activePane="bottomRight" state="frozen"/>
      <selection pane="topRight" activeCell="B1" sqref="B1"/>
      <selection pane="bottomLeft" activeCell="A6" sqref="A6"/>
      <selection pane="bottomRight" activeCell="H9" sqref="H9"/>
    </sheetView>
  </sheetViews>
  <sheetFormatPr defaultRowHeight="15"/>
  <cols>
    <col min="1" max="1" width="1.5703125" customWidth="1"/>
    <col min="2" max="2" width="9.28515625" customWidth="1"/>
    <col min="3" max="3" width="24.28515625" customWidth="1"/>
    <col min="4" max="4" width="72.42578125" customWidth="1"/>
    <col min="5" max="5" width="15.7109375" customWidth="1"/>
    <col min="6" max="6" width="73.42578125" customWidth="1"/>
    <col min="7" max="7" width="15.7109375" customWidth="1"/>
    <col min="8" max="8" width="22.140625" customWidth="1"/>
    <col min="9" max="9" width="20.5703125" customWidth="1"/>
    <col min="10" max="10" width="47.5703125" customWidth="1"/>
  </cols>
  <sheetData>
    <row r="2" spans="2:10" ht="24.75" customHeight="1">
      <c r="B2" s="85" t="s">
        <v>598</v>
      </c>
      <c r="C2" s="85"/>
      <c r="I2" s="84"/>
      <c r="J2" s="84" t="str">
        <f>CONCATENATE('Home Page'!W2," ",'Home Page'!Y2)</f>
        <v>Q4 2014/15</v>
      </c>
    </row>
    <row r="4" spans="2:10" ht="18">
      <c r="B4" s="371"/>
      <c r="C4" s="371"/>
      <c r="D4" s="371"/>
      <c r="E4" s="371"/>
      <c r="F4" s="371"/>
      <c r="G4" s="371"/>
      <c r="H4" s="371"/>
      <c r="I4" s="371"/>
      <c r="J4" s="371"/>
    </row>
    <row r="5" spans="2:10" ht="45">
      <c r="B5" s="400" t="s">
        <v>274</v>
      </c>
      <c r="C5" s="400" t="s">
        <v>273</v>
      </c>
      <c r="D5" s="400" t="s">
        <v>933</v>
      </c>
      <c r="E5" s="400" t="s">
        <v>342</v>
      </c>
      <c r="F5" s="400" t="s">
        <v>934</v>
      </c>
      <c r="G5" s="400" t="s">
        <v>343</v>
      </c>
      <c r="H5" s="400" t="s">
        <v>286</v>
      </c>
      <c r="I5" s="400" t="s">
        <v>935</v>
      </c>
      <c r="J5" s="400" t="s">
        <v>936</v>
      </c>
    </row>
    <row r="7" spans="2:10">
      <c r="B7" s="418" t="s">
        <v>284</v>
      </c>
      <c r="C7" s="418"/>
      <c r="D7" s="390"/>
      <c r="E7" s="390"/>
      <c r="F7" s="390"/>
      <c r="G7" s="390"/>
      <c r="H7" s="390"/>
      <c r="I7" s="390"/>
      <c r="J7" s="390"/>
    </row>
    <row r="8" spans="2:10" ht="30.75" customHeight="1">
      <c r="B8" s="407">
        <v>1</v>
      </c>
      <c r="C8" s="1418" t="s">
        <v>659</v>
      </c>
      <c r="D8" s="410" t="s">
        <v>287</v>
      </c>
      <c r="E8" s="411" t="s">
        <v>344</v>
      </c>
      <c r="F8" s="410" t="s">
        <v>294</v>
      </c>
      <c r="G8" s="411" t="s">
        <v>344</v>
      </c>
      <c r="H8" s="392"/>
      <c r="I8" s="411" t="s">
        <v>315</v>
      </c>
      <c r="J8" s="410" t="s">
        <v>290</v>
      </c>
    </row>
    <row r="9" spans="2:10" ht="32.25" customHeight="1">
      <c r="B9" s="615">
        <v>1</v>
      </c>
      <c r="C9" s="1419"/>
      <c r="D9" s="410" t="s">
        <v>288</v>
      </c>
      <c r="E9" s="411" t="s">
        <v>344</v>
      </c>
      <c r="F9" s="410" t="s">
        <v>295</v>
      </c>
      <c r="G9" s="411" t="s">
        <v>344</v>
      </c>
      <c r="H9" s="392"/>
      <c r="I9" s="411" t="s">
        <v>316</v>
      </c>
      <c r="J9" s="410" t="s">
        <v>313</v>
      </c>
    </row>
    <row r="10" spans="2:10" ht="38.25">
      <c r="B10" s="615">
        <v>1</v>
      </c>
      <c r="C10" s="1419"/>
      <c r="D10" s="410" t="s">
        <v>289</v>
      </c>
      <c r="E10" s="411" t="s">
        <v>344</v>
      </c>
      <c r="F10" s="410" t="s">
        <v>296</v>
      </c>
      <c r="G10" s="411" t="s">
        <v>344</v>
      </c>
      <c r="H10" s="392"/>
      <c r="I10" s="411" t="s">
        <v>317</v>
      </c>
      <c r="J10" s="410" t="s">
        <v>314</v>
      </c>
    </row>
    <row r="11" spans="2:10" ht="63.75">
      <c r="B11" s="615">
        <v>1</v>
      </c>
      <c r="C11" s="1419"/>
      <c r="D11" s="410" t="s">
        <v>304</v>
      </c>
      <c r="E11" s="411" t="s">
        <v>344</v>
      </c>
      <c r="F11" s="410" t="s">
        <v>297</v>
      </c>
      <c r="G11" s="411" t="s">
        <v>344</v>
      </c>
      <c r="H11" s="392"/>
      <c r="I11" s="411" t="s">
        <v>318</v>
      </c>
      <c r="J11" s="410" t="s">
        <v>312</v>
      </c>
    </row>
    <row r="12" spans="2:10" ht="25.5">
      <c r="B12" s="615">
        <v>1</v>
      </c>
      <c r="C12" s="1419"/>
      <c r="D12" s="410" t="s">
        <v>306</v>
      </c>
      <c r="E12" s="411" t="s">
        <v>344</v>
      </c>
      <c r="F12" s="410" t="s">
        <v>298</v>
      </c>
      <c r="G12" s="411" t="s">
        <v>344</v>
      </c>
      <c r="H12" s="392"/>
      <c r="I12" s="411" t="s">
        <v>319</v>
      </c>
      <c r="J12" s="410" t="s">
        <v>291</v>
      </c>
    </row>
    <row r="13" spans="2:10" ht="38.25">
      <c r="B13" s="615">
        <v>1</v>
      </c>
      <c r="C13" s="1419"/>
      <c r="D13" s="410" t="s">
        <v>305</v>
      </c>
      <c r="E13" s="411" t="s">
        <v>344</v>
      </c>
      <c r="F13" s="410" t="s">
        <v>299</v>
      </c>
      <c r="G13" s="411" t="s">
        <v>344</v>
      </c>
      <c r="H13" s="392"/>
      <c r="I13" s="411" t="s">
        <v>320</v>
      </c>
      <c r="J13" s="410">
        <v>0</v>
      </c>
    </row>
    <row r="14" spans="2:10" ht="25.5">
      <c r="B14" s="615">
        <v>1</v>
      </c>
      <c r="C14" s="1419"/>
      <c r="D14" s="410" t="s">
        <v>307</v>
      </c>
      <c r="E14" s="411" t="s">
        <v>344</v>
      </c>
      <c r="F14" s="410" t="s">
        <v>300</v>
      </c>
      <c r="G14" s="411" t="s">
        <v>344</v>
      </c>
      <c r="H14" s="392"/>
      <c r="I14" s="411" t="s">
        <v>319</v>
      </c>
      <c r="J14" s="410">
        <v>0</v>
      </c>
    </row>
    <row r="15" spans="2:10" ht="48" customHeight="1">
      <c r="B15" s="615">
        <v>1</v>
      </c>
      <c r="C15" s="1419"/>
      <c r="D15" s="614"/>
      <c r="E15" s="614"/>
      <c r="F15" s="410" t="s">
        <v>345</v>
      </c>
      <c r="G15" s="411" t="s">
        <v>344</v>
      </c>
      <c r="H15" s="392"/>
      <c r="I15" s="614"/>
      <c r="J15" s="410">
        <v>0</v>
      </c>
    </row>
    <row r="16" spans="2:10" ht="51">
      <c r="B16" s="615">
        <v>1</v>
      </c>
      <c r="C16" s="1419"/>
      <c r="D16" s="614"/>
      <c r="E16" s="614"/>
      <c r="F16" s="410" t="s">
        <v>308</v>
      </c>
      <c r="G16" s="411" t="s">
        <v>344</v>
      </c>
      <c r="H16" s="392"/>
      <c r="I16" s="614"/>
      <c r="J16" s="410">
        <v>0</v>
      </c>
    </row>
    <row r="17" spans="2:10" ht="17.25" customHeight="1">
      <c r="B17" s="615">
        <v>1</v>
      </c>
      <c r="C17" s="1419"/>
      <c r="D17" s="614"/>
      <c r="E17" s="614"/>
      <c r="F17" s="410" t="s">
        <v>301</v>
      </c>
      <c r="G17" s="411" t="s">
        <v>344</v>
      </c>
      <c r="H17" s="392"/>
      <c r="I17" s="614"/>
      <c r="J17" s="410">
        <v>0</v>
      </c>
    </row>
    <row r="18" spans="2:10" ht="30" customHeight="1">
      <c r="B18" s="615">
        <v>1</v>
      </c>
      <c r="C18" s="1419"/>
      <c r="D18" s="614"/>
      <c r="E18" s="614"/>
      <c r="F18" s="410" t="s">
        <v>309</v>
      </c>
      <c r="G18" s="411" t="s">
        <v>344</v>
      </c>
      <c r="H18" s="392"/>
      <c r="I18" s="614"/>
      <c r="J18" s="410">
        <v>0</v>
      </c>
    </row>
    <row r="19" spans="2:10" ht="28.5" customHeight="1">
      <c r="B19" s="615">
        <v>1</v>
      </c>
      <c r="C19" s="1419"/>
      <c r="D19" s="614"/>
      <c r="E19" s="614"/>
      <c r="F19" s="410" t="s">
        <v>310</v>
      </c>
      <c r="G19" s="411" t="s">
        <v>344</v>
      </c>
      <c r="H19" s="392"/>
      <c r="I19" s="614"/>
      <c r="J19" s="410">
        <v>0</v>
      </c>
    </row>
    <row r="20" spans="2:10" ht="32.25" customHeight="1">
      <c r="B20" s="615">
        <v>1</v>
      </c>
      <c r="C20" s="1419"/>
      <c r="D20" s="614"/>
      <c r="E20" s="614"/>
      <c r="F20" s="410" t="s">
        <v>311</v>
      </c>
      <c r="G20" s="411" t="s">
        <v>344</v>
      </c>
      <c r="H20" s="393"/>
      <c r="I20" s="614"/>
      <c r="J20" s="410">
        <v>0</v>
      </c>
    </row>
    <row r="21" spans="2:10">
      <c r="B21" s="407">
        <v>0</v>
      </c>
      <c r="C21" s="1419"/>
      <c r="D21" s="410">
        <v>0</v>
      </c>
      <c r="E21" s="411">
        <v>0</v>
      </c>
      <c r="F21" s="410">
        <v>0</v>
      </c>
      <c r="G21" s="411">
        <v>0</v>
      </c>
      <c r="H21" s="405"/>
      <c r="I21" s="411">
        <v>0</v>
      </c>
      <c r="J21" s="410">
        <v>0</v>
      </c>
    </row>
    <row r="22" spans="2:10">
      <c r="B22" s="407">
        <v>0</v>
      </c>
      <c r="C22" s="1419"/>
      <c r="D22" s="410">
        <v>0</v>
      </c>
      <c r="E22" s="411">
        <v>0</v>
      </c>
      <c r="F22" s="410">
        <v>0</v>
      </c>
      <c r="G22" s="411">
        <v>0</v>
      </c>
      <c r="H22" s="405"/>
      <c r="I22" s="411">
        <v>0</v>
      </c>
      <c r="J22" s="410">
        <v>0</v>
      </c>
    </row>
    <row r="23" spans="2:10">
      <c r="B23" s="407">
        <v>0</v>
      </c>
      <c r="C23" s="1419"/>
      <c r="D23" s="410">
        <v>0</v>
      </c>
      <c r="E23" s="411">
        <v>0</v>
      </c>
      <c r="F23" s="410">
        <v>0</v>
      </c>
      <c r="G23" s="411">
        <v>0</v>
      </c>
      <c r="H23" s="405"/>
      <c r="I23" s="411">
        <v>0</v>
      </c>
      <c r="J23" s="410">
        <v>0</v>
      </c>
    </row>
    <row r="24" spans="2:10">
      <c r="B24" s="407">
        <v>0</v>
      </c>
      <c r="C24" s="1419"/>
      <c r="D24" s="410">
        <v>0</v>
      </c>
      <c r="E24" s="411">
        <v>0</v>
      </c>
      <c r="F24" s="410">
        <v>0</v>
      </c>
      <c r="G24" s="411">
        <v>0</v>
      </c>
      <c r="H24" s="405"/>
      <c r="I24" s="411">
        <v>0</v>
      </c>
      <c r="J24" s="410">
        <v>0</v>
      </c>
    </row>
    <row r="25" spans="2:10" ht="15.75" thickBot="1">
      <c r="B25" s="732">
        <v>0</v>
      </c>
      <c r="C25" s="1419"/>
      <c r="D25" s="733">
        <v>0</v>
      </c>
      <c r="E25" s="734">
        <v>0</v>
      </c>
      <c r="F25" s="733">
        <v>0</v>
      </c>
      <c r="G25" s="734">
        <v>0</v>
      </c>
      <c r="H25" s="405"/>
      <c r="I25" s="734">
        <v>0</v>
      </c>
      <c r="J25" s="733">
        <v>0</v>
      </c>
    </row>
    <row r="26" spans="2:10" ht="15" customHeight="1" thickTop="1">
      <c r="B26" s="735">
        <v>2</v>
      </c>
      <c r="C26" s="1422" t="s">
        <v>660</v>
      </c>
      <c r="D26" s="736" t="s">
        <v>325</v>
      </c>
      <c r="E26" s="737" t="s">
        <v>344</v>
      </c>
      <c r="F26" s="736" t="s">
        <v>326</v>
      </c>
      <c r="G26" s="737" t="s">
        <v>344</v>
      </c>
      <c r="H26" s="738"/>
      <c r="I26" s="737" t="s">
        <v>320</v>
      </c>
      <c r="J26" s="736">
        <v>0</v>
      </c>
    </row>
    <row r="27" spans="2:10" ht="24.75" customHeight="1">
      <c r="B27" s="615">
        <v>2</v>
      </c>
      <c r="C27" s="1419"/>
      <c r="D27" s="410" t="s">
        <v>324</v>
      </c>
      <c r="E27" s="411" t="s">
        <v>344</v>
      </c>
      <c r="F27" s="410">
        <v>0</v>
      </c>
      <c r="G27" s="411">
        <v>0</v>
      </c>
      <c r="H27" s="401"/>
      <c r="I27" s="411">
        <v>0</v>
      </c>
      <c r="J27" s="410">
        <v>0</v>
      </c>
    </row>
    <row r="28" spans="2:10" ht="20.25" customHeight="1">
      <c r="B28" s="407">
        <v>0</v>
      </c>
      <c r="C28" s="1419"/>
      <c r="D28" s="410">
        <v>0</v>
      </c>
      <c r="E28" s="411">
        <v>0</v>
      </c>
      <c r="F28" s="410">
        <v>0</v>
      </c>
      <c r="G28" s="411">
        <v>0</v>
      </c>
      <c r="H28" s="401"/>
      <c r="I28" s="411">
        <v>0</v>
      </c>
      <c r="J28" s="410">
        <v>0</v>
      </c>
    </row>
    <row r="29" spans="2:10" ht="24.75" customHeight="1">
      <c r="B29" s="407">
        <v>0</v>
      </c>
      <c r="C29" s="1419"/>
      <c r="D29" s="410">
        <v>0</v>
      </c>
      <c r="E29" s="411">
        <v>0</v>
      </c>
      <c r="F29" s="410">
        <v>0</v>
      </c>
      <c r="G29" s="411">
        <v>0</v>
      </c>
      <c r="H29" s="401"/>
      <c r="I29" s="411">
        <v>0</v>
      </c>
      <c r="J29" s="410">
        <v>0</v>
      </c>
    </row>
    <row r="30" spans="2:10" ht="24.75" customHeight="1">
      <c r="B30" s="407">
        <v>0</v>
      </c>
      <c r="C30" s="1419"/>
      <c r="D30" s="410">
        <v>0</v>
      </c>
      <c r="E30" s="411">
        <v>0</v>
      </c>
      <c r="F30" s="410">
        <v>0</v>
      </c>
      <c r="G30" s="411">
        <v>0</v>
      </c>
      <c r="H30" s="401"/>
      <c r="I30" s="411">
        <v>0</v>
      </c>
      <c r="J30" s="410">
        <v>0</v>
      </c>
    </row>
    <row r="31" spans="2:10" ht="32.25" customHeight="1">
      <c r="B31" s="407">
        <v>0</v>
      </c>
      <c r="C31" s="1419"/>
      <c r="D31" s="410">
        <v>0</v>
      </c>
      <c r="E31" s="411">
        <v>0</v>
      </c>
      <c r="F31" s="410">
        <v>0</v>
      </c>
      <c r="G31" s="411">
        <v>0</v>
      </c>
      <c r="H31" s="401"/>
      <c r="I31" s="411">
        <v>0</v>
      </c>
      <c r="J31" s="410">
        <v>0</v>
      </c>
    </row>
    <row r="32" spans="2:10" ht="26.25" customHeight="1" thickBot="1">
      <c r="B32" s="728">
        <v>0</v>
      </c>
      <c r="C32" s="1421"/>
      <c r="D32" s="729">
        <v>0</v>
      </c>
      <c r="E32" s="730">
        <v>0</v>
      </c>
      <c r="F32" s="729">
        <v>0</v>
      </c>
      <c r="G32" s="730">
        <v>0</v>
      </c>
      <c r="H32" s="731"/>
      <c r="I32" s="730">
        <v>0</v>
      </c>
      <c r="J32" s="729">
        <v>0</v>
      </c>
    </row>
    <row r="33" spans="2:10" ht="26.25" thickTop="1">
      <c r="B33" s="735">
        <v>3</v>
      </c>
      <c r="C33" s="1422" t="s">
        <v>661</v>
      </c>
      <c r="D33" s="736" t="s">
        <v>328</v>
      </c>
      <c r="E33" s="737" t="s">
        <v>344</v>
      </c>
      <c r="F33" s="736" t="s">
        <v>329</v>
      </c>
      <c r="G33" s="737" t="s">
        <v>344</v>
      </c>
      <c r="H33" s="738"/>
      <c r="I33" s="737" t="s">
        <v>322</v>
      </c>
      <c r="J33" s="736">
        <v>0</v>
      </c>
    </row>
    <row r="34" spans="2:10" ht="25.5">
      <c r="B34" s="615">
        <v>3</v>
      </c>
      <c r="C34" s="1419"/>
      <c r="D34" s="410" t="s">
        <v>327</v>
      </c>
      <c r="E34" s="411" t="s">
        <v>344</v>
      </c>
      <c r="F34" s="410">
        <v>0</v>
      </c>
      <c r="G34" s="411">
        <v>0</v>
      </c>
      <c r="H34" s="401"/>
      <c r="I34" s="411">
        <v>0</v>
      </c>
      <c r="J34" s="410">
        <v>0</v>
      </c>
    </row>
    <row r="35" spans="2:10">
      <c r="B35" s="407">
        <v>0</v>
      </c>
      <c r="C35" s="1419"/>
      <c r="D35" s="410">
        <v>0</v>
      </c>
      <c r="E35" s="411">
        <v>0</v>
      </c>
      <c r="F35" s="410">
        <v>0</v>
      </c>
      <c r="G35" s="411">
        <v>0</v>
      </c>
      <c r="H35" s="401"/>
      <c r="I35" s="411">
        <v>0</v>
      </c>
      <c r="J35" s="410">
        <v>0</v>
      </c>
    </row>
    <row r="36" spans="2:10">
      <c r="B36" s="407">
        <v>0</v>
      </c>
      <c r="C36" s="1419"/>
      <c r="D36" s="410">
        <v>0</v>
      </c>
      <c r="E36" s="411">
        <v>0</v>
      </c>
      <c r="F36" s="410">
        <v>0</v>
      </c>
      <c r="G36" s="411">
        <v>0</v>
      </c>
      <c r="H36" s="401"/>
      <c r="I36" s="411">
        <v>0</v>
      </c>
      <c r="J36" s="410">
        <v>0</v>
      </c>
    </row>
    <row r="37" spans="2:10">
      <c r="B37" s="407">
        <v>0</v>
      </c>
      <c r="C37" s="1419"/>
      <c r="D37" s="410">
        <v>0</v>
      </c>
      <c r="E37" s="411">
        <v>0</v>
      </c>
      <c r="F37" s="410">
        <v>0</v>
      </c>
      <c r="G37" s="411">
        <v>0</v>
      </c>
      <c r="H37" s="401"/>
      <c r="I37" s="411">
        <v>0</v>
      </c>
      <c r="J37" s="410">
        <v>0</v>
      </c>
    </row>
    <row r="38" spans="2:10">
      <c r="B38" s="407">
        <v>0</v>
      </c>
      <c r="C38" s="1419"/>
      <c r="D38" s="410">
        <v>0</v>
      </c>
      <c r="E38" s="411">
        <v>0</v>
      </c>
      <c r="F38" s="410">
        <v>0</v>
      </c>
      <c r="G38" s="411">
        <v>0</v>
      </c>
      <c r="H38" s="401"/>
      <c r="I38" s="411">
        <v>0</v>
      </c>
      <c r="J38" s="410">
        <v>0</v>
      </c>
    </row>
    <row r="39" spans="2:10" ht="15.75" thickBot="1">
      <c r="B39" s="728">
        <v>0</v>
      </c>
      <c r="C39" s="1421"/>
      <c r="D39" s="729">
        <v>0</v>
      </c>
      <c r="E39" s="730">
        <v>0</v>
      </c>
      <c r="F39" s="729">
        <v>0</v>
      </c>
      <c r="G39" s="730">
        <v>0</v>
      </c>
      <c r="H39" s="731"/>
      <c r="I39" s="730">
        <v>0</v>
      </c>
      <c r="J39" s="729">
        <v>0</v>
      </c>
    </row>
    <row r="40" spans="2:10" ht="57" customHeight="1" thickTop="1">
      <c r="B40" s="735">
        <v>4</v>
      </c>
      <c r="C40" s="1422" t="s">
        <v>662</v>
      </c>
      <c r="D40" s="736" t="s">
        <v>330</v>
      </c>
      <c r="E40" s="737" t="s">
        <v>344</v>
      </c>
      <c r="F40" s="736" t="s">
        <v>332</v>
      </c>
      <c r="G40" s="737" t="s">
        <v>344</v>
      </c>
      <c r="H40" s="738"/>
      <c r="I40" s="737" t="s">
        <v>334</v>
      </c>
      <c r="J40" s="736" t="s">
        <v>349</v>
      </c>
    </row>
    <row r="41" spans="2:10" ht="33" customHeight="1">
      <c r="B41" s="615">
        <v>4</v>
      </c>
      <c r="C41" s="1419"/>
      <c r="D41" s="410" t="s">
        <v>331</v>
      </c>
      <c r="E41" s="411" t="s">
        <v>344</v>
      </c>
      <c r="F41" s="410" t="s">
        <v>333</v>
      </c>
      <c r="G41" s="411" t="s">
        <v>344</v>
      </c>
      <c r="H41" s="401"/>
      <c r="I41" s="411">
        <v>0</v>
      </c>
      <c r="J41" s="410" t="s">
        <v>350</v>
      </c>
    </row>
    <row r="42" spans="2:10" ht="25.5">
      <c r="B42" s="615">
        <v>4</v>
      </c>
      <c r="C42" s="1419"/>
      <c r="D42" s="410">
        <v>0</v>
      </c>
      <c r="E42" s="411">
        <v>0</v>
      </c>
      <c r="F42" s="410">
        <v>0</v>
      </c>
      <c r="G42" s="411">
        <v>0</v>
      </c>
      <c r="H42" s="401"/>
      <c r="I42" s="411">
        <v>0</v>
      </c>
      <c r="J42" s="410" t="s">
        <v>351</v>
      </c>
    </row>
    <row r="43" spans="2:10">
      <c r="B43" s="407">
        <v>0</v>
      </c>
      <c r="C43" s="1419"/>
      <c r="D43" s="410">
        <v>0</v>
      </c>
      <c r="E43" s="411">
        <v>0</v>
      </c>
      <c r="F43" s="410">
        <v>0</v>
      </c>
      <c r="G43" s="411">
        <v>0</v>
      </c>
      <c r="H43" s="401"/>
      <c r="I43" s="411">
        <v>0</v>
      </c>
      <c r="J43" s="410">
        <v>0</v>
      </c>
    </row>
    <row r="44" spans="2:10">
      <c r="B44" s="407">
        <v>0</v>
      </c>
      <c r="C44" s="1419"/>
      <c r="D44" s="410">
        <v>0</v>
      </c>
      <c r="E44" s="411">
        <v>0</v>
      </c>
      <c r="F44" s="410">
        <v>0</v>
      </c>
      <c r="G44" s="411">
        <v>0</v>
      </c>
      <c r="H44" s="401"/>
      <c r="I44" s="411">
        <v>0</v>
      </c>
      <c r="J44" s="410">
        <v>0</v>
      </c>
    </row>
    <row r="45" spans="2:10">
      <c r="B45" s="407">
        <v>0</v>
      </c>
      <c r="C45" s="1419"/>
      <c r="D45" s="410">
        <v>0</v>
      </c>
      <c r="E45" s="411">
        <v>0</v>
      </c>
      <c r="F45" s="410">
        <v>0</v>
      </c>
      <c r="G45" s="411">
        <v>0</v>
      </c>
      <c r="H45" s="401"/>
      <c r="I45" s="411">
        <v>0</v>
      </c>
      <c r="J45" s="410">
        <v>0</v>
      </c>
    </row>
    <row r="46" spans="2:10">
      <c r="B46" s="407">
        <v>0</v>
      </c>
      <c r="C46" s="1419"/>
      <c r="D46" s="410">
        <v>0</v>
      </c>
      <c r="E46" s="411">
        <v>0</v>
      </c>
      <c r="F46" s="410">
        <v>0</v>
      </c>
      <c r="G46" s="411">
        <v>0</v>
      </c>
      <c r="H46" s="401"/>
      <c r="I46" s="411">
        <v>0</v>
      </c>
      <c r="J46" s="410">
        <v>0</v>
      </c>
    </row>
    <row r="47" spans="2:10" ht="15.75" thickBot="1">
      <c r="B47" s="728">
        <v>0</v>
      </c>
      <c r="C47" s="1421"/>
      <c r="D47" s="729">
        <v>0</v>
      </c>
      <c r="E47" s="730">
        <v>0</v>
      </c>
      <c r="F47" s="729">
        <v>0</v>
      </c>
      <c r="G47" s="730">
        <v>0</v>
      </c>
      <c r="H47" s="731"/>
      <c r="I47" s="730">
        <v>0</v>
      </c>
      <c r="J47" s="729">
        <v>0</v>
      </c>
    </row>
    <row r="48" spans="2:10" ht="99.75" customHeight="1" thickTop="1">
      <c r="B48" s="408">
        <v>5</v>
      </c>
      <c r="C48" s="1419" t="s">
        <v>663</v>
      </c>
      <c r="D48" s="414" t="s">
        <v>335</v>
      </c>
      <c r="E48" s="415" t="s">
        <v>344</v>
      </c>
      <c r="F48" s="414" t="s">
        <v>336</v>
      </c>
      <c r="G48" s="415" t="s">
        <v>344</v>
      </c>
      <c r="H48" s="402"/>
      <c r="I48" s="415" t="s">
        <v>341</v>
      </c>
      <c r="J48" s="414">
        <v>0</v>
      </c>
    </row>
    <row r="49" spans="2:10" ht="38.25">
      <c r="B49" s="615">
        <v>5</v>
      </c>
      <c r="C49" s="1419"/>
      <c r="D49" s="410">
        <v>0</v>
      </c>
      <c r="E49" s="411">
        <v>0</v>
      </c>
      <c r="F49" s="410" t="s">
        <v>337</v>
      </c>
      <c r="G49" s="411" t="s">
        <v>344</v>
      </c>
      <c r="H49" s="401"/>
      <c r="I49" s="411" t="s">
        <v>339</v>
      </c>
      <c r="J49" s="410">
        <v>0</v>
      </c>
    </row>
    <row r="50" spans="2:10" ht="43.5" customHeight="1">
      <c r="B50" s="615">
        <v>5</v>
      </c>
      <c r="C50" s="1419"/>
      <c r="D50" s="410">
        <v>0</v>
      </c>
      <c r="E50" s="411">
        <v>0</v>
      </c>
      <c r="F50" s="410" t="s">
        <v>338</v>
      </c>
      <c r="G50" s="411" t="s">
        <v>344</v>
      </c>
      <c r="H50" s="401"/>
      <c r="I50" s="411" t="s">
        <v>340</v>
      </c>
      <c r="J50" s="410">
        <v>0</v>
      </c>
    </row>
    <row r="51" spans="2:10">
      <c r="B51" s="407">
        <v>0</v>
      </c>
      <c r="C51" s="1419"/>
      <c r="D51" s="410">
        <v>0</v>
      </c>
      <c r="E51" s="411">
        <v>0</v>
      </c>
      <c r="F51" s="410">
        <v>0</v>
      </c>
      <c r="G51" s="411">
        <v>0</v>
      </c>
      <c r="H51" s="401"/>
      <c r="I51" s="411">
        <v>0</v>
      </c>
      <c r="J51" s="410">
        <v>0</v>
      </c>
    </row>
    <row r="52" spans="2:10">
      <c r="B52" s="407">
        <v>0</v>
      </c>
      <c r="C52" s="1419"/>
      <c r="D52" s="410">
        <v>0</v>
      </c>
      <c r="E52" s="411">
        <v>0</v>
      </c>
      <c r="F52" s="410">
        <v>0</v>
      </c>
      <c r="G52" s="411">
        <v>0</v>
      </c>
      <c r="H52" s="401"/>
      <c r="I52" s="411">
        <v>0</v>
      </c>
      <c r="J52" s="410">
        <v>0</v>
      </c>
    </row>
    <row r="53" spans="2:10">
      <c r="B53" s="407">
        <v>0</v>
      </c>
      <c r="C53" s="1419"/>
      <c r="D53" s="410">
        <v>0</v>
      </c>
      <c r="E53" s="411">
        <v>0</v>
      </c>
      <c r="F53" s="410">
        <v>0</v>
      </c>
      <c r="G53" s="411">
        <v>0</v>
      </c>
      <c r="H53" s="401"/>
      <c r="I53" s="411">
        <v>0</v>
      </c>
      <c r="J53" s="410">
        <v>0</v>
      </c>
    </row>
    <row r="54" spans="2:10">
      <c r="B54" s="407">
        <v>0</v>
      </c>
      <c r="C54" s="1419"/>
      <c r="D54" s="410">
        <v>0</v>
      </c>
      <c r="E54" s="411">
        <v>0</v>
      </c>
      <c r="F54" s="410">
        <v>0</v>
      </c>
      <c r="G54" s="411">
        <v>0</v>
      </c>
      <c r="H54" s="401"/>
      <c r="I54" s="411">
        <v>0</v>
      </c>
      <c r="J54" s="410">
        <v>0</v>
      </c>
    </row>
    <row r="55" spans="2:10" ht="15.75" thickBot="1">
      <c r="B55" s="732">
        <v>0</v>
      </c>
      <c r="C55" s="1419"/>
      <c r="D55" s="733">
        <v>0</v>
      </c>
      <c r="E55" s="734">
        <v>0</v>
      </c>
      <c r="F55" s="733">
        <v>0</v>
      </c>
      <c r="G55" s="734">
        <v>0</v>
      </c>
      <c r="H55" s="405"/>
      <c r="I55" s="734">
        <v>0</v>
      </c>
      <c r="J55" s="733">
        <v>0</v>
      </c>
    </row>
    <row r="56" spans="2:10">
      <c r="B56" s="739" t="s">
        <v>346</v>
      </c>
      <c r="C56" s="739"/>
      <c r="D56" s="740"/>
      <c r="E56" s="740"/>
      <c r="F56" s="740"/>
      <c r="G56" s="740"/>
      <c r="H56" s="740"/>
      <c r="I56" s="740"/>
      <c r="J56" s="740"/>
    </row>
    <row r="57" spans="2:10">
      <c r="B57" s="407">
        <v>6</v>
      </c>
      <c r="C57" s="1418" t="s">
        <v>664</v>
      </c>
      <c r="D57" s="410" t="s">
        <v>352</v>
      </c>
      <c r="E57" s="411" t="s">
        <v>344</v>
      </c>
      <c r="F57" s="410" t="s">
        <v>356</v>
      </c>
      <c r="G57" s="411" t="s">
        <v>344</v>
      </c>
      <c r="H57" s="401"/>
      <c r="I57" s="411" t="s">
        <v>340</v>
      </c>
      <c r="J57" s="410" t="s">
        <v>360</v>
      </c>
    </row>
    <row r="58" spans="2:10" ht="25.5">
      <c r="B58" s="615">
        <v>6</v>
      </c>
      <c r="C58" s="1419"/>
      <c r="D58" s="410" t="s">
        <v>353</v>
      </c>
      <c r="E58" s="411" t="s">
        <v>344</v>
      </c>
      <c r="F58" s="410" t="s">
        <v>357</v>
      </c>
      <c r="G58" s="411" t="s">
        <v>344</v>
      </c>
      <c r="H58" s="401"/>
      <c r="I58" s="411">
        <v>0</v>
      </c>
      <c r="J58" s="410" t="s">
        <v>361</v>
      </c>
    </row>
    <row r="59" spans="2:10">
      <c r="B59" s="615">
        <v>6</v>
      </c>
      <c r="C59" s="1419"/>
      <c r="D59" s="410" t="s">
        <v>354</v>
      </c>
      <c r="E59" s="411" t="s">
        <v>344</v>
      </c>
      <c r="F59" s="410" t="s">
        <v>358</v>
      </c>
      <c r="G59" s="411" t="s">
        <v>344</v>
      </c>
      <c r="H59" s="401"/>
      <c r="I59" s="411">
        <v>0</v>
      </c>
      <c r="J59" s="410" t="s">
        <v>362</v>
      </c>
    </row>
    <row r="60" spans="2:10" ht="25.5">
      <c r="B60" s="615">
        <v>6</v>
      </c>
      <c r="C60" s="1419"/>
      <c r="D60" s="410" t="s">
        <v>355</v>
      </c>
      <c r="E60" s="411" t="s">
        <v>344</v>
      </c>
      <c r="F60" s="410" t="s">
        <v>359</v>
      </c>
      <c r="G60" s="411" t="s">
        <v>344</v>
      </c>
      <c r="H60" s="401"/>
      <c r="I60" s="411">
        <v>0</v>
      </c>
      <c r="J60" s="410" t="s">
        <v>363</v>
      </c>
    </row>
    <row r="61" spans="2:10">
      <c r="B61" s="407">
        <v>0</v>
      </c>
      <c r="C61" s="1419"/>
      <c r="D61" s="410">
        <v>0</v>
      </c>
      <c r="E61" s="411">
        <v>0</v>
      </c>
      <c r="F61" s="410">
        <v>0</v>
      </c>
      <c r="G61" s="411">
        <v>0</v>
      </c>
      <c r="H61" s="401"/>
      <c r="I61" s="411">
        <v>0</v>
      </c>
      <c r="J61" s="700" t="s">
        <v>767</v>
      </c>
    </row>
    <row r="62" spans="2:10">
      <c r="B62" s="407">
        <v>0</v>
      </c>
      <c r="C62" s="1419"/>
      <c r="D62" s="410">
        <v>0</v>
      </c>
      <c r="E62" s="411">
        <v>0</v>
      </c>
      <c r="F62" s="410">
        <v>0</v>
      </c>
      <c r="G62" s="411"/>
      <c r="H62" s="401"/>
      <c r="I62" s="411">
        <v>0</v>
      </c>
      <c r="J62" s="410">
        <v>0</v>
      </c>
    </row>
    <row r="63" spans="2:10">
      <c r="B63" s="407">
        <v>0</v>
      </c>
      <c r="C63" s="1419"/>
      <c r="D63" s="410">
        <v>0</v>
      </c>
      <c r="E63" s="411">
        <v>0</v>
      </c>
      <c r="F63" s="410">
        <v>0</v>
      </c>
      <c r="G63" s="411">
        <v>0</v>
      </c>
      <c r="H63" s="401"/>
      <c r="I63" s="411">
        <v>0</v>
      </c>
      <c r="J63" s="410">
        <v>0</v>
      </c>
    </row>
    <row r="64" spans="2:10">
      <c r="B64" s="407">
        <v>0</v>
      </c>
      <c r="C64" s="1419"/>
      <c r="D64" s="410">
        <v>0</v>
      </c>
      <c r="E64" s="411">
        <v>0</v>
      </c>
      <c r="F64" s="410">
        <v>0</v>
      </c>
      <c r="G64" s="411">
        <v>0</v>
      </c>
      <c r="H64" s="401"/>
      <c r="I64" s="411">
        <v>0</v>
      </c>
      <c r="J64" s="410">
        <v>0</v>
      </c>
    </row>
    <row r="65" spans="2:10" ht="15.75" thickBot="1">
      <c r="B65" s="728">
        <v>0</v>
      </c>
      <c r="C65" s="1421"/>
      <c r="D65" s="729">
        <v>0</v>
      </c>
      <c r="E65" s="730">
        <v>0</v>
      </c>
      <c r="F65" s="729">
        <v>0</v>
      </c>
      <c r="G65" s="730">
        <v>0</v>
      </c>
      <c r="H65" s="731"/>
      <c r="I65" s="730">
        <v>0</v>
      </c>
      <c r="J65" s="729">
        <v>0</v>
      </c>
    </row>
    <row r="66" spans="2:10" ht="26.25" thickTop="1">
      <c r="B66" s="735">
        <v>7</v>
      </c>
      <c r="C66" s="1422" t="s">
        <v>665</v>
      </c>
      <c r="D66" s="736" t="s">
        <v>365</v>
      </c>
      <c r="E66" s="737" t="s">
        <v>344</v>
      </c>
      <c r="F66" s="736" t="s">
        <v>372</v>
      </c>
      <c r="G66" s="737" t="s">
        <v>344</v>
      </c>
      <c r="H66" s="738"/>
      <c r="I66" s="737" t="s">
        <v>340</v>
      </c>
      <c r="J66" s="736" t="s">
        <v>377</v>
      </c>
    </row>
    <row r="67" spans="2:10" ht="25.5">
      <c r="B67" s="615">
        <v>7</v>
      </c>
      <c r="C67" s="1419"/>
      <c r="D67" s="410" t="s">
        <v>366</v>
      </c>
      <c r="E67" s="411" t="s">
        <v>344</v>
      </c>
      <c r="F67" s="410" t="s">
        <v>373</v>
      </c>
      <c r="G67" s="411" t="s">
        <v>344</v>
      </c>
      <c r="H67" s="401"/>
      <c r="I67" s="411">
        <v>0</v>
      </c>
      <c r="J67" s="410">
        <v>0</v>
      </c>
    </row>
    <row r="68" spans="2:10" ht="25.5">
      <c r="B68" s="615">
        <v>7</v>
      </c>
      <c r="C68" s="1419"/>
      <c r="D68" s="410" t="s">
        <v>367</v>
      </c>
      <c r="E68" s="411" t="s">
        <v>344</v>
      </c>
      <c r="F68" s="410" t="s">
        <v>374</v>
      </c>
      <c r="G68" s="411" t="s">
        <v>344</v>
      </c>
      <c r="H68" s="401"/>
      <c r="I68" s="411">
        <v>0</v>
      </c>
      <c r="J68" s="410">
        <v>0</v>
      </c>
    </row>
    <row r="69" spans="2:10" ht="25.5">
      <c r="B69" s="615">
        <v>7</v>
      </c>
      <c r="C69" s="1419"/>
      <c r="D69" s="410" t="s">
        <v>368</v>
      </c>
      <c r="E69" s="411" t="s">
        <v>344</v>
      </c>
      <c r="F69" s="410" t="s">
        <v>375</v>
      </c>
      <c r="G69" s="411" t="s">
        <v>344</v>
      </c>
      <c r="H69" s="401"/>
      <c r="I69" s="411">
        <v>0</v>
      </c>
      <c r="J69" s="410">
        <v>0</v>
      </c>
    </row>
    <row r="70" spans="2:10" ht="25.5">
      <c r="B70" s="615">
        <v>7</v>
      </c>
      <c r="C70" s="1419"/>
      <c r="D70" s="410" t="s">
        <v>369</v>
      </c>
      <c r="E70" s="411" t="s">
        <v>344</v>
      </c>
      <c r="F70" s="410" t="s">
        <v>376</v>
      </c>
      <c r="G70" s="411" t="s">
        <v>344</v>
      </c>
      <c r="H70" s="401"/>
      <c r="I70" s="411">
        <v>0</v>
      </c>
      <c r="J70" s="410">
        <v>0</v>
      </c>
    </row>
    <row r="71" spans="2:10" ht="25.5">
      <c r="B71" s="615">
        <v>7</v>
      </c>
      <c r="C71" s="1419"/>
      <c r="D71" s="410" t="s">
        <v>370</v>
      </c>
      <c r="E71" s="411" t="s">
        <v>344</v>
      </c>
      <c r="F71" s="410">
        <v>0</v>
      </c>
      <c r="G71" s="411">
        <v>0</v>
      </c>
      <c r="H71" s="401"/>
      <c r="I71" s="411">
        <v>0</v>
      </c>
      <c r="J71" s="410">
        <v>0</v>
      </c>
    </row>
    <row r="72" spans="2:10" ht="25.5">
      <c r="B72" s="615">
        <v>7</v>
      </c>
      <c r="C72" s="1419"/>
      <c r="D72" s="410" t="s">
        <v>371</v>
      </c>
      <c r="E72" s="411" t="s">
        <v>344</v>
      </c>
      <c r="F72" s="410">
        <v>0</v>
      </c>
      <c r="G72" s="411">
        <v>0</v>
      </c>
      <c r="H72" s="401"/>
      <c r="I72" s="411">
        <v>0</v>
      </c>
      <c r="J72" s="410">
        <v>0</v>
      </c>
    </row>
    <row r="73" spans="2:10">
      <c r="B73" s="407">
        <v>0</v>
      </c>
      <c r="C73" s="1419"/>
      <c r="D73" s="410">
        <v>0</v>
      </c>
      <c r="E73" s="411">
        <v>0</v>
      </c>
      <c r="F73" s="410">
        <v>0</v>
      </c>
      <c r="G73" s="411">
        <v>0</v>
      </c>
      <c r="H73" s="401"/>
      <c r="I73" s="411">
        <v>0</v>
      </c>
      <c r="J73" s="410">
        <v>0</v>
      </c>
    </row>
    <row r="74" spans="2:10">
      <c r="B74" s="407">
        <v>0</v>
      </c>
      <c r="C74" s="1419"/>
      <c r="D74" s="410">
        <v>0</v>
      </c>
      <c r="E74" s="411">
        <v>0</v>
      </c>
      <c r="F74" s="410">
        <v>0</v>
      </c>
      <c r="G74" s="411">
        <v>0</v>
      </c>
      <c r="H74" s="401"/>
      <c r="I74" s="411">
        <v>0</v>
      </c>
      <c r="J74" s="410">
        <v>0</v>
      </c>
    </row>
    <row r="75" spans="2:10">
      <c r="B75" s="407">
        <v>0</v>
      </c>
      <c r="C75" s="1419"/>
      <c r="D75" s="410">
        <v>0</v>
      </c>
      <c r="E75" s="411">
        <v>0</v>
      </c>
      <c r="F75" s="410">
        <v>0</v>
      </c>
      <c r="G75" s="411">
        <v>0</v>
      </c>
      <c r="H75" s="401"/>
      <c r="I75" s="411">
        <v>0</v>
      </c>
      <c r="J75" s="410">
        <v>0</v>
      </c>
    </row>
    <row r="76" spans="2:10">
      <c r="B76" s="407">
        <v>0</v>
      </c>
      <c r="C76" s="1419"/>
      <c r="D76" s="410">
        <v>0</v>
      </c>
      <c r="E76" s="411">
        <v>0</v>
      </c>
      <c r="F76" s="410">
        <v>0</v>
      </c>
      <c r="G76" s="411">
        <v>0</v>
      </c>
      <c r="H76" s="401"/>
      <c r="I76" s="411">
        <v>0</v>
      </c>
      <c r="J76" s="410">
        <v>0</v>
      </c>
    </row>
    <row r="77" spans="2:10" ht="15.75" thickBot="1">
      <c r="B77" s="732">
        <v>0</v>
      </c>
      <c r="C77" s="1419"/>
      <c r="D77" s="733">
        <v>0</v>
      </c>
      <c r="E77" s="734">
        <v>0</v>
      </c>
      <c r="F77" s="733">
        <v>0</v>
      </c>
      <c r="G77" s="734">
        <v>0</v>
      </c>
      <c r="H77" s="405"/>
      <c r="I77" s="734">
        <v>0</v>
      </c>
      <c r="J77" s="733">
        <v>0</v>
      </c>
    </row>
    <row r="78" spans="2:10">
      <c r="B78" s="739" t="s">
        <v>378</v>
      </c>
      <c r="C78" s="739"/>
      <c r="D78" s="740"/>
      <c r="E78" s="740"/>
      <c r="F78" s="740"/>
      <c r="G78" s="740"/>
      <c r="H78" s="740"/>
      <c r="I78" s="740"/>
      <c r="J78" s="740"/>
    </row>
    <row r="79" spans="2:10">
      <c r="B79" s="407">
        <v>8</v>
      </c>
      <c r="C79" s="1418" t="s">
        <v>666</v>
      </c>
      <c r="D79" s="410" t="s">
        <v>382</v>
      </c>
      <c r="E79" s="411" t="s">
        <v>344</v>
      </c>
      <c r="F79" s="410">
        <v>0</v>
      </c>
      <c r="G79" s="411">
        <v>0</v>
      </c>
      <c r="H79" s="401"/>
      <c r="I79" s="411" t="s">
        <v>390</v>
      </c>
      <c r="J79" s="410" t="s">
        <v>391</v>
      </c>
    </row>
    <row r="80" spans="2:10" ht="25.5">
      <c r="B80" s="615">
        <v>8</v>
      </c>
      <c r="C80" s="1419"/>
      <c r="D80" s="410" t="s">
        <v>383</v>
      </c>
      <c r="E80" s="411" t="s">
        <v>344</v>
      </c>
      <c r="F80" s="410">
        <v>0</v>
      </c>
      <c r="G80" s="411">
        <v>0</v>
      </c>
      <c r="H80" s="401"/>
      <c r="I80" s="411">
        <v>0</v>
      </c>
      <c r="J80" s="410" t="s">
        <v>392</v>
      </c>
    </row>
    <row r="81" spans="2:10" ht="25.5">
      <c r="B81" s="615">
        <v>8</v>
      </c>
      <c r="C81" s="1419"/>
      <c r="D81" s="410" t="s">
        <v>384</v>
      </c>
      <c r="E81" s="411" t="s">
        <v>344</v>
      </c>
      <c r="F81" s="410">
        <v>0</v>
      </c>
      <c r="G81" s="411">
        <v>0</v>
      </c>
      <c r="H81" s="401"/>
      <c r="I81" s="411">
        <v>0</v>
      </c>
      <c r="J81" s="410">
        <v>0</v>
      </c>
    </row>
    <row r="82" spans="2:10">
      <c r="B82" s="615">
        <v>8</v>
      </c>
      <c r="C82" s="1419"/>
      <c r="D82" s="410" t="s">
        <v>385</v>
      </c>
      <c r="E82" s="411" t="s">
        <v>344</v>
      </c>
      <c r="F82" s="410">
        <v>0</v>
      </c>
      <c r="G82" s="411">
        <v>0</v>
      </c>
      <c r="H82" s="401"/>
      <c r="I82" s="411">
        <v>0</v>
      </c>
      <c r="J82" s="410">
        <v>0</v>
      </c>
    </row>
    <row r="83" spans="2:10">
      <c r="B83" s="615">
        <v>8</v>
      </c>
      <c r="C83" s="1419"/>
      <c r="D83" s="410" t="s">
        <v>386</v>
      </c>
      <c r="E83" s="411" t="s">
        <v>344</v>
      </c>
      <c r="F83" s="410">
        <v>0</v>
      </c>
      <c r="G83" s="411">
        <v>0</v>
      </c>
      <c r="H83" s="401"/>
      <c r="I83" s="411">
        <v>0</v>
      </c>
      <c r="J83" s="410">
        <v>0</v>
      </c>
    </row>
    <row r="84" spans="2:10" ht="25.5">
      <c r="B84" s="615">
        <v>8</v>
      </c>
      <c r="C84" s="1419"/>
      <c r="D84" s="410" t="s">
        <v>388</v>
      </c>
      <c r="E84" s="411" t="s">
        <v>344</v>
      </c>
      <c r="F84" s="410">
        <v>0</v>
      </c>
      <c r="G84" s="411">
        <v>0</v>
      </c>
      <c r="H84" s="401"/>
      <c r="I84" s="411">
        <v>0</v>
      </c>
      <c r="J84" s="410">
        <v>0</v>
      </c>
    </row>
    <row r="85" spans="2:10">
      <c r="B85" s="615">
        <v>8</v>
      </c>
      <c r="C85" s="1419"/>
      <c r="D85" s="410" t="s">
        <v>389</v>
      </c>
      <c r="E85" s="411" t="s">
        <v>344</v>
      </c>
      <c r="F85" s="410">
        <v>0</v>
      </c>
      <c r="G85" s="411">
        <v>0</v>
      </c>
      <c r="H85" s="401"/>
      <c r="I85" s="411">
        <v>0</v>
      </c>
      <c r="J85" s="410">
        <v>0</v>
      </c>
    </row>
    <row r="86" spans="2:10" ht="25.5">
      <c r="B86" s="615">
        <v>8</v>
      </c>
      <c r="C86" s="1419"/>
      <c r="D86" s="410" t="s">
        <v>387</v>
      </c>
      <c r="E86" s="411" t="s">
        <v>344</v>
      </c>
      <c r="F86" s="410">
        <v>0</v>
      </c>
      <c r="G86" s="411">
        <v>0</v>
      </c>
      <c r="H86" s="401"/>
      <c r="I86" s="411">
        <v>0</v>
      </c>
      <c r="J86" s="410">
        <v>0</v>
      </c>
    </row>
    <row r="87" spans="2:10">
      <c r="B87" s="407">
        <v>0</v>
      </c>
      <c r="C87" s="1419"/>
      <c r="D87" s="410">
        <v>0</v>
      </c>
      <c r="E87" s="411">
        <v>0</v>
      </c>
      <c r="F87" s="410">
        <v>0</v>
      </c>
      <c r="G87" s="411">
        <v>0</v>
      </c>
      <c r="H87" s="401"/>
      <c r="I87" s="411">
        <v>0</v>
      </c>
      <c r="J87" s="410">
        <v>0</v>
      </c>
    </row>
    <row r="88" spans="2:10">
      <c r="B88" s="407">
        <v>0</v>
      </c>
      <c r="C88" s="1419"/>
      <c r="D88" s="410">
        <v>0</v>
      </c>
      <c r="E88" s="411">
        <v>0</v>
      </c>
      <c r="F88" s="410">
        <v>0</v>
      </c>
      <c r="G88" s="411">
        <v>0</v>
      </c>
      <c r="H88" s="401"/>
      <c r="I88" s="411">
        <v>0</v>
      </c>
      <c r="J88" s="410">
        <v>0</v>
      </c>
    </row>
    <row r="89" spans="2:10">
      <c r="B89" s="407">
        <v>0</v>
      </c>
      <c r="C89" s="1419"/>
      <c r="D89" s="410">
        <v>0</v>
      </c>
      <c r="E89" s="411">
        <v>0</v>
      </c>
      <c r="F89" s="410">
        <v>0</v>
      </c>
      <c r="G89" s="411">
        <v>0</v>
      </c>
      <c r="H89" s="401"/>
      <c r="I89" s="411">
        <v>0</v>
      </c>
      <c r="J89" s="410">
        <v>0</v>
      </c>
    </row>
    <row r="90" spans="2:10">
      <c r="B90" s="407">
        <v>0</v>
      </c>
      <c r="C90" s="1419"/>
      <c r="D90" s="410">
        <v>0</v>
      </c>
      <c r="E90" s="411">
        <v>0</v>
      </c>
      <c r="F90" s="410">
        <v>0</v>
      </c>
      <c r="G90" s="411">
        <v>0</v>
      </c>
      <c r="H90" s="401"/>
      <c r="I90" s="411">
        <v>0</v>
      </c>
      <c r="J90" s="410">
        <v>0</v>
      </c>
    </row>
    <row r="91" spans="2:10" ht="15.75" thickBot="1">
      <c r="B91" s="732">
        <v>0</v>
      </c>
      <c r="C91" s="1419"/>
      <c r="D91" s="733">
        <v>0</v>
      </c>
      <c r="E91" s="734">
        <v>0</v>
      </c>
      <c r="F91" s="733">
        <v>0</v>
      </c>
      <c r="G91" s="734">
        <v>0</v>
      </c>
      <c r="H91" s="741"/>
      <c r="I91" s="734">
        <v>0</v>
      </c>
      <c r="J91" s="733">
        <v>0</v>
      </c>
    </row>
    <row r="92" spans="2:10" ht="39" thickTop="1">
      <c r="B92" s="735">
        <v>9</v>
      </c>
      <c r="C92" s="1422" t="s">
        <v>667</v>
      </c>
      <c r="D92" s="736" t="s">
        <v>394</v>
      </c>
      <c r="E92" s="737" t="s">
        <v>344</v>
      </c>
      <c r="F92" s="736" t="s">
        <v>404</v>
      </c>
      <c r="G92" s="737" t="s">
        <v>344</v>
      </c>
      <c r="H92" s="738"/>
      <c r="I92" s="737" t="s">
        <v>406</v>
      </c>
      <c r="J92" s="736" t="s">
        <v>408</v>
      </c>
    </row>
    <row r="93" spans="2:10" ht="58.5" customHeight="1">
      <c r="B93" s="615">
        <v>9</v>
      </c>
      <c r="C93" s="1419"/>
      <c r="D93" s="410" t="s">
        <v>395</v>
      </c>
      <c r="E93" s="411" t="s">
        <v>344</v>
      </c>
      <c r="F93" s="410" t="s">
        <v>405</v>
      </c>
      <c r="G93" s="411" t="s">
        <v>344</v>
      </c>
      <c r="H93" s="401"/>
      <c r="I93" s="411" t="s">
        <v>407</v>
      </c>
      <c r="J93" s="410">
        <v>0</v>
      </c>
    </row>
    <row r="94" spans="2:10" ht="43.5" customHeight="1">
      <c r="B94" s="615">
        <v>9</v>
      </c>
      <c r="C94" s="1419"/>
      <c r="D94" s="410" t="s">
        <v>396</v>
      </c>
      <c r="E94" s="411" t="s">
        <v>344</v>
      </c>
      <c r="F94" s="410">
        <v>0</v>
      </c>
      <c r="G94" s="411">
        <v>0</v>
      </c>
      <c r="H94" s="401"/>
      <c r="I94" s="411">
        <v>0</v>
      </c>
      <c r="J94" s="410">
        <v>0</v>
      </c>
    </row>
    <row r="95" spans="2:10" ht="25.5">
      <c r="B95" s="615">
        <v>9</v>
      </c>
      <c r="C95" s="1419"/>
      <c r="D95" s="410" t="s">
        <v>397</v>
      </c>
      <c r="E95" s="411" t="s">
        <v>344</v>
      </c>
      <c r="F95" s="410">
        <v>0</v>
      </c>
      <c r="G95" s="411">
        <v>0</v>
      </c>
      <c r="H95" s="401"/>
      <c r="I95" s="411">
        <v>0</v>
      </c>
      <c r="J95" s="410">
        <v>0</v>
      </c>
    </row>
    <row r="96" spans="2:10">
      <c r="B96" s="615">
        <v>9</v>
      </c>
      <c r="C96" s="1419"/>
      <c r="D96" s="410" t="s">
        <v>398</v>
      </c>
      <c r="E96" s="411" t="s">
        <v>344</v>
      </c>
      <c r="F96" s="410">
        <v>0</v>
      </c>
      <c r="G96" s="411">
        <v>0</v>
      </c>
      <c r="H96" s="401"/>
      <c r="I96" s="411">
        <v>0</v>
      </c>
      <c r="J96" s="410">
        <v>0</v>
      </c>
    </row>
    <row r="97" spans="2:10" ht="33" customHeight="1">
      <c r="B97" s="615">
        <v>9</v>
      </c>
      <c r="C97" s="1419"/>
      <c r="D97" s="410" t="s">
        <v>399</v>
      </c>
      <c r="E97" s="411" t="s">
        <v>344</v>
      </c>
      <c r="F97" s="410">
        <v>0</v>
      </c>
      <c r="G97" s="411">
        <v>0</v>
      </c>
      <c r="H97" s="401"/>
      <c r="I97" s="411">
        <v>0</v>
      </c>
      <c r="J97" s="410">
        <v>0</v>
      </c>
    </row>
    <row r="98" spans="2:10" ht="25.5">
      <c r="B98" s="615">
        <v>9</v>
      </c>
      <c r="C98" s="1419"/>
      <c r="D98" s="410" t="s">
        <v>400</v>
      </c>
      <c r="E98" s="411" t="s">
        <v>344</v>
      </c>
      <c r="F98" s="410">
        <v>0</v>
      </c>
      <c r="G98" s="411">
        <v>0</v>
      </c>
      <c r="H98" s="401"/>
      <c r="I98" s="411">
        <v>0</v>
      </c>
      <c r="J98" s="410">
        <v>0</v>
      </c>
    </row>
    <row r="99" spans="2:10">
      <c r="B99" s="615">
        <v>9</v>
      </c>
      <c r="C99" s="1419"/>
      <c r="D99" s="410" t="s">
        <v>401</v>
      </c>
      <c r="E99" s="411" t="s">
        <v>344</v>
      </c>
      <c r="F99" s="410">
        <v>0</v>
      </c>
      <c r="G99" s="411">
        <v>0</v>
      </c>
      <c r="H99" s="401"/>
      <c r="I99" s="411">
        <v>0</v>
      </c>
      <c r="J99" s="410">
        <v>0</v>
      </c>
    </row>
    <row r="100" spans="2:10" ht="21.75" customHeight="1">
      <c r="B100" s="615">
        <v>9</v>
      </c>
      <c r="C100" s="1419"/>
      <c r="D100" s="410" t="s">
        <v>402</v>
      </c>
      <c r="E100" s="411" t="s">
        <v>344</v>
      </c>
      <c r="F100" s="410">
        <v>0</v>
      </c>
      <c r="G100" s="411">
        <v>0</v>
      </c>
      <c r="H100" s="401"/>
      <c r="I100" s="411">
        <v>0</v>
      </c>
      <c r="J100" s="410">
        <v>0</v>
      </c>
    </row>
    <row r="101" spans="2:10" ht="25.5">
      <c r="B101" s="615">
        <v>9</v>
      </c>
      <c r="C101" s="1419"/>
      <c r="D101" s="410" t="s">
        <v>403</v>
      </c>
      <c r="E101" s="411" t="s">
        <v>344</v>
      </c>
      <c r="F101" s="410">
        <v>0</v>
      </c>
      <c r="G101" s="411">
        <v>0</v>
      </c>
      <c r="H101" s="401"/>
      <c r="I101" s="411">
        <v>0</v>
      </c>
      <c r="J101" s="410">
        <v>0</v>
      </c>
    </row>
    <row r="102" spans="2:10">
      <c r="B102" s="407">
        <v>0</v>
      </c>
      <c r="C102" s="1419"/>
      <c r="D102" s="410">
        <v>0</v>
      </c>
      <c r="E102" s="411">
        <v>0</v>
      </c>
      <c r="F102" s="410">
        <v>0</v>
      </c>
      <c r="G102" s="411">
        <v>0</v>
      </c>
      <c r="H102" s="401"/>
      <c r="I102" s="411">
        <v>0</v>
      </c>
      <c r="J102" s="410">
        <v>0</v>
      </c>
    </row>
    <row r="103" spans="2:10">
      <c r="B103" s="407">
        <v>0</v>
      </c>
      <c r="C103" s="1419"/>
      <c r="D103" s="410">
        <v>0</v>
      </c>
      <c r="E103" s="411">
        <v>0</v>
      </c>
      <c r="F103" s="410">
        <v>0</v>
      </c>
      <c r="G103" s="411">
        <v>0</v>
      </c>
      <c r="H103" s="401"/>
      <c r="I103" s="411">
        <v>0</v>
      </c>
      <c r="J103" s="410">
        <v>0</v>
      </c>
    </row>
    <row r="104" spans="2:10">
      <c r="B104" s="407">
        <v>0</v>
      </c>
      <c r="C104" s="1419"/>
      <c r="D104" s="410">
        <v>0</v>
      </c>
      <c r="E104" s="411">
        <v>0</v>
      </c>
      <c r="F104" s="410">
        <v>0</v>
      </c>
      <c r="G104" s="411">
        <v>0</v>
      </c>
      <c r="H104" s="401"/>
      <c r="I104" s="411">
        <v>0</v>
      </c>
      <c r="J104" s="410">
        <v>0</v>
      </c>
    </row>
    <row r="105" spans="2:10">
      <c r="B105" s="407">
        <v>0</v>
      </c>
      <c r="C105" s="1419"/>
      <c r="D105" s="410">
        <v>0</v>
      </c>
      <c r="E105" s="411">
        <v>0</v>
      </c>
      <c r="F105" s="410">
        <v>0</v>
      </c>
      <c r="G105" s="411">
        <v>0</v>
      </c>
      <c r="H105" s="401"/>
      <c r="I105" s="411">
        <v>0</v>
      </c>
      <c r="J105" s="410">
        <v>0</v>
      </c>
    </row>
    <row r="106" spans="2:10" ht="15.75" thickBot="1">
      <c r="B106" s="728">
        <v>0</v>
      </c>
      <c r="C106" s="1421"/>
      <c r="D106" s="729">
        <v>0</v>
      </c>
      <c r="E106" s="730">
        <v>0</v>
      </c>
      <c r="F106" s="729">
        <v>0</v>
      </c>
      <c r="G106" s="730">
        <v>0</v>
      </c>
      <c r="H106" s="742"/>
      <c r="I106" s="730">
        <v>0</v>
      </c>
      <c r="J106" s="729">
        <v>0</v>
      </c>
    </row>
    <row r="107" spans="2:10" ht="39" thickTop="1">
      <c r="B107" s="408">
        <v>10</v>
      </c>
      <c r="C107" s="1419" t="s">
        <v>668</v>
      </c>
      <c r="D107" s="414" t="s">
        <v>410</v>
      </c>
      <c r="E107" s="415" t="s">
        <v>344</v>
      </c>
      <c r="F107" s="414" t="s">
        <v>412</v>
      </c>
      <c r="G107" s="415" t="s">
        <v>344</v>
      </c>
      <c r="H107" s="402"/>
      <c r="I107" s="415" t="s">
        <v>340</v>
      </c>
      <c r="J107" s="414" t="s">
        <v>417</v>
      </c>
    </row>
    <row r="108" spans="2:10" ht="38.25">
      <c r="B108" s="615">
        <v>10</v>
      </c>
      <c r="C108" s="1419"/>
      <c r="D108" s="410" t="s">
        <v>411</v>
      </c>
      <c r="E108" s="411" t="s">
        <v>344</v>
      </c>
      <c r="F108" s="410" t="s">
        <v>413</v>
      </c>
      <c r="G108" s="411" t="s">
        <v>344</v>
      </c>
      <c r="H108" s="401"/>
      <c r="I108" s="411">
        <v>0</v>
      </c>
      <c r="J108" s="410">
        <v>0</v>
      </c>
    </row>
    <row r="109" spans="2:10" ht="25.5">
      <c r="B109" s="615">
        <v>10</v>
      </c>
      <c r="C109" s="1419"/>
      <c r="D109" s="410">
        <v>0</v>
      </c>
      <c r="E109" s="411">
        <v>0</v>
      </c>
      <c r="F109" s="410" t="s">
        <v>414</v>
      </c>
      <c r="G109" s="411" t="s">
        <v>344</v>
      </c>
      <c r="H109" s="401"/>
      <c r="I109" s="411">
        <v>0</v>
      </c>
      <c r="J109" s="410">
        <v>0</v>
      </c>
    </row>
    <row r="110" spans="2:10" ht="25.5">
      <c r="B110" s="615">
        <v>10</v>
      </c>
      <c r="C110" s="1419"/>
      <c r="D110" s="410">
        <v>0</v>
      </c>
      <c r="E110" s="411">
        <v>0</v>
      </c>
      <c r="F110" s="410" t="s">
        <v>415</v>
      </c>
      <c r="G110" s="411" t="s">
        <v>344</v>
      </c>
      <c r="H110" s="401"/>
      <c r="I110" s="411">
        <v>0</v>
      </c>
      <c r="J110" s="410">
        <v>0</v>
      </c>
    </row>
    <row r="111" spans="2:10" ht="25.5">
      <c r="B111" s="615">
        <v>10</v>
      </c>
      <c r="C111" s="1419"/>
      <c r="D111" s="410">
        <v>0</v>
      </c>
      <c r="E111" s="411">
        <v>0</v>
      </c>
      <c r="F111" s="410" t="s">
        <v>416</v>
      </c>
      <c r="G111" s="411" t="s">
        <v>344</v>
      </c>
      <c r="H111" s="401"/>
      <c r="I111" s="411">
        <v>0</v>
      </c>
      <c r="J111" s="410">
        <v>0</v>
      </c>
    </row>
    <row r="112" spans="2:10">
      <c r="B112" s="407">
        <v>0</v>
      </c>
      <c r="C112" s="1419"/>
      <c r="D112" s="410">
        <v>0</v>
      </c>
      <c r="E112" s="411">
        <v>0</v>
      </c>
      <c r="F112" s="410">
        <v>0</v>
      </c>
      <c r="G112" s="411">
        <v>0</v>
      </c>
      <c r="H112" s="401"/>
      <c r="I112" s="411">
        <v>0</v>
      </c>
      <c r="J112" s="410">
        <v>0</v>
      </c>
    </row>
    <row r="113" spans="2:10">
      <c r="B113" s="407">
        <v>0</v>
      </c>
      <c r="C113" s="1419"/>
      <c r="D113" s="410">
        <v>0</v>
      </c>
      <c r="E113" s="411">
        <v>0</v>
      </c>
      <c r="F113" s="410">
        <v>0</v>
      </c>
      <c r="G113" s="411">
        <v>0</v>
      </c>
      <c r="H113" s="401"/>
      <c r="I113" s="411">
        <v>0</v>
      </c>
      <c r="J113" s="410">
        <v>0</v>
      </c>
    </row>
    <row r="114" spans="2:10">
      <c r="B114" s="407">
        <v>0</v>
      </c>
      <c r="C114" s="1419"/>
      <c r="D114" s="410">
        <v>0</v>
      </c>
      <c r="E114" s="411">
        <v>0</v>
      </c>
      <c r="F114" s="410">
        <v>0</v>
      </c>
      <c r="G114" s="411">
        <v>0</v>
      </c>
      <c r="H114" s="401"/>
      <c r="I114" s="411">
        <v>0</v>
      </c>
      <c r="J114" s="410">
        <v>0</v>
      </c>
    </row>
    <row r="115" spans="2:10">
      <c r="B115" s="407">
        <v>0</v>
      </c>
      <c r="C115" s="1419"/>
      <c r="D115" s="410">
        <v>0</v>
      </c>
      <c r="E115" s="411">
        <v>0</v>
      </c>
      <c r="F115" s="410">
        <v>0</v>
      </c>
      <c r="G115" s="411">
        <v>0</v>
      </c>
      <c r="H115" s="401"/>
      <c r="I115" s="411">
        <v>0</v>
      </c>
      <c r="J115" s="410">
        <v>0</v>
      </c>
    </row>
    <row r="116" spans="2:10" ht="15.75" thickBot="1">
      <c r="B116" s="409">
        <v>0</v>
      </c>
      <c r="C116" s="1420"/>
      <c r="D116" s="416">
        <v>0</v>
      </c>
      <c r="E116" s="417">
        <v>0</v>
      </c>
      <c r="F116" s="416">
        <v>0</v>
      </c>
      <c r="G116" s="417">
        <v>0</v>
      </c>
      <c r="H116" s="403"/>
      <c r="I116" s="417">
        <v>0</v>
      </c>
      <c r="J116" s="416">
        <v>0</v>
      </c>
    </row>
    <row r="117" spans="2:10">
      <c r="B117" s="418" t="s">
        <v>418</v>
      </c>
      <c r="C117" s="418"/>
      <c r="D117" s="390"/>
      <c r="E117" s="390"/>
      <c r="F117" s="390"/>
      <c r="G117" s="390"/>
      <c r="H117" s="390"/>
      <c r="I117" s="390"/>
      <c r="J117" s="390"/>
    </row>
    <row r="118" spans="2:10" ht="25.5">
      <c r="B118" s="407">
        <v>11</v>
      </c>
      <c r="C118" s="1418" t="s">
        <v>669</v>
      </c>
      <c r="D118" s="410" t="s">
        <v>420</v>
      </c>
      <c r="E118" s="411" t="s">
        <v>344</v>
      </c>
      <c r="F118" s="410" t="s">
        <v>423</v>
      </c>
      <c r="G118" s="411" t="s">
        <v>344</v>
      </c>
      <c r="H118" s="401"/>
      <c r="I118" s="411" t="s">
        <v>340</v>
      </c>
      <c r="J118" s="410" t="s">
        <v>424</v>
      </c>
    </row>
    <row r="119" spans="2:10" ht="25.5">
      <c r="B119" s="615">
        <v>11</v>
      </c>
      <c r="C119" s="1419"/>
      <c r="D119" s="410" t="s">
        <v>421</v>
      </c>
      <c r="E119" s="411" t="s">
        <v>344</v>
      </c>
      <c r="F119" s="410">
        <v>0</v>
      </c>
      <c r="G119" s="411">
        <v>0</v>
      </c>
      <c r="H119" s="401"/>
      <c r="I119" s="411">
        <v>0</v>
      </c>
      <c r="J119" s="410" t="s">
        <v>425</v>
      </c>
    </row>
    <row r="120" spans="2:10" ht="25.5">
      <c r="B120" s="615">
        <v>11</v>
      </c>
      <c r="C120" s="1419"/>
      <c r="D120" s="410" t="s">
        <v>422</v>
      </c>
      <c r="E120" s="411" t="s">
        <v>344</v>
      </c>
      <c r="F120" s="410">
        <v>0</v>
      </c>
      <c r="G120" s="411">
        <v>0</v>
      </c>
      <c r="H120" s="401"/>
      <c r="I120" s="411">
        <v>0</v>
      </c>
      <c r="J120" s="410" t="s">
        <v>426</v>
      </c>
    </row>
    <row r="121" spans="2:10">
      <c r="B121" s="407">
        <v>0</v>
      </c>
      <c r="C121" s="1419"/>
      <c r="D121" s="410">
        <v>0</v>
      </c>
      <c r="E121" s="411">
        <v>0</v>
      </c>
      <c r="F121" s="410">
        <v>0</v>
      </c>
      <c r="G121" s="411">
        <v>0</v>
      </c>
      <c r="H121" s="401"/>
      <c r="I121" s="411">
        <v>0</v>
      </c>
      <c r="J121" s="410">
        <v>0</v>
      </c>
    </row>
    <row r="122" spans="2:10">
      <c r="B122" s="407">
        <v>0</v>
      </c>
      <c r="C122" s="1419"/>
      <c r="D122" s="410">
        <v>0</v>
      </c>
      <c r="E122" s="411">
        <v>0</v>
      </c>
      <c r="F122" s="410">
        <v>0</v>
      </c>
      <c r="G122" s="411">
        <v>0</v>
      </c>
      <c r="H122" s="401"/>
      <c r="I122" s="411">
        <v>0</v>
      </c>
      <c r="J122" s="410">
        <v>0</v>
      </c>
    </row>
    <row r="123" spans="2:10">
      <c r="B123" s="407">
        <v>0</v>
      </c>
      <c r="C123" s="1419"/>
      <c r="D123" s="410">
        <v>0</v>
      </c>
      <c r="E123" s="411">
        <v>0</v>
      </c>
      <c r="F123" s="410">
        <v>0</v>
      </c>
      <c r="G123" s="411">
        <v>0</v>
      </c>
      <c r="H123" s="401"/>
      <c r="I123" s="411">
        <v>0</v>
      </c>
      <c r="J123" s="410">
        <v>0</v>
      </c>
    </row>
    <row r="124" spans="2:10">
      <c r="B124" s="407">
        <v>0</v>
      </c>
      <c r="C124" s="1419"/>
      <c r="D124" s="410">
        <v>0</v>
      </c>
      <c r="E124" s="411">
        <v>0</v>
      </c>
      <c r="F124" s="410">
        <v>0</v>
      </c>
      <c r="G124" s="411">
        <v>0</v>
      </c>
      <c r="H124" s="401"/>
      <c r="I124" s="411">
        <v>0</v>
      </c>
      <c r="J124" s="410">
        <v>0</v>
      </c>
    </row>
    <row r="125" spans="2:10" ht="37.5" customHeight="1" thickBot="1">
      <c r="B125" s="409">
        <v>0</v>
      </c>
      <c r="C125" s="1420"/>
      <c r="D125" s="416">
        <v>0</v>
      </c>
      <c r="E125" s="417">
        <v>0</v>
      </c>
      <c r="F125" s="416">
        <v>0</v>
      </c>
      <c r="G125" s="417">
        <v>0</v>
      </c>
      <c r="H125" s="404"/>
      <c r="I125" s="417">
        <v>0</v>
      </c>
      <c r="J125" s="416">
        <v>0</v>
      </c>
    </row>
    <row r="126" spans="2:10">
      <c r="B126" s="418" t="s">
        <v>62</v>
      </c>
      <c r="C126" s="418"/>
      <c r="D126" s="390"/>
      <c r="E126" s="390"/>
      <c r="F126" s="390"/>
      <c r="G126" s="390"/>
      <c r="H126" s="390"/>
      <c r="I126" s="390"/>
      <c r="J126" s="390"/>
    </row>
    <row r="127" spans="2:10" ht="38.25">
      <c r="B127" s="407">
        <v>12</v>
      </c>
      <c r="C127" s="1418" t="s">
        <v>670</v>
      </c>
      <c r="D127" s="410" t="s">
        <v>429</v>
      </c>
      <c r="E127" s="411" t="s">
        <v>344</v>
      </c>
      <c r="F127" s="410" t="s">
        <v>438</v>
      </c>
      <c r="G127" s="411" t="s">
        <v>344</v>
      </c>
      <c r="H127" s="401"/>
      <c r="I127" s="412">
        <v>41883</v>
      </c>
      <c r="J127" s="410" t="s">
        <v>428</v>
      </c>
    </row>
    <row r="128" spans="2:10" ht="25.5">
      <c r="B128" s="615">
        <v>12</v>
      </c>
      <c r="C128" s="1419"/>
      <c r="D128" s="410" t="s">
        <v>430</v>
      </c>
      <c r="E128" s="411" t="s">
        <v>344</v>
      </c>
      <c r="F128" s="410" t="s">
        <v>439</v>
      </c>
      <c r="G128" s="411" t="s">
        <v>344</v>
      </c>
      <c r="H128" s="401"/>
      <c r="I128" s="411" t="s">
        <v>447</v>
      </c>
      <c r="J128" s="410">
        <v>0</v>
      </c>
    </row>
    <row r="129" spans="2:10" ht="25.5">
      <c r="B129" s="615">
        <v>12</v>
      </c>
      <c r="C129" s="1419"/>
      <c r="D129" s="410" t="s">
        <v>431</v>
      </c>
      <c r="E129" s="411" t="s">
        <v>344</v>
      </c>
      <c r="F129" s="410" t="s">
        <v>440</v>
      </c>
      <c r="G129" s="411" t="s">
        <v>344</v>
      </c>
      <c r="H129" s="401"/>
      <c r="I129" s="412">
        <v>41791</v>
      </c>
      <c r="J129" s="410">
        <v>0</v>
      </c>
    </row>
    <row r="130" spans="2:10" ht="25.5">
      <c r="B130" s="615">
        <v>12</v>
      </c>
      <c r="C130" s="1419"/>
      <c r="D130" s="410" t="s">
        <v>432</v>
      </c>
      <c r="E130" s="411" t="s">
        <v>344</v>
      </c>
      <c r="F130" s="410" t="s">
        <v>441</v>
      </c>
      <c r="G130" s="411" t="s">
        <v>344</v>
      </c>
      <c r="H130" s="401"/>
      <c r="I130" s="412">
        <v>42005</v>
      </c>
      <c r="J130" s="410">
        <v>0</v>
      </c>
    </row>
    <row r="131" spans="2:10" ht="25.5">
      <c r="B131" s="615">
        <v>12</v>
      </c>
      <c r="C131" s="1419"/>
      <c r="D131" s="410" t="s">
        <v>433</v>
      </c>
      <c r="E131" s="411" t="s">
        <v>344</v>
      </c>
      <c r="F131" s="410" t="s">
        <v>442</v>
      </c>
      <c r="G131" s="411" t="s">
        <v>344</v>
      </c>
      <c r="H131" s="401"/>
      <c r="I131" s="412">
        <v>41913</v>
      </c>
      <c r="J131" s="410">
        <v>0</v>
      </c>
    </row>
    <row r="132" spans="2:10" ht="25.5">
      <c r="B132" s="615">
        <v>12</v>
      </c>
      <c r="C132" s="1419"/>
      <c r="D132" s="410" t="s">
        <v>434</v>
      </c>
      <c r="E132" s="411" t="s">
        <v>344</v>
      </c>
      <c r="F132" s="410" t="s">
        <v>443</v>
      </c>
      <c r="G132" s="411" t="s">
        <v>344</v>
      </c>
      <c r="H132" s="401"/>
      <c r="I132" s="411">
        <v>0</v>
      </c>
      <c r="J132" s="410">
        <v>0</v>
      </c>
    </row>
    <row r="133" spans="2:10" ht="51">
      <c r="B133" s="615">
        <v>12</v>
      </c>
      <c r="C133" s="1419"/>
      <c r="D133" s="410" t="s">
        <v>435</v>
      </c>
      <c r="E133" s="411" t="s">
        <v>344</v>
      </c>
      <c r="F133" s="410" t="s">
        <v>444</v>
      </c>
      <c r="G133" s="411" t="s">
        <v>344</v>
      </c>
      <c r="H133" s="401"/>
      <c r="I133" s="411">
        <v>0</v>
      </c>
      <c r="J133" s="410">
        <v>0</v>
      </c>
    </row>
    <row r="134" spans="2:10" ht="25.5">
      <c r="B134" s="615">
        <v>12</v>
      </c>
      <c r="C134" s="1419"/>
      <c r="D134" s="410" t="s">
        <v>436</v>
      </c>
      <c r="E134" s="411" t="s">
        <v>344</v>
      </c>
      <c r="F134" s="410" t="s">
        <v>445</v>
      </c>
      <c r="G134" s="411" t="s">
        <v>344</v>
      </c>
      <c r="H134" s="401"/>
      <c r="I134" s="411">
        <v>0</v>
      </c>
      <c r="J134" s="410">
        <v>0</v>
      </c>
    </row>
    <row r="135" spans="2:10" ht="25.5">
      <c r="B135" s="615">
        <v>12</v>
      </c>
      <c r="C135" s="1419"/>
      <c r="D135" s="410" t="s">
        <v>437</v>
      </c>
      <c r="E135" s="411" t="s">
        <v>344</v>
      </c>
      <c r="F135" s="410" t="s">
        <v>446</v>
      </c>
      <c r="G135" s="411" t="s">
        <v>344</v>
      </c>
      <c r="H135" s="401"/>
      <c r="I135" s="411">
        <v>0</v>
      </c>
      <c r="J135" s="410">
        <v>0</v>
      </c>
    </row>
    <row r="136" spans="2:10" ht="24.75" customHeight="1">
      <c r="B136" s="615">
        <v>12</v>
      </c>
      <c r="C136" s="1419"/>
      <c r="D136" s="410" t="s">
        <v>438</v>
      </c>
      <c r="E136" s="411" t="s">
        <v>344</v>
      </c>
      <c r="F136" s="410">
        <v>0</v>
      </c>
      <c r="G136" s="411">
        <v>0</v>
      </c>
      <c r="H136" s="401"/>
      <c r="I136" s="411">
        <v>0</v>
      </c>
      <c r="J136" s="410">
        <v>0</v>
      </c>
    </row>
    <row r="137" spans="2:10">
      <c r="B137" s="407">
        <v>0</v>
      </c>
      <c r="C137" s="1419"/>
      <c r="D137" s="410">
        <v>0</v>
      </c>
      <c r="E137" s="411">
        <v>0</v>
      </c>
      <c r="F137" s="410">
        <v>0</v>
      </c>
      <c r="G137" s="411">
        <v>0</v>
      </c>
      <c r="H137" s="401"/>
      <c r="I137" s="411">
        <v>0</v>
      </c>
      <c r="J137" s="410">
        <v>0</v>
      </c>
    </row>
    <row r="138" spans="2:10">
      <c r="B138" s="407">
        <v>0</v>
      </c>
      <c r="C138" s="1419"/>
      <c r="D138" s="410">
        <v>0</v>
      </c>
      <c r="E138" s="411">
        <v>0</v>
      </c>
      <c r="F138" s="410">
        <v>0</v>
      </c>
      <c r="G138" s="411">
        <v>0</v>
      </c>
      <c r="H138" s="401"/>
      <c r="I138" s="411">
        <v>0</v>
      </c>
      <c r="J138" s="410">
        <v>0</v>
      </c>
    </row>
    <row r="139" spans="2:10">
      <c r="B139" s="407">
        <v>0</v>
      </c>
      <c r="C139" s="1419"/>
      <c r="D139" s="410">
        <v>0</v>
      </c>
      <c r="E139" s="411">
        <v>0</v>
      </c>
      <c r="F139" s="410">
        <v>0</v>
      </c>
      <c r="G139" s="411">
        <v>0</v>
      </c>
      <c r="H139" s="401"/>
      <c r="I139" s="411">
        <v>0</v>
      </c>
      <c r="J139" s="410">
        <v>0</v>
      </c>
    </row>
    <row r="140" spans="2:10">
      <c r="B140" s="407">
        <v>0</v>
      </c>
      <c r="C140" s="1419"/>
      <c r="D140" s="410">
        <v>0</v>
      </c>
      <c r="E140" s="411">
        <v>0</v>
      </c>
      <c r="F140" s="410">
        <v>0</v>
      </c>
      <c r="G140" s="411">
        <v>0</v>
      </c>
      <c r="H140" s="401"/>
      <c r="I140" s="411">
        <v>0</v>
      </c>
      <c r="J140" s="410">
        <v>0</v>
      </c>
    </row>
    <row r="141" spans="2:10" ht="15.75" thickBot="1">
      <c r="B141" s="409">
        <v>0</v>
      </c>
      <c r="C141" s="1420"/>
      <c r="D141" s="416">
        <v>0</v>
      </c>
      <c r="E141" s="417">
        <v>0</v>
      </c>
      <c r="F141" s="416">
        <v>0</v>
      </c>
      <c r="G141" s="417">
        <v>0</v>
      </c>
      <c r="H141" s="404"/>
      <c r="I141" s="417">
        <v>0</v>
      </c>
      <c r="J141" s="416">
        <v>0</v>
      </c>
    </row>
    <row r="142" spans="2:10">
      <c r="B142" s="418" t="s">
        <v>448</v>
      </c>
      <c r="C142" s="418"/>
      <c r="D142" s="390"/>
      <c r="E142" s="390"/>
      <c r="F142" s="390"/>
      <c r="G142" s="390"/>
      <c r="H142" s="390"/>
      <c r="I142" s="390"/>
      <c r="J142" s="390"/>
    </row>
    <row r="143" spans="2:10" ht="33" customHeight="1">
      <c r="B143" s="407">
        <v>13</v>
      </c>
      <c r="C143" s="1418" t="s">
        <v>671</v>
      </c>
      <c r="D143" s="410" t="s">
        <v>450</v>
      </c>
      <c r="E143" s="411" t="s">
        <v>344</v>
      </c>
      <c r="F143" s="410" t="s">
        <v>454</v>
      </c>
      <c r="G143" s="411" t="s">
        <v>344</v>
      </c>
      <c r="H143" s="401"/>
      <c r="I143" s="411" t="s">
        <v>390</v>
      </c>
      <c r="J143" s="410">
        <v>0</v>
      </c>
    </row>
    <row r="144" spans="2:10" ht="23.45" customHeight="1">
      <c r="B144" s="615">
        <v>13</v>
      </c>
      <c r="C144" s="1419"/>
      <c r="D144" s="410" t="s">
        <v>451</v>
      </c>
      <c r="E144" s="411" t="s">
        <v>344</v>
      </c>
      <c r="F144" s="410" t="s">
        <v>455</v>
      </c>
      <c r="G144" s="411" t="s">
        <v>344</v>
      </c>
      <c r="H144" s="401"/>
      <c r="I144" s="411">
        <v>0</v>
      </c>
      <c r="J144" s="410">
        <v>0</v>
      </c>
    </row>
    <row r="145" spans="2:10" ht="23.45" customHeight="1">
      <c r="B145" s="615">
        <v>13</v>
      </c>
      <c r="C145" s="1419"/>
      <c r="D145" s="410" t="s">
        <v>452</v>
      </c>
      <c r="E145" s="411" t="s">
        <v>344</v>
      </c>
      <c r="F145" s="410">
        <v>0</v>
      </c>
      <c r="G145" s="411">
        <v>0</v>
      </c>
      <c r="H145" s="401"/>
      <c r="I145" s="411">
        <v>0</v>
      </c>
      <c r="J145" s="410">
        <v>0</v>
      </c>
    </row>
    <row r="146" spans="2:10" ht="23.45" customHeight="1">
      <c r="B146" s="615">
        <v>13</v>
      </c>
      <c r="C146" s="1419"/>
      <c r="D146" s="410" t="s">
        <v>453</v>
      </c>
      <c r="E146" s="411" t="s">
        <v>344</v>
      </c>
      <c r="F146" s="410">
        <v>0</v>
      </c>
      <c r="G146" s="411">
        <v>0</v>
      </c>
      <c r="H146" s="401"/>
      <c r="I146" s="411">
        <v>0</v>
      </c>
      <c r="J146" s="410">
        <v>0</v>
      </c>
    </row>
    <row r="147" spans="2:10" ht="23.45" customHeight="1">
      <c r="B147" s="407">
        <v>0</v>
      </c>
      <c r="C147" s="1419"/>
      <c r="D147" s="410">
        <v>0</v>
      </c>
      <c r="E147" s="411">
        <v>0</v>
      </c>
      <c r="F147" s="410">
        <v>0</v>
      </c>
      <c r="G147" s="411">
        <v>0</v>
      </c>
      <c r="H147" s="401"/>
      <c r="I147" s="411">
        <v>0</v>
      </c>
      <c r="J147" s="410">
        <v>0</v>
      </c>
    </row>
    <row r="148" spans="2:10" ht="30.75" customHeight="1">
      <c r="B148" s="407">
        <v>0</v>
      </c>
      <c r="C148" s="1419"/>
      <c r="D148" s="410">
        <v>0</v>
      </c>
      <c r="E148" s="411">
        <v>0</v>
      </c>
      <c r="F148" s="410">
        <v>0</v>
      </c>
      <c r="G148" s="411">
        <v>0</v>
      </c>
      <c r="H148" s="401"/>
      <c r="I148" s="411">
        <v>0</v>
      </c>
      <c r="J148" s="410">
        <v>0</v>
      </c>
    </row>
    <row r="149" spans="2:10" ht="33" customHeight="1">
      <c r="B149" s="407">
        <v>0</v>
      </c>
      <c r="C149" s="1419"/>
      <c r="D149" s="410">
        <v>0</v>
      </c>
      <c r="E149" s="411">
        <v>0</v>
      </c>
      <c r="F149" s="410">
        <v>0</v>
      </c>
      <c r="G149" s="411">
        <v>0</v>
      </c>
      <c r="H149" s="401"/>
      <c r="I149" s="411">
        <v>0</v>
      </c>
      <c r="J149" s="410">
        <v>0</v>
      </c>
    </row>
    <row r="150" spans="2:10" ht="33" customHeight="1">
      <c r="B150" s="407">
        <v>0</v>
      </c>
      <c r="C150" s="1419"/>
      <c r="D150" s="410">
        <v>0</v>
      </c>
      <c r="E150" s="411">
        <v>0</v>
      </c>
      <c r="F150" s="410">
        <v>0</v>
      </c>
      <c r="G150" s="411">
        <v>0</v>
      </c>
      <c r="H150" s="401"/>
      <c r="I150" s="411">
        <v>0</v>
      </c>
      <c r="J150" s="410">
        <v>0</v>
      </c>
    </row>
    <row r="151" spans="2:10" ht="51.75" customHeight="1" thickBot="1">
      <c r="B151" s="732">
        <v>0</v>
      </c>
      <c r="C151" s="1419"/>
      <c r="D151" s="733">
        <v>0</v>
      </c>
      <c r="E151" s="734">
        <v>0</v>
      </c>
      <c r="F151" s="733">
        <v>0</v>
      </c>
      <c r="G151" s="734">
        <v>0</v>
      </c>
      <c r="H151" s="741"/>
      <c r="I151" s="734">
        <v>0</v>
      </c>
      <c r="J151" s="733">
        <v>0</v>
      </c>
    </row>
    <row r="152" spans="2:10" ht="23.1" customHeight="1" thickTop="1">
      <c r="B152" s="735">
        <v>14</v>
      </c>
      <c r="C152" s="1422" t="s">
        <v>672</v>
      </c>
      <c r="D152" s="736" t="s">
        <v>457</v>
      </c>
      <c r="E152" s="737" t="s">
        <v>344</v>
      </c>
      <c r="F152" s="736" t="s">
        <v>459</v>
      </c>
      <c r="G152" s="737" t="s">
        <v>344</v>
      </c>
      <c r="H152" s="738"/>
      <c r="I152" s="737" t="s">
        <v>463</v>
      </c>
      <c r="J152" s="736">
        <v>0</v>
      </c>
    </row>
    <row r="153" spans="2:10" ht="23.1" customHeight="1">
      <c r="B153" s="615">
        <v>14</v>
      </c>
      <c r="C153" s="1419"/>
      <c r="D153" s="410" t="s">
        <v>458</v>
      </c>
      <c r="E153" s="411" t="s">
        <v>344</v>
      </c>
      <c r="F153" s="410" t="s">
        <v>460</v>
      </c>
      <c r="G153" s="411" t="s">
        <v>344</v>
      </c>
      <c r="H153" s="401"/>
      <c r="I153" s="411">
        <v>0</v>
      </c>
      <c r="J153" s="410">
        <v>0</v>
      </c>
    </row>
    <row r="154" spans="2:10" ht="23.1" customHeight="1">
      <c r="B154" s="615">
        <v>14</v>
      </c>
      <c r="C154" s="1419"/>
      <c r="D154" s="410">
        <v>0</v>
      </c>
      <c r="E154" s="411">
        <v>0</v>
      </c>
      <c r="F154" s="410" t="s">
        <v>461</v>
      </c>
      <c r="G154" s="411" t="s">
        <v>344</v>
      </c>
      <c r="H154" s="401"/>
      <c r="I154" s="411">
        <v>0</v>
      </c>
      <c r="J154" s="410">
        <v>0</v>
      </c>
    </row>
    <row r="155" spans="2:10" ht="23.1" customHeight="1">
      <c r="B155" s="615">
        <v>14</v>
      </c>
      <c r="C155" s="1419"/>
      <c r="D155" s="410">
        <v>0</v>
      </c>
      <c r="E155" s="411">
        <v>0</v>
      </c>
      <c r="F155" s="410" t="s">
        <v>462</v>
      </c>
      <c r="G155" s="411" t="s">
        <v>344</v>
      </c>
      <c r="H155" s="401"/>
      <c r="I155" s="411">
        <v>0</v>
      </c>
      <c r="J155" s="410">
        <v>0</v>
      </c>
    </row>
    <row r="156" spans="2:10" ht="23.1" customHeight="1">
      <c r="B156" s="407">
        <v>0</v>
      </c>
      <c r="C156" s="1419"/>
      <c r="D156" s="410">
        <v>0</v>
      </c>
      <c r="E156" s="411">
        <v>0</v>
      </c>
      <c r="F156" s="410">
        <v>0</v>
      </c>
      <c r="G156" s="411">
        <v>0</v>
      </c>
      <c r="H156" s="401"/>
      <c r="I156" s="411">
        <v>0</v>
      </c>
      <c r="J156" s="410">
        <v>0</v>
      </c>
    </row>
    <row r="157" spans="2:10" ht="23.1" customHeight="1">
      <c r="B157" s="407">
        <v>0</v>
      </c>
      <c r="C157" s="1419"/>
      <c r="D157" s="410">
        <v>0</v>
      </c>
      <c r="E157" s="411">
        <v>0</v>
      </c>
      <c r="F157" s="410">
        <v>0</v>
      </c>
      <c r="G157" s="411">
        <v>0</v>
      </c>
      <c r="H157" s="401"/>
      <c r="I157" s="411">
        <v>0</v>
      </c>
      <c r="J157" s="410">
        <v>0</v>
      </c>
    </row>
    <row r="158" spans="2:10" ht="35.25" customHeight="1">
      <c r="B158" s="407">
        <v>0</v>
      </c>
      <c r="C158" s="1419"/>
      <c r="D158" s="410">
        <v>0</v>
      </c>
      <c r="E158" s="411">
        <v>0</v>
      </c>
      <c r="F158" s="410">
        <v>0</v>
      </c>
      <c r="G158" s="411">
        <v>0</v>
      </c>
      <c r="H158" s="401"/>
      <c r="I158" s="411">
        <v>0</v>
      </c>
      <c r="J158" s="410">
        <v>0</v>
      </c>
    </row>
    <row r="159" spans="2:10" ht="37.5" customHeight="1">
      <c r="B159" s="407">
        <v>0</v>
      </c>
      <c r="C159" s="1419"/>
      <c r="D159" s="410">
        <v>0</v>
      </c>
      <c r="E159" s="411">
        <v>0</v>
      </c>
      <c r="F159" s="410">
        <v>0</v>
      </c>
      <c r="G159" s="411">
        <v>0</v>
      </c>
      <c r="H159" s="401"/>
      <c r="I159" s="411">
        <v>0</v>
      </c>
      <c r="J159" s="410">
        <v>0</v>
      </c>
    </row>
    <row r="160" spans="2:10" ht="37.5" customHeight="1" thickBot="1">
      <c r="B160" s="409">
        <v>0</v>
      </c>
      <c r="C160" s="1420"/>
      <c r="D160" s="416">
        <v>0</v>
      </c>
      <c r="E160" s="417">
        <v>0</v>
      </c>
      <c r="F160" s="416">
        <v>0</v>
      </c>
      <c r="G160" s="417">
        <v>0</v>
      </c>
      <c r="H160" s="404"/>
      <c r="I160" s="417">
        <v>0</v>
      </c>
      <c r="J160" s="416">
        <v>0</v>
      </c>
    </row>
    <row r="161" spans="2:10">
      <c r="B161" s="418" t="s">
        <v>464</v>
      </c>
      <c r="C161" s="418"/>
      <c r="D161" s="390"/>
      <c r="E161" s="390"/>
      <c r="F161" s="390"/>
      <c r="G161" s="390"/>
      <c r="H161" s="390"/>
      <c r="I161" s="390"/>
      <c r="J161" s="390"/>
    </row>
    <row r="162" spans="2:10" ht="25.5">
      <c r="B162" s="407">
        <v>15</v>
      </c>
      <c r="C162" s="1418" t="s">
        <v>673</v>
      </c>
      <c r="D162" s="410"/>
      <c r="E162" s="411"/>
      <c r="F162" s="410"/>
      <c r="G162" s="411"/>
      <c r="H162" s="401"/>
      <c r="I162" s="411" t="s">
        <v>465</v>
      </c>
      <c r="J162" s="410" t="s">
        <v>467</v>
      </c>
    </row>
    <row r="163" spans="2:10" ht="25.5">
      <c r="B163" s="615">
        <v>15</v>
      </c>
      <c r="C163" s="1419"/>
      <c r="D163" s="410"/>
      <c r="E163" s="411"/>
      <c r="F163" s="410"/>
      <c r="G163" s="411"/>
      <c r="H163" s="401"/>
      <c r="I163" s="411" t="s">
        <v>466</v>
      </c>
      <c r="J163" s="410">
        <v>0</v>
      </c>
    </row>
    <row r="164" spans="2:10">
      <c r="B164" s="407">
        <v>0</v>
      </c>
      <c r="C164" s="1419"/>
      <c r="D164" s="410">
        <v>0</v>
      </c>
      <c r="E164" s="411">
        <v>0</v>
      </c>
      <c r="F164" s="410">
        <v>0</v>
      </c>
      <c r="G164" s="411">
        <v>0</v>
      </c>
      <c r="H164" s="401"/>
      <c r="I164" s="411">
        <v>0</v>
      </c>
      <c r="J164" s="410">
        <v>0</v>
      </c>
    </row>
    <row r="165" spans="2:10">
      <c r="B165" s="407">
        <v>0</v>
      </c>
      <c r="C165" s="1419"/>
      <c r="D165" s="410">
        <v>0</v>
      </c>
      <c r="E165" s="411">
        <v>0</v>
      </c>
      <c r="F165" s="410">
        <v>0</v>
      </c>
      <c r="G165" s="411">
        <v>0</v>
      </c>
      <c r="H165" s="401"/>
      <c r="I165" s="411">
        <v>0</v>
      </c>
      <c r="J165" s="410">
        <v>0</v>
      </c>
    </row>
    <row r="166" spans="2:10">
      <c r="B166" s="407">
        <v>0</v>
      </c>
      <c r="C166" s="1419"/>
      <c r="D166" s="410">
        <v>0</v>
      </c>
      <c r="E166" s="411">
        <v>0</v>
      </c>
      <c r="F166" s="410">
        <v>0</v>
      </c>
      <c r="G166" s="411">
        <v>0</v>
      </c>
      <c r="H166" s="401"/>
      <c r="I166" s="411">
        <v>0</v>
      </c>
      <c r="J166" s="410">
        <v>0</v>
      </c>
    </row>
    <row r="167" spans="2:10">
      <c r="B167" s="407">
        <v>0</v>
      </c>
      <c r="C167" s="1419"/>
      <c r="D167" s="410">
        <v>0</v>
      </c>
      <c r="E167" s="411">
        <v>0</v>
      </c>
      <c r="F167" s="410">
        <v>0</v>
      </c>
      <c r="G167" s="411">
        <v>0</v>
      </c>
      <c r="H167" s="401"/>
      <c r="I167" s="411">
        <v>0</v>
      </c>
      <c r="J167" s="410">
        <v>0</v>
      </c>
    </row>
    <row r="168" spans="2:10" ht="15.75" thickBot="1">
      <c r="B168" s="409">
        <v>0</v>
      </c>
      <c r="C168" s="1420"/>
      <c r="D168" s="416">
        <v>0</v>
      </c>
      <c r="E168" s="417">
        <v>0</v>
      </c>
      <c r="F168" s="416">
        <v>0</v>
      </c>
      <c r="G168" s="417">
        <v>0</v>
      </c>
      <c r="H168" s="404"/>
      <c r="I168" s="417">
        <v>0</v>
      </c>
      <c r="J168" s="416">
        <v>0</v>
      </c>
    </row>
    <row r="169" spans="2:10">
      <c r="B169" s="418" t="s">
        <v>468</v>
      </c>
      <c r="C169" s="418"/>
      <c r="D169" s="390"/>
      <c r="E169" s="390"/>
      <c r="F169" s="390"/>
      <c r="G169" s="390"/>
      <c r="H169" s="390"/>
      <c r="I169" s="390"/>
      <c r="J169" s="390"/>
    </row>
    <row r="170" spans="2:10" ht="25.5">
      <c r="B170" s="407">
        <v>16</v>
      </c>
      <c r="C170" s="1418" t="s">
        <v>674</v>
      </c>
      <c r="D170" s="410" t="s">
        <v>470</v>
      </c>
      <c r="E170" s="411" t="s">
        <v>344</v>
      </c>
      <c r="F170" s="410" t="s">
        <v>478</v>
      </c>
      <c r="G170" s="411" t="s">
        <v>344</v>
      </c>
      <c r="H170" s="401"/>
      <c r="I170" s="411" t="s">
        <v>484</v>
      </c>
      <c r="J170" s="410">
        <v>0</v>
      </c>
    </row>
    <row r="171" spans="2:10">
      <c r="B171" s="615">
        <v>16</v>
      </c>
      <c r="C171" s="1419"/>
      <c r="D171" s="410" t="s">
        <v>471</v>
      </c>
      <c r="E171" s="411" t="s">
        <v>344</v>
      </c>
      <c r="F171" s="410" t="s">
        <v>479</v>
      </c>
      <c r="G171" s="411" t="s">
        <v>344</v>
      </c>
      <c r="H171" s="401"/>
      <c r="I171" s="411" t="s">
        <v>340</v>
      </c>
      <c r="J171" s="410">
        <v>0</v>
      </c>
    </row>
    <row r="172" spans="2:10">
      <c r="B172" s="615">
        <v>16</v>
      </c>
      <c r="C172" s="1419"/>
      <c r="D172" s="410" t="s">
        <v>472</v>
      </c>
      <c r="E172" s="411" t="s">
        <v>344</v>
      </c>
      <c r="F172" s="410" t="s">
        <v>480</v>
      </c>
      <c r="G172" s="411" t="s">
        <v>344</v>
      </c>
      <c r="H172" s="401"/>
      <c r="I172" s="411" t="s">
        <v>340</v>
      </c>
      <c r="J172" s="410">
        <v>0</v>
      </c>
    </row>
    <row r="173" spans="2:10" ht="25.5">
      <c r="B173" s="615">
        <v>16</v>
      </c>
      <c r="C173" s="1419"/>
      <c r="D173" s="410" t="s">
        <v>473</v>
      </c>
      <c r="E173" s="411" t="s">
        <v>344</v>
      </c>
      <c r="F173" s="410" t="s">
        <v>481</v>
      </c>
      <c r="G173" s="411" t="s">
        <v>344</v>
      </c>
      <c r="H173" s="401"/>
      <c r="I173" s="411" t="s">
        <v>340</v>
      </c>
      <c r="J173" s="410">
        <v>0</v>
      </c>
    </row>
    <row r="174" spans="2:10" ht="25.5">
      <c r="B174" s="615">
        <v>16</v>
      </c>
      <c r="C174" s="1419"/>
      <c r="D174" s="410" t="s">
        <v>474</v>
      </c>
      <c r="E174" s="411" t="s">
        <v>344</v>
      </c>
      <c r="F174" s="410" t="s">
        <v>482</v>
      </c>
      <c r="G174" s="411" t="s">
        <v>344</v>
      </c>
      <c r="H174" s="401"/>
      <c r="I174" s="411">
        <v>0</v>
      </c>
      <c r="J174" s="410">
        <v>0</v>
      </c>
    </row>
    <row r="175" spans="2:10" ht="25.5">
      <c r="B175" s="615">
        <v>16</v>
      </c>
      <c r="C175" s="1419"/>
      <c r="D175" s="410" t="s">
        <v>475</v>
      </c>
      <c r="E175" s="411" t="s">
        <v>344</v>
      </c>
      <c r="F175" s="410" t="s">
        <v>483</v>
      </c>
      <c r="G175" s="411" t="s">
        <v>344</v>
      </c>
      <c r="H175" s="401"/>
      <c r="I175" s="411">
        <v>0</v>
      </c>
      <c r="J175" s="410">
        <v>0</v>
      </c>
    </row>
    <row r="176" spans="2:10" ht="25.5">
      <c r="B176" s="615">
        <v>16</v>
      </c>
      <c r="C176" s="1419"/>
      <c r="D176" s="410" t="s">
        <v>476</v>
      </c>
      <c r="E176" s="411" t="s">
        <v>344</v>
      </c>
      <c r="F176" s="410">
        <v>0</v>
      </c>
      <c r="G176" s="411">
        <v>0</v>
      </c>
      <c r="H176" s="401"/>
      <c r="I176" s="411">
        <v>0</v>
      </c>
      <c r="J176" s="410">
        <v>0</v>
      </c>
    </row>
    <row r="177" spans="2:10" ht="25.5">
      <c r="B177" s="615">
        <v>16</v>
      </c>
      <c r="C177" s="1419"/>
      <c r="D177" s="410" t="s">
        <v>477</v>
      </c>
      <c r="E177" s="411" t="s">
        <v>344</v>
      </c>
      <c r="F177" s="410">
        <v>0</v>
      </c>
      <c r="G177" s="411">
        <v>0</v>
      </c>
      <c r="H177" s="401"/>
      <c r="I177" s="411">
        <v>0</v>
      </c>
      <c r="J177" s="410">
        <v>0</v>
      </c>
    </row>
    <row r="178" spans="2:10">
      <c r="B178" s="407">
        <v>0</v>
      </c>
      <c r="C178" s="1419"/>
      <c r="D178" s="410">
        <v>0</v>
      </c>
      <c r="E178" s="411">
        <v>0</v>
      </c>
      <c r="F178" s="410">
        <v>0</v>
      </c>
      <c r="G178" s="411">
        <v>0</v>
      </c>
      <c r="H178" s="401"/>
      <c r="I178" s="411">
        <v>0</v>
      </c>
      <c r="J178" s="410">
        <v>0</v>
      </c>
    </row>
    <row r="179" spans="2:10">
      <c r="B179" s="407">
        <v>0</v>
      </c>
      <c r="C179" s="1419"/>
      <c r="D179" s="410">
        <v>0</v>
      </c>
      <c r="E179" s="411">
        <v>0</v>
      </c>
      <c r="F179" s="410">
        <v>0</v>
      </c>
      <c r="G179" s="411">
        <v>0</v>
      </c>
      <c r="H179" s="401"/>
      <c r="I179" s="411">
        <v>0</v>
      </c>
      <c r="J179" s="410">
        <v>0</v>
      </c>
    </row>
    <row r="180" spans="2:10">
      <c r="B180" s="407">
        <v>0</v>
      </c>
      <c r="C180" s="1419"/>
      <c r="D180" s="410">
        <v>0</v>
      </c>
      <c r="E180" s="411">
        <v>0</v>
      </c>
      <c r="F180" s="410">
        <v>0</v>
      </c>
      <c r="G180" s="411">
        <v>0</v>
      </c>
      <c r="H180" s="401"/>
      <c r="I180" s="411">
        <v>0</v>
      </c>
      <c r="J180" s="410">
        <v>0</v>
      </c>
    </row>
    <row r="181" spans="2:10">
      <c r="B181" s="407">
        <v>0</v>
      </c>
      <c r="C181" s="1419"/>
      <c r="D181" s="410">
        <v>0</v>
      </c>
      <c r="E181" s="411">
        <v>0</v>
      </c>
      <c r="F181" s="410">
        <v>0</v>
      </c>
      <c r="G181" s="411">
        <v>0</v>
      </c>
      <c r="H181" s="401"/>
      <c r="I181" s="411">
        <v>0</v>
      </c>
      <c r="J181" s="410">
        <v>0</v>
      </c>
    </row>
    <row r="182" spans="2:10" ht="15.75" thickBot="1">
      <c r="B182" s="732">
        <v>0</v>
      </c>
      <c r="C182" s="1419"/>
      <c r="D182" s="733">
        <v>0</v>
      </c>
      <c r="E182" s="734">
        <v>0</v>
      </c>
      <c r="F182" s="733">
        <v>0</v>
      </c>
      <c r="G182" s="734">
        <v>0</v>
      </c>
      <c r="H182" s="741"/>
      <c r="I182" s="734">
        <v>0</v>
      </c>
      <c r="J182" s="733">
        <v>0</v>
      </c>
    </row>
    <row r="183" spans="2:10" ht="26.25" thickTop="1">
      <c r="B183" s="735">
        <v>17</v>
      </c>
      <c r="C183" s="1422" t="s">
        <v>675</v>
      </c>
      <c r="D183" s="736" t="s">
        <v>486</v>
      </c>
      <c r="E183" s="737" t="s">
        <v>344</v>
      </c>
      <c r="F183" s="736" t="s">
        <v>488</v>
      </c>
      <c r="G183" s="737" t="s">
        <v>344</v>
      </c>
      <c r="H183" s="738"/>
      <c r="I183" s="737" t="s">
        <v>490</v>
      </c>
      <c r="J183" s="736" t="s">
        <v>489</v>
      </c>
    </row>
    <row r="184" spans="2:10" ht="25.5">
      <c r="B184" s="615">
        <v>17</v>
      </c>
      <c r="C184" s="1419"/>
      <c r="D184" s="410" t="s">
        <v>487</v>
      </c>
      <c r="E184" s="411" t="s">
        <v>344</v>
      </c>
      <c r="F184" s="410">
        <v>0</v>
      </c>
      <c r="G184" s="411"/>
      <c r="H184" s="401"/>
      <c r="I184" s="411">
        <v>0</v>
      </c>
      <c r="J184" s="410">
        <v>0</v>
      </c>
    </row>
    <row r="185" spans="2:10">
      <c r="B185" s="407">
        <v>0</v>
      </c>
      <c r="C185" s="1419"/>
      <c r="D185" s="410">
        <v>0</v>
      </c>
      <c r="E185" s="411">
        <v>0</v>
      </c>
      <c r="F185" s="410">
        <v>0</v>
      </c>
      <c r="G185" s="411">
        <v>0</v>
      </c>
      <c r="H185" s="401"/>
      <c r="I185" s="411">
        <v>0</v>
      </c>
      <c r="J185" s="410">
        <v>0</v>
      </c>
    </row>
    <row r="186" spans="2:10">
      <c r="B186" s="407">
        <v>0</v>
      </c>
      <c r="C186" s="1419"/>
      <c r="D186" s="410">
        <v>0</v>
      </c>
      <c r="E186" s="411">
        <v>0</v>
      </c>
      <c r="F186" s="410">
        <v>0</v>
      </c>
      <c r="G186" s="411">
        <v>0</v>
      </c>
      <c r="H186" s="401"/>
      <c r="I186" s="411">
        <v>0</v>
      </c>
      <c r="J186" s="410">
        <v>0</v>
      </c>
    </row>
    <row r="187" spans="2:10">
      <c r="B187" s="407">
        <v>0</v>
      </c>
      <c r="C187" s="1419"/>
      <c r="D187" s="410">
        <v>0</v>
      </c>
      <c r="E187" s="411">
        <v>0</v>
      </c>
      <c r="F187" s="410">
        <v>0</v>
      </c>
      <c r="G187" s="411"/>
      <c r="H187" s="401"/>
      <c r="I187" s="411">
        <v>0</v>
      </c>
      <c r="J187" s="410">
        <v>0</v>
      </c>
    </row>
    <row r="188" spans="2:10">
      <c r="B188" s="407">
        <v>0</v>
      </c>
      <c r="C188" s="1419"/>
      <c r="D188" s="410">
        <v>0</v>
      </c>
      <c r="E188" s="411">
        <v>0</v>
      </c>
      <c r="F188" s="410">
        <v>0</v>
      </c>
      <c r="G188" s="411">
        <v>0</v>
      </c>
      <c r="H188" s="401"/>
      <c r="I188" s="411">
        <v>0</v>
      </c>
      <c r="J188" s="410">
        <v>0</v>
      </c>
    </row>
    <row r="189" spans="2:10" ht="15.75" thickBot="1">
      <c r="B189" s="409">
        <v>0</v>
      </c>
      <c r="C189" s="1420"/>
      <c r="D189" s="416">
        <v>0</v>
      </c>
      <c r="E189" s="417">
        <v>0</v>
      </c>
      <c r="F189" s="416">
        <v>0</v>
      </c>
      <c r="G189" s="417">
        <v>0</v>
      </c>
      <c r="H189" s="404"/>
      <c r="I189" s="417">
        <v>0</v>
      </c>
      <c r="J189" s="416">
        <v>0</v>
      </c>
    </row>
    <row r="190" spans="2:10">
      <c r="B190" s="418" t="s">
        <v>491</v>
      </c>
      <c r="C190" s="418"/>
      <c r="D190" s="390"/>
      <c r="E190" s="390"/>
      <c r="F190" s="390"/>
      <c r="G190" s="390"/>
      <c r="H190" s="390"/>
      <c r="I190" s="390"/>
      <c r="J190" s="390"/>
    </row>
    <row r="191" spans="2:10" ht="102" customHeight="1">
      <c r="B191" s="407">
        <v>18</v>
      </c>
      <c r="C191" s="1418" t="s">
        <v>676</v>
      </c>
      <c r="D191" s="410" t="s">
        <v>493</v>
      </c>
      <c r="E191" s="411" t="s">
        <v>344</v>
      </c>
      <c r="F191" s="410" t="s">
        <v>497</v>
      </c>
      <c r="G191" s="411" t="s">
        <v>344</v>
      </c>
      <c r="H191" s="401"/>
      <c r="I191" s="413">
        <v>42064</v>
      </c>
      <c r="J191" s="410">
        <v>0</v>
      </c>
    </row>
    <row r="192" spans="2:10" ht="25.5">
      <c r="B192" s="615">
        <v>18</v>
      </c>
      <c r="C192" s="1419"/>
      <c r="D192" s="410" t="s">
        <v>494</v>
      </c>
      <c r="E192" s="411" t="s">
        <v>344</v>
      </c>
      <c r="F192" s="410" t="s">
        <v>498</v>
      </c>
      <c r="G192" s="411" t="s">
        <v>344</v>
      </c>
      <c r="H192" s="401"/>
      <c r="I192" s="413">
        <v>42095</v>
      </c>
      <c r="J192" s="410">
        <v>0</v>
      </c>
    </row>
    <row r="193" spans="2:10">
      <c r="B193" s="615">
        <v>18</v>
      </c>
      <c r="C193" s="1419"/>
      <c r="D193" s="410" t="s">
        <v>495</v>
      </c>
      <c r="E193" s="411" t="s">
        <v>344</v>
      </c>
      <c r="F193" s="410" t="s">
        <v>499</v>
      </c>
      <c r="G193" s="411" t="s">
        <v>344</v>
      </c>
      <c r="H193" s="401"/>
      <c r="I193" s="413">
        <v>42156</v>
      </c>
      <c r="J193" s="410">
        <v>0</v>
      </c>
    </row>
    <row r="194" spans="2:10" ht="25.5">
      <c r="B194" s="615">
        <v>18</v>
      </c>
      <c r="C194" s="1419"/>
      <c r="D194" s="410" t="s">
        <v>496</v>
      </c>
      <c r="E194" s="411" t="s">
        <v>344</v>
      </c>
      <c r="F194" s="410" t="s">
        <v>500</v>
      </c>
      <c r="G194" s="411" t="s">
        <v>344</v>
      </c>
      <c r="H194" s="401"/>
      <c r="I194" s="413">
        <v>42064</v>
      </c>
      <c r="J194" s="410">
        <v>0</v>
      </c>
    </row>
    <row r="195" spans="2:10">
      <c r="B195" s="407">
        <v>0</v>
      </c>
      <c r="C195" s="1419"/>
      <c r="D195" s="410">
        <v>0</v>
      </c>
      <c r="E195" s="411">
        <v>0</v>
      </c>
      <c r="F195" s="410">
        <v>0</v>
      </c>
      <c r="G195" s="411">
        <v>0</v>
      </c>
      <c r="H195" s="401"/>
      <c r="I195" s="411">
        <v>0</v>
      </c>
      <c r="J195" s="410">
        <v>0</v>
      </c>
    </row>
    <row r="196" spans="2:10">
      <c r="B196" s="407">
        <v>0</v>
      </c>
      <c r="C196" s="1419"/>
      <c r="D196" s="410">
        <v>0</v>
      </c>
      <c r="E196" s="411">
        <v>0</v>
      </c>
      <c r="F196" s="410">
        <v>0</v>
      </c>
      <c r="G196" s="411">
        <v>0</v>
      </c>
      <c r="H196" s="401"/>
      <c r="I196" s="411">
        <v>0</v>
      </c>
      <c r="J196" s="410">
        <v>0</v>
      </c>
    </row>
    <row r="197" spans="2:10">
      <c r="B197" s="407">
        <v>0</v>
      </c>
      <c r="C197" s="1419"/>
      <c r="D197" s="410">
        <v>0</v>
      </c>
      <c r="E197" s="411">
        <v>0</v>
      </c>
      <c r="F197" s="410">
        <v>0</v>
      </c>
      <c r="G197" s="411">
        <v>0</v>
      </c>
      <c r="H197" s="401"/>
      <c r="I197" s="411">
        <v>0</v>
      </c>
      <c r="J197" s="410">
        <v>0</v>
      </c>
    </row>
    <row r="198" spans="2:10">
      <c r="B198" s="407">
        <v>0</v>
      </c>
      <c r="C198" s="1419"/>
      <c r="D198" s="410">
        <v>0</v>
      </c>
      <c r="E198" s="411">
        <v>0</v>
      </c>
      <c r="F198" s="410">
        <v>0</v>
      </c>
      <c r="G198" s="411">
        <v>0</v>
      </c>
      <c r="H198" s="401"/>
      <c r="I198" s="411">
        <v>0</v>
      </c>
      <c r="J198" s="410">
        <v>0</v>
      </c>
    </row>
    <row r="199" spans="2:10" ht="15.75" thickBot="1">
      <c r="B199" s="409">
        <v>0</v>
      </c>
      <c r="C199" s="1420"/>
      <c r="D199" s="416">
        <v>0</v>
      </c>
      <c r="E199" s="417">
        <v>0</v>
      </c>
      <c r="F199" s="416">
        <v>0</v>
      </c>
      <c r="G199" s="417">
        <v>0</v>
      </c>
      <c r="H199" s="404"/>
      <c r="I199" s="417">
        <v>0</v>
      </c>
      <c r="J199" s="416">
        <v>0</v>
      </c>
    </row>
    <row r="200" spans="2:10">
      <c r="B200" s="418" t="s">
        <v>501</v>
      </c>
      <c r="C200" s="418"/>
      <c r="D200" s="390"/>
      <c r="E200" s="390"/>
      <c r="F200" s="390"/>
      <c r="G200" s="390"/>
      <c r="H200" s="390"/>
      <c r="I200" s="390"/>
      <c r="J200" s="390"/>
    </row>
    <row r="201" spans="2:10" ht="25.5">
      <c r="B201" s="407">
        <v>19</v>
      </c>
      <c r="C201" s="1418" t="s">
        <v>677</v>
      </c>
      <c r="D201" s="410" t="s">
        <v>504</v>
      </c>
      <c r="E201" s="411" t="s">
        <v>344</v>
      </c>
      <c r="F201" s="410" t="s">
        <v>506</v>
      </c>
      <c r="G201" s="411" t="s">
        <v>344</v>
      </c>
      <c r="H201" s="401"/>
      <c r="I201" s="413">
        <v>41913</v>
      </c>
      <c r="J201" s="410">
        <v>0</v>
      </c>
    </row>
    <row r="202" spans="2:10">
      <c r="B202" s="615">
        <v>19</v>
      </c>
      <c r="C202" s="1419"/>
      <c r="D202" s="410" t="s">
        <v>505</v>
      </c>
      <c r="E202" s="411" t="s">
        <v>344</v>
      </c>
      <c r="F202" s="410">
        <v>0</v>
      </c>
      <c r="G202" s="411">
        <v>0</v>
      </c>
      <c r="H202" s="401"/>
      <c r="I202" s="411">
        <v>0</v>
      </c>
      <c r="J202" s="410">
        <v>0</v>
      </c>
    </row>
    <row r="203" spans="2:10">
      <c r="B203" s="407">
        <v>0</v>
      </c>
      <c r="C203" s="1419"/>
      <c r="D203" s="391"/>
      <c r="E203" s="411">
        <v>0</v>
      </c>
      <c r="F203" s="410">
        <v>0</v>
      </c>
      <c r="G203" s="411">
        <v>0</v>
      </c>
      <c r="H203" s="401"/>
      <c r="I203" s="411">
        <v>0</v>
      </c>
      <c r="J203" s="410">
        <v>0</v>
      </c>
    </row>
    <row r="204" spans="2:10">
      <c r="B204" s="407">
        <v>0</v>
      </c>
      <c r="C204" s="1419"/>
      <c r="D204" s="391"/>
      <c r="E204" s="411">
        <v>0</v>
      </c>
      <c r="F204" s="410">
        <v>0</v>
      </c>
      <c r="G204" s="411">
        <v>0</v>
      </c>
      <c r="H204" s="401"/>
      <c r="I204" s="411">
        <v>0</v>
      </c>
      <c r="J204" s="410">
        <v>0</v>
      </c>
    </row>
    <row r="205" spans="2:10">
      <c r="B205" s="407">
        <v>0</v>
      </c>
      <c r="C205" s="1419"/>
      <c r="D205" s="391"/>
      <c r="E205" s="411">
        <v>0</v>
      </c>
      <c r="F205" s="410">
        <v>0</v>
      </c>
      <c r="G205" s="411">
        <v>0</v>
      </c>
      <c r="H205" s="401"/>
      <c r="I205" s="411">
        <v>0</v>
      </c>
      <c r="J205" s="410">
        <v>0</v>
      </c>
    </row>
    <row r="206" spans="2:10">
      <c r="B206" s="407">
        <v>0</v>
      </c>
      <c r="C206" s="1419"/>
      <c r="D206" s="391"/>
      <c r="E206" s="411">
        <v>0</v>
      </c>
      <c r="F206" s="410">
        <v>0</v>
      </c>
      <c r="G206" s="411">
        <v>0</v>
      </c>
      <c r="H206" s="401"/>
      <c r="I206" s="411">
        <v>0</v>
      </c>
      <c r="J206" s="410">
        <v>0</v>
      </c>
    </row>
    <row r="207" spans="2:10" ht="33.75" customHeight="1" thickBot="1">
      <c r="B207" s="409">
        <v>0</v>
      </c>
      <c r="C207" s="1420"/>
      <c r="D207" s="406"/>
      <c r="E207" s="417">
        <v>0</v>
      </c>
      <c r="F207" s="416">
        <v>0</v>
      </c>
      <c r="G207" s="417">
        <v>0</v>
      </c>
      <c r="H207" s="403"/>
      <c r="I207" s="417">
        <v>0</v>
      </c>
      <c r="J207" s="416">
        <v>0</v>
      </c>
    </row>
  </sheetData>
  <autoFilter ref="B5:J207"/>
  <mergeCells count="19">
    <mergeCell ref="C183:C189"/>
    <mergeCell ref="C191:C199"/>
    <mergeCell ref="C201:C207"/>
    <mergeCell ref="C127:C141"/>
    <mergeCell ref="C143:C151"/>
    <mergeCell ref="C152:C160"/>
    <mergeCell ref="C162:C168"/>
    <mergeCell ref="C170:C182"/>
    <mergeCell ref="C8:C25"/>
    <mergeCell ref="C26:C32"/>
    <mergeCell ref="C33:C39"/>
    <mergeCell ref="C40:C47"/>
    <mergeCell ref="C48:C55"/>
    <mergeCell ref="C118:C125"/>
    <mergeCell ref="C57:C65"/>
    <mergeCell ref="C66:C77"/>
    <mergeCell ref="C79:C91"/>
    <mergeCell ref="C92:C106"/>
    <mergeCell ref="C107:C116"/>
  </mergeCells>
  <conditionalFormatting sqref="D191:D202 D170:D189 D162:D168 D143:D160 D127:D141 D118:D125 D79:D116 D57:D77 D8:D14 D21:D55">
    <cfRule type="expression" dxfId="287" priority="399">
      <formula>$E8="Retired"</formula>
    </cfRule>
  </conditionalFormatting>
  <conditionalFormatting sqref="F191:F207 F170:F189 F162:F168 F143:F160 F127:F141 F118:F125 F79:F116 F57:F77 F8:F55">
    <cfRule type="expression" dxfId="286" priority="373">
      <formula>$G8="Retired"</formula>
    </cfRule>
  </conditionalFormatting>
  <conditionalFormatting sqref="D203:D207">
    <cfRule type="expression" dxfId="285" priority="394">
      <formula>#REF!="Retired"</formula>
    </cfRule>
  </conditionalFormatting>
  <pageMargins left="0.70866141732283472" right="0.70866141732283472" top="0.74803149606299213" bottom="0.74803149606299213" header="0.31496062992125984" footer="0.31496062992125984"/>
  <pageSetup paperSize="9" scale="43" fitToHeight="0" orientation="landscape" r:id="rId1"/>
  <rowBreaks count="3" manualBreakCount="3">
    <brk id="46" min="1" max="9" man="1"/>
    <brk id="90" min="1" max="9" man="1"/>
    <brk id="125" min="1"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101"/>
  <sheetViews>
    <sheetView showGridLines="0" tabSelected="1" zoomScale="85" zoomScaleNormal="85" workbookViewId="0">
      <pane xSplit="3" ySplit="4" topLeftCell="D5" activePane="bottomRight" state="frozen"/>
      <selection pane="topRight" activeCell="D1" sqref="D1"/>
      <selection pane="bottomLeft" activeCell="A5" sqref="A5"/>
      <selection pane="bottomRight" activeCell="B7" sqref="B7"/>
    </sheetView>
  </sheetViews>
  <sheetFormatPr defaultRowHeight="15"/>
  <cols>
    <col min="1" max="1" width="0.5703125" customWidth="1"/>
    <col min="2" max="2" width="83.5703125" style="134" customWidth="1"/>
    <col min="3" max="3" width="19.85546875" customWidth="1"/>
    <col min="4" max="29" width="13.7109375" customWidth="1"/>
    <col min="30" max="31" width="60" style="134" customWidth="1"/>
    <col min="32" max="39" width="13.7109375" customWidth="1"/>
    <col min="40" max="40" width="20.85546875" customWidth="1"/>
    <col min="41" max="41" width="13.42578125" customWidth="1"/>
    <col min="42" max="42" width="16.28515625" customWidth="1"/>
    <col min="43" max="44" width="16" customWidth="1"/>
    <col min="45" max="46" width="13.7109375" customWidth="1"/>
    <col min="47" max="48" width="60" style="1544" customWidth="1"/>
    <col min="49" max="86" width="13.7109375" customWidth="1"/>
  </cols>
  <sheetData>
    <row r="1" spans="1:86" ht="27" customHeight="1">
      <c r="B1" s="1518" t="s">
        <v>7</v>
      </c>
      <c r="D1" s="313" t="s">
        <v>1105</v>
      </c>
      <c r="H1" s="1521" t="s">
        <v>4</v>
      </c>
      <c r="I1" s="1521" t="s">
        <v>5</v>
      </c>
      <c r="J1" s="1521" t="s">
        <v>6</v>
      </c>
      <c r="K1" s="1521" t="s">
        <v>7</v>
      </c>
      <c r="AS1" s="313" t="s">
        <v>1106</v>
      </c>
      <c r="AY1" s="1521" t="s">
        <v>4</v>
      </c>
      <c r="AZ1" s="1521" t="s">
        <v>5</v>
      </c>
      <c r="BA1" s="1521" t="s">
        <v>6</v>
      </c>
      <c r="BB1" s="1521" t="s">
        <v>7</v>
      </c>
      <c r="BU1" s="134"/>
      <c r="BV1" s="134"/>
    </row>
    <row r="2" spans="1:86" ht="24.95" customHeight="1">
      <c r="C2" s="1423" t="s">
        <v>267</v>
      </c>
      <c r="D2" s="1425" t="s">
        <v>160</v>
      </c>
      <c r="E2" s="1425"/>
      <c r="F2" s="1425"/>
      <c r="G2" s="1425"/>
      <c r="H2" s="1425"/>
      <c r="I2" s="1425"/>
      <c r="J2" s="1425"/>
      <c r="K2" s="1426" t="s">
        <v>161</v>
      </c>
      <c r="L2" s="1426"/>
      <c r="M2" s="1426"/>
      <c r="N2" s="1426"/>
      <c r="O2" s="1426"/>
      <c r="P2" s="1426"/>
      <c r="Q2" s="1426"/>
      <c r="R2" s="1427" t="s">
        <v>162</v>
      </c>
      <c r="S2" s="1427"/>
      <c r="T2" s="1427"/>
      <c r="U2" s="1427"/>
      <c r="V2" s="1427"/>
      <c r="W2" s="1427"/>
      <c r="X2" s="1427"/>
      <c r="Y2" s="1424" t="s">
        <v>163</v>
      </c>
      <c r="Z2" s="1424"/>
      <c r="AA2" s="1424"/>
      <c r="AB2" s="1424"/>
      <c r="AC2" s="1424"/>
      <c r="AD2" s="1424"/>
      <c r="AE2" s="1424"/>
      <c r="AF2" s="1424"/>
      <c r="AG2" s="312"/>
      <c r="AH2" s="308" t="s">
        <v>164</v>
      </c>
      <c r="AI2" s="308"/>
      <c r="AJ2" s="308"/>
      <c r="AK2" s="308" t="s">
        <v>165</v>
      </c>
      <c r="AL2" s="308"/>
      <c r="AM2" s="308"/>
      <c r="AN2" s="308" t="s">
        <v>199</v>
      </c>
      <c r="AS2" s="1425" t="s">
        <v>160</v>
      </c>
      <c r="AT2" s="1425"/>
      <c r="AU2" s="1425"/>
      <c r="AV2" s="1425"/>
      <c r="AW2" s="1425"/>
      <c r="AX2" s="1425"/>
      <c r="AY2" s="1425"/>
      <c r="AZ2" s="1425"/>
      <c r="BA2" s="1425"/>
      <c r="BB2" s="1426" t="s">
        <v>161</v>
      </c>
      <c r="BC2" s="1426"/>
      <c r="BD2" s="1426"/>
      <c r="BE2" s="1426"/>
      <c r="BF2" s="1426"/>
      <c r="BG2" s="1426"/>
      <c r="BH2" s="1426"/>
      <c r="BI2" s="1427" t="s">
        <v>162</v>
      </c>
      <c r="BJ2" s="1427"/>
      <c r="BK2" s="1427"/>
      <c r="BL2" s="1427"/>
      <c r="BM2" s="1427"/>
      <c r="BN2" s="1427"/>
      <c r="BO2" s="1427"/>
      <c r="BP2" s="1424" t="s">
        <v>163</v>
      </c>
      <c r="BQ2" s="1424"/>
      <c r="BR2" s="1424"/>
      <c r="BS2" s="1424"/>
      <c r="BT2" s="1424"/>
      <c r="BU2" s="1424"/>
      <c r="BV2" s="1424"/>
      <c r="BW2" s="1424"/>
      <c r="BX2" s="312"/>
      <c r="BY2" s="308" t="s">
        <v>164</v>
      </c>
      <c r="BZ2" s="308"/>
      <c r="CA2" s="308"/>
      <c r="CB2" s="308" t="s">
        <v>165</v>
      </c>
      <c r="CC2" s="308"/>
      <c r="CD2" s="308"/>
      <c r="CE2" s="308" t="s">
        <v>199</v>
      </c>
    </row>
    <row r="3" spans="1:86" ht="24.95" customHeight="1">
      <c r="A3" t="s">
        <v>115</v>
      </c>
      <c r="B3" s="1519" t="s">
        <v>116</v>
      </c>
      <c r="C3" s="1423"/>
      <c r="D3" s="309" t="s">
        <v>166</v>
      </c>
      <c r="E3" s="309" t="s">
        <v>167</v>
      </c>
      <c r="F3" s="309" t="s">
        <v>168</v>
      </c>
      <c r="G3" s="309" t="s">
        <v>169</v>
      </c>
      <c r="H3" s="309" t="s">
        <v>170</v>
      </c>
      <c r="I3" s="309" t="s">
        <v>171</v>
      </c>
      <c r="J3" s="309" t="s">
        <v>192</v>
      </c>
      <c r="K3" s="309" t="s">
        <v>172</v>
      </c>
      <c r="L3" s="309" t="s">
        <v>167</v>
      </c>
      <c r="M3" s="309" t="s">
        <v>173</v>
      </c>
      <c r="N3" s="309" t="s">
        <v>169</v>
      </c>
      <c r="O3" s="309" t="s">
        <v>174</v>
      </c>
      <c r="P3" s="309" t="s">
        <v>171</v>
      </c>
      <c r="Q3" s="309" t="s">
        <v>192</v>
      </c>
      <c r="R3" s="309" t="s">
        <v>175</v>
      </c>
      <c r="S3" s="309" t="s">
        <v>167</v>
      </c>
      <c r="T3" s="309" t="s">
        <v>173</v>
      </c>
      <c r="U3" s="309" t="s">
        <v>176</v>
      </c>
      <c r="V3" s="309" t="s">
        <v>174</v>
      </c>
      <c r="W3" s="309" t="s">
        <v>171</v>
      </c>
      <c r="X3" s="309" t="s">
        <v>192</v>
      </c>
      <c r="Y3" s="309" t="s">
        <v>177</v>
      </c>
      <c r="Z3" s="309" t="s">
        <v>167</v>
      </c>
      <c r="AA3" s="309" t="s">
        <v>178</v>
      </c>
      <c r="AB3" s="309" t="s">
        <v>176</v>
      </c>
      <c r="AC3" s="309" t="s">
        <v>179</v>
      </c>
      <c r="AD3" s="1522" t="s">
        <v>198</v>
      </c>
      <c r="AE3" s="1522" t="s">
        <v>1104</v>
      </c>
      <c r="AF3" s="309" t="s">
        <v>171</v>
      </c>
      <c r="AG3" s="309" t="s">
        <v>180</v>
      </c>
      <c r="AH3" s="315" t="s">
        <v>181</v>
      </c>
      <c r="AI3" s="316" t="s">
        <v>182</v>
      </c>
      <c r="AJ3" s="317" t="s">
        <v>183</v>
      </c>
      <c r="AK3" s="315" t="s">
        <v>181</v>
      </c>
      <c r="AL3" s="316" t="s">
        <v>182</v>
      </c>
      <c r="AM3" s="317" t="s">
        <v>183</v>
      </c>
      <c r="AN3" s="307" t="s">
        <v>200</v>
      </c>
      <c r="AO3" s="307" t="s">
        <v>268</v>
      </c>
      <c r="AP3" s="307" t="s">
        <v>269</v>
      </c>
      <c r="AQ3" s="307" t="s">
        <v>270</v>
      </c>
      <c r="AR3" s="307"/>
      <c r="AS3" s="309" t="s">
        <v>166</v>
      </c>
      <c r="AT3" s="309" t="s">
        <v>167</v>
      </c>
      <c r="AU3" s="1545" t="s">
        <v>1107</v>
      </c>
      <c r="AV3" s="1545" t="s">
        <v>1104</v>
      </c>
      <c r="AW3" s="309" t="s">
        <v>168</v>
      </c>
      <c r="AX3" s="309" t="s">
        <v>169</v>
      </c>
      <c r="AY3" s="309" t="s">
        <v>170</v>
      </c>
      <c r="AZ3" s="309" t="s">
        <v>171</v>
      </c>
      <c r="BA3" s="309" t="s">
        <v>192</v>
      </c>
      <c r="BB3" s="309" t="s">
        <v>172</v>
      </c>
      <c r="BC3" s="309" t="s">
        <v>167</v>
      </c>
      <c r="BD3" s="309" t="s">
        <v>173</v>
      </c>
      <c r="BE3" s="309" t="s">
        <v>169</v>
      </c>
      <c r="BF3" s="309" t="s">
        <v>174</v>
      </c>
      <c r="BG3" s="309" t="s">
        <v>171</v>
      </c>
      <c r="BH3" s="309" t="s">
        <v>192</v>
      </c>
      <c r="BI3" s="309" t="s">
        <v>175</v>
      </c>
      <c r="BJ3" s="309" t="s">
        <v>167</v>
      </c>
      <c r="BK3" s="309" t="s">
        <v>173</v>
      </c>
      <c r="BL3" s="309" t="s">
        <v>176</v>
      </c>
      <c r="BM3" s="309" t="s">
        <v>174</v>
      </c>
      <c r="BN3" s="309" t="s">
        <v>171</v>
      </c>
      <c r="BO3" s="309" t="s">
        <v>192</v>
      </c>
      <c r="BP3" s="309" t="s">
        <v>177</v>
      </c>
      <c r="BQ3" s="309" t="s">
        <v>167</v>
      </c>
      <c r="BR3" s="309" t="s">
        <v>178</v>
      </c>
      <c r="BS3" s="309" t="s">
        <v>176</v>
      </c>
      <c r="BT3" s="309" t="s">
        <v>179</v>
      </c>
      <c r="BU3" s="1522" t="s">
        <v>198</v>
      </c>
      <c r="BV3" s="1522" t="s">
        <v>1104</v>
      </c>
      <c r="BW3" s="309" t="s">
        <v>171</v>
      </c>
      <c r="BX3" s="309" t="s">
        <v>180</v>
      </c>
      <c r="BY3" s="315" t="s">
        <v>181</v>
      </c>
      <c r="BZ3" s="316" t="s">
        <v>182</v>
      </c>
      <c r="CA3" s="317" t="s">
        <v>183</v>
      </c>
      <c r="CB3" s="315" t="s">
        <v>181</v>
      </c>
      <c r="CC3" s="316" t="s">
        <v>182</v>
      </c>
      <c r="CD3" s="317" t="s">
        <v>183</v>
      </c>
      <c r="CE3" s="307" t="s">
        <v>200</v>
      </c>
      <c r="CF3" s="307" t="s">
        <v>268</v>
      </c>
      <c r="CG3" s="307" t="s">
        <v>269</v>
      </c>
      <c r="CH3" s="307" t="s">
        <v>270</v>
      </c>
    </row>
    <row r="4" spans="1:86" ht="15.75" thickBot="1">
      <c r="B4" s="134">
        <v>1</v>
      </c>
      <c r="C4">
        <v>2</v>
      </c>
      <c r="D4">
        <v>3</v>
      </c>
      <c r="E4">
        <v>4</v>
      </c>
      <c r="F4">
        <v>5</v>
      </c>
      <c r="G4">
        <v>6</v>
      </c>
      <c r="H4">
        <v>7</v>
      </c>
      <c r="I4">
        <f>H4+1</f>
        <v>8</v>
      </c>
      <c r="J4">
        <f t="shared" ref="J4:AM4" si="0">I4+1</f>
        <v>9</v>
      </c>
      <c r="K4">
        <f t="shared" si="0"/>
        <v>10</v>
      </c>
      <c r="L4">
        <f t="shared" si="0"/>
        <v>11</v>
      </c>
      <c r="M4">
        <f t="shared" si="0"/>
        <v>12</v>
      </c>
      <c r="N4">
        <f t="shared" si="0"/>
        <v>13</v>
      </c>
      <c r="O4">
        <f t="shared" si="0"/>
        <v>14</v>
      </c>
      <c r="P4">
        <f t="shared" si="0"/>
        <v>15</v>
      </c>
      <c r="Q4">
        <f t="shared" si="0"/>
        <v>16</v>
      </c>
      <c r="R4">
        <f t="shared" si="0"/>
        <v>17</v>
      </c>
      <c r="S4">
        <f t="shared" si="0"/>
        <v>18</v>
      </c>
      <c r="T4">
        <f t="shared" si="0"/>
        <v>19</v>
      </c>
      <c r="U4">
        <f t="shared" si="0"/>
        <v>20</v>
      </c>
      <c r="V4">
        <f t="shared" si="0"/>
        <v>21</v>
      </c>
      <c r="W4">
        <f t="shared" si="0"/>
        <v>22</v>
      </c>
      <c r="X4">
        <f t="shared" si="0"/>
        <v>23</v>
      </c>
      <c r="Y4">
        <f t="shared" si="0"/>
        <v>24</v>
      </c>
      <c r="Z4">
        <f t="shared" si="0"/>
        <v>25</v>
      </c>
      <c r="AA4">
        <f t="shared" si="0"/>
        <v>26</v>
      </c>
      <c r="AB4">
        <f t="shared" si="0"/>
        <v>27</v>
      </c>
      <c r="AC4">
        <f t="shared" si="0"/>
        <v>28</v>
      </c>
      <c r="AF4">
        <f>AC4+1</f>
        <v>29</v>
      </c>
      <c r="AG4">
        <f t="shared" si="0"/>
        <v>30</v>
      </c>
      <c r="AH4">
        <f t="shared" si="0"/>
        <v>31</v>
      </c>
      <c r="AI4">
        <f t="shared" si="0"/>
        <v>32</v>
      </c>
      <c r="AJ4">
        <f t="shared" si="0"/>
        <v>33</v>
      </c>
      <c r="AK4">
        <f t="shared" si="0"/>
        <v>34</v>
      </c>
      <c r="AL4">
        <f t="shared" si="0"/>
        <v>35</v>
      </c>
      <c r="AM4">
        <f t="shared" si="0"/>
        <v>36</v>
      </c>
      <c r="AS4">
        <v>3</v>
      </c>
      <c r="AT4">
        <v>4</v>
      </c>
      <c r="AW4">
        <v>5</v>
      </c>
      <c r="AX4">
        <v>6</v>
      </c>
      <c r="AY4">
        <v>7</v>
      </c>
      <c r="AZ4">
        <f>AY4+1</f>
        <v>8</v>
      </c>
      <c r="BA4">
        <f t="shared" ref="BA4" si="1">AZ4+1</f>
        <v>9</v>
      </c>
      <c r="BB4">
        <f t="shared" ref="BB4" si="2">BA4+1</f>
        <v>10</v>
      </c>
      <c r="BC4">
        <f t="shared" ref="BC4" si="3">BB4+1</f>
        <v>11</v>
      </c>
      <c r="BD4">
        <f t="shared" ref="BD4" si="4">BC4+1</f>
        <v>12</v>
      </c>
      <c r="BE4">
        <f t="shared" ref="BE4" si="5">BD4+1</f>
        <v>13</v>
      </c>
      <c r="BF4">
        <f t="shared" ref="BF4" si="6">BE4+1</f>
        <v>14</v>
      </c>
      <c r="BG4">
        <f t="shared" ref="BG4" si="7">BF4+1</f>
        <v>15</v>
      </c>
      <c r="BH4">
        <f t="shared" ref="BH4" si="8">BG4+1</f>
        <v>16</v>
      </c>
      <c r="BI4">
        <f t="shared" ref="BI4" si="9">BH4+1</f>
        <v>17</v>
      </c>
      <c r="BJ4">
        <f t="shared" ref="BJ4" si="10">BI4+1</f>
        <v>18</v>
      </c>
      <c r="BK4">
        <f t="shared" ref="BK4" si="11">BJ4+1</f>
        <v>19</v>
      </c>
      <c r="BL4">
        <f t="shared" ref="BL4" si="12">BK4+1</f>
        <v>20</v>
      </c>
      <c r="BM4">
        <f t="shared" ref="BM4" si="13">BL4+1</f>
        <v>21</v>
      </c>
      <c r="BN4">
        <f t="shared" ref="BN4" si="14">BM4+1</f>
        <v>22</v>
      </c>
      <c r="BO4">
        <f t="shared" ref="BO4" si="15">BN4+1</f>
        <v>23</v>
      </c>
      <c r="BP4">
        <f t="shared" ref="BP4" si="16">BO4+1</f>
        <v>24</v>
      </c>
      <c r="BQ4">
        <f t="shared" ref="BQ4" si="17">BP4+1</f>
        <v>25</v>
      </c>
      <c r="BR4">
        <f t="shared" ref="BR4" si="18">BQ4+1</f>
        <v>26</v>
      </c>
      <c r="BS4">
        <f t="shared" ref="BS4" si="19">BR4+1</f>
        <v>27</v>
      </c>
      <c r="BT4">
        <f t="shared" ref="BT4" si="20">BS4+1</f>
        <v>28</v>
      </c>
      <c r="BU4" s="134"/>
      <c r="BV4" s="134"/>
      <c r="BW4">
        <f>BT4+1</f>
        <v>29</v>
      </c>
      <c r="BX4">
        <f t="shared" ref="BX4" si="21">BW4+1</f>
        <v>30</v>
      </c>
      <c r="BY4">
        <f t="shared" ref="BY4" si="22">BX4+1</f>
        <v>31</v>
      </c>
      <c r="BZ4">
        <f t="shared" ref="BZ4" si="23">BY4+1</f>
        <v>32</v>
      </c>
      <c r="CA4">
        <f t="shared" ref="CA4" si="24">BZ4+1</f>
        <v>33</v>
      </c>
      <c r="CB4">
        <f t="shared" ref="CB4" si="25">CA4+1</f>
        <v>34</v>
      </c>
      <c r="CC4">
        <f t="shared" ref="CC4" si="26">CB4+1</f>
        <v>35</v>
      </c>
      <c r="CD4">
        <f t="shared" ref="CD4" si="27">CC4+1</f>
        <v>36</v>
      </c>
    </row>
    <row r="5" spans="1:86" ht="15.75" thickBot="1">
      <c r="A5" t="s">
        <v>115</v>
      </c>
      <c r="B5" s="1562" t="s">
        <v>29</v>
      </c>
      <c r="C5" s="310"/>
      <c r="D5" s="310"/>
      <c r="E5" s="310"/>
      <c r="F5" s="310"/>
      <c r="G5" s="310"/>
      <c r="H5" s="310"/>
      <c r="I5" s="310"/>
      <c r="J5" s="310"/>
      <c r="K5" s="310"/>
      <c r="L5" s="310"/>
      <c r="M5" s="310"/>
      <c r="N5" s="310"/>
      <c r="O5" s="310"/>
      <c r="P5" s="310"/>
      <c r="Q5" s="310"/>
      <c r="R5" s="310"/>
      <c r="S5" s="310"/>
      <c r="T5" s="310"/>
      <c r="U5" s="310"/>
      <c r="V5" s="310"/>
      <c r="W5" s="310"/>
      <c r="X5" s="310"/>
      <c r="Y5" s="310"/>
      <c r="Z5" s="310"/>
      <c r="AA5" s="310"/>
      <c r="AB5" s="310"/>
      <c r="AC5" s="310"/>
      <c r="AD5" s="1520"/>
      <c r="AE5" s="1520"/>
      <c r="AF5" s="310"/>
      <c r="AG5" s="310"/>
      <c r="AH5" s="310"/>
      <c r="AI5" s="310"/>
      <c r="AJ5" s="310"/>
      <c r="AK5" s="310"/>
      <c r="AL5" s="310"/>
      <c r="AM5" s="310"/>
      <c r="AN5" s="326"/>
      <c r="AO5" s="327">
        <v>1.5</v>
      </c>
      <c r="AP5" s="327">
        <v>2.5</v>
      </c>
      <c r="AQ5" s="328" t="s">
        <v>201</v>
      </c>
      <c r="AR5" s="339"/>
      <c r="AS5" s="310"/>
      <c r="AT5" s="310"/>
      <c r="AU5" s="1546"/>
      <c r="AV5" s="1546"/>
      <c r="AW5" s="310"/>
      <c r="AX5" s="310"/>
      <c r="AY5" s="310"/>
      <c r="AZ5" s="310"/>
      <c r="BA5" s="310"/>
      <c r="BB5" s="310"/>
      <c r="BC5" s="310"/>
      <c r="BD5" s="310"/>
      <c r="BE5" s="310"/>
      <c r="BF5" s="310"/>
      <c r="BG5" s="310"/>
      <c r="BH5" s="310"/>
      <c r="BI5" s="310"/>
      <c r="BJ5" s="310"/>
      <c r="BK5" s="310"/>
      <c r="BL5" s="310"/>
      <c r="BM5" s="310"/>
      <c r="BN5" s="310"/>
      <c r="BO5" s="310"/>
      <c r="BP5" s="310"/>
      <c r="BQ5" s="310"/>
      <c r="BR5" s="310"/>
      <c r="BS5" s="310"/>
      <c r="BT5" s="310"/>
      <c r="BU5" s="1520"/>
      <c r="BV5" s="1520"/>
      <c r="BW5" s="310"/>
      <c r="BX5" s="310"/>
      <c r="BY5" s="310"/>
      <c r="BZ5" s="310"/>
      <c r="CA5" s="310"/>
      <c r="CB5" s="310"/>
      <c r="CC5" s="310"/>
      <c r="CD5" s="310"/>
      <c r="CE5" s="326"/>
      <c r="CF5" s="327">
        <v>1.5</v>
      </c>
      <c r="CG5" s="327">
        <v>2.5</v>
      </c>
      <c r="CH5" s="328" t="s">
        <v>201</v>
      </c>
    </row>
    <row r="6" spans="1:86" ht="120" customHeight="1">
      <c r="A6" t="s">
        <v>115</v>
      </c>
      <c r="B6" s="1561" t="s">
        <v>1109</v>
      </c>
      <c r="C6" s="314" t="s">
        <v>187</v>
      </c>
      <c r="D6" s="460">
        <v>43.701999999999998</v>
      </c>
      <c r="E6" s="461">
        <v>42.341999999999999</v>
      </c>
      <c r="F6" s="461"/>
      <c r="G6" s="461"/>
      <c r="H6" s="461">
        <v>179.38800000000001</v>
      </c>
      <c r="I6" s="461">
        <v>176.3</v>
      </c>
      <c r="J6" s="462">
        <v>179.38800000000001</v>
      </c>
      <c r="K6" s="460">
        <v>87.146000000000001</v>
      </c>
      <c r="L6" s="464">
        <f>E6</f>
        <v>42.341999999999999</v>
      </c>
      <c r="M6" s="461">
        <v>82.769000000000005</v>
      </c>
      <c r="N6" s="461"/>
      <c r="O6" s="461">
        <v>176.02199999999999</v>
      </c>
      <c r="P6" s="464">
        <f>I6</f>
        <v>176.3</v>
      </c>
      <c r="Q6" s="462">
        <v>176.02199999999999</v>
      </c>
      <c r="R6" s="460">
        <v>131.38499999999999</v>
      </c>
      <c r="S6" s="464">
        <f>E6</f>
        <v>42.341999999999999</v>
      </c>
      <c r="T6" s="464">
        <f>M6</f>
        <v>82.769000000000005</v>
      </c>
      <c r="U6" s="461">
        <v>125.816</v>
      </c>
      <c r="V6" s="461">
        <v>173.30699999999999</v>
      </c>
      <c r="W6" s="464">
        <f>I6</f>
        <v>176.3</v>
      </c>
      <c r="X6" s="462">
        <v>173.30699999999999</v>
      </c>
      <c r="Y6" s="1377">
        <v>171.6</v>
      </c>
      <c r="Z6" s="464">
        <f>E6</f>
        <v>42.341999999999999</v>
      </c>
      <c r="AA6" s="464">
        <f>M6</f>
        <v>82.769000000000005</v>
      </c>
      <c r="AB6" s="464">
        <f>U6</f>
        <v>125.816</v>
      </c>
      <c r="AC6" s="461">
        <v>176.3</v>
      </c>
      <c r="AD6" s="1523"/>
      <c r="AE6" s="1523"/>
      <c r="AF6" s="465">
        <f>I6</f>
        <v>176.3</v>
      </c>
      <c r="AG6" s="460">
        <v>176.3</v>
      </c>
      <c r="AH6" s="319">
        <v>0.95</v>
      </c>
      <c r="AI6" s="319">
        <v>0.98</v>
      </c>
      <c r="AJ6" s="319"/>
      <c r="AK6" s="319">
        <v>0.95</v>
      </c>
      <c r="AL6" s="319">
        <v>0.98</v>
      </c>
      <c r="AM6" s="319"/>
      <c r="AN6" s="321">
        <v>0.33</v>
      </c>
      <c r="AO6" s="129"/>
      <c r="AP6" s="129"/>
      <c r="AQ6" s="329"/>
      <c r="AR6" s="339"/>
      <c r="AS6" s="460"/>
      <c r="AT6" s="461"/>
      <c r="AU6" s="1543" t="s">
        <v>1108</v>
      </c>
      <c r="AV6" s="1547"/>
      <c r="AW6" s="461"/>
      <c r="AX6" s="461"/>
      <c r="AY6" s="461">
        <v>179.38800000000001</v>
      </c>
      <c r="AZ6" s="461">
        <v>176.3</v>
      </c>
      <c r="BA6" s="462">
        <v>179.38800000000001</v>
      </c>
      <c r="BB6" s="460">
        <v>87.146000000000001</v>
      </c>
      <c r="BC6" s="464">
        <f>AT6</f>
        <v>0</v>
      </c>
      <c r="BD6" s="461">
        <v>82.769000000000005</v>
      </c>
      <c r="BE6" s="461"/>
      <c r="BF6" s="461">
        <v>176.02199999999999</v>
      </c>
      <c r="BG6" s="464">
        <f>AZ6</f>
        <v>176.3</v>
      </c>
      <c r="BH6" s="462">
        <v>176.02199999999999</v>
      </c>
      <c r="BI6" s="460">
        <v>131.38499999999999</v>
      </c>
      <c r="BJ6" s="464">
        <f>AT6</f>
        <v>0</v>
      </c>
      <c r="BK6" s="464">
        <f>BD6</f>
        <v>82.769000000000005</v>
      </c>
      <c r="BL6" s="461">
        <v>125.816</v>
      </c>
      <c r="BM6" s="461">
        <v>173.30699999999999</v>
      </c>
      <c r="BN6" s="464">
        <f>AZ6</f>
        <v>176.3</v>
      </c>
      <c r="BO6" s="462">
        <v>173.30699999999999</v>
      </c>
      <c r="BP6" s="1377">
        <v>171.6</v>
      </c>
      <c r="BQ6" s="464">
        <f>AT6</f>
        <v>0</v>
      </c>
      <c r="BR6" s="464">
        <f>BD6</f>
        <v>82.769000000000005</v>
      </c>
      <c r="BS6" s="464">
        <f>BL6</f>
        <v>125.816</v>
      </c>
      <c r="BT6" s="461">
        <v>176.3</v>
      </c>
      <c r="BU6" s="1523"/>
      <c r="BV6" s="1523"/>
      <c r="BW6" s="465">
        <f>AZ6</f>
        <v>176.3</v>
      </c>
      <c r="BX6" s="460">
        <v>176.3</v>
      </c>
      <c r="BY6" s="319">
        <v>0.95</v>
      </c>
      <c r="BZ6" s="319">
        <v>0.98</v>
      </c>
      <c r="CA6" s="319"/>
      <c r="CB6" s="319">
        <v>0.95</v>
      </c>
      <c r="CC6" s="319">
        <v>0.98</v>
      </c>
      <c r="CD6" s="319"/>
      <c r="CE6" s="321">
        <v>0.33</v>
      </c>
      <c r="CF6" s="129"/>
      <c r="CG6" s="129"/>
      <c r="CH6" s="329"/>
    </row>
    <row r="7" spans="1:86" ht="120" customHeight="1">
      <c r="A7" t="s">
        <v>115</v>
      </c>
      <c r="B7" s="1563" t="s">
        <v>1110</v>
      </c>
      <c r="C7" s="527" t="s">
        <v>51</v>
      </c>
      <c r="D7" s="321">
        <v>0.7</v>
      </c>
      <c r="E7" s="321">
        <v>0.81</v>
      </c>
      <c r="F7" s="321"/>
      <c r="G7" s="321"/>
      <c r="H7" s="321">
        <v>0.76</v>
      </c>
      <c r="I7" s="321">
        <v>0.7</v>
      </c>
      <c r="J7" s="333">
        <v>0.76</v>
      </c>
      <c r="K7" s="320">
        <v>0.7</v>
      </c>
      <c r="L7" s="352">
        <f>E7</f>
        <v>0.81</v>
      </c>
      <c r="M7" s="321">
        <v>0.84</v>
      </c>
      <c r="N7" s="321"/>
      <c r="O7" s="321">
        <v>0.76</v>
      </c>
      <c r="P7" s="352">
        <f>I7</f>
        <v>0.7</v>
      </c>
      <c r="Q7" s="321">
        <v>0.76</v>
      </c>
      <c r="R7" s="320">
        <v>0.7</v>
      </c>
      <c r="S7" s="352">
        <f>E7</f>
        <v>0.81</v>
      </c>
      <c r="T7" s="352">
        <f t="shared" ref="T7:T51" si="28">M7</f>
        <v>0.84</v>
      </c>
      <c r="U7" s="321">
        <v>0.76</v>
      </c>
      <c r="V7" s="321">
        <v>0.76</v>
      </c>
      <c r="W7" s="352">
        <f>P7</f>
        <v>0.7</v>
      </c>
      <c r="X7" s="321">
        <v>0.76</v>
      </c>
      <c r="Y7" s="320">
        <v>0.7</v>
      </c>
      <c r="Z7" s="352">
        <f>E7</f>
        <v>0.81</v>
      </c>
      <c r="AA7" s="352">
        <f t="shared" ref="AA7:AA51" si="29">M7</f>
        <v>0.84</v>
      </c>
      <c r="AB7" s="352">
        <f t="shared" ref="AB7:AB51" si="30">U7</f>
        <v>0.76</v>
      </c>
      <c r="AC7" s="321">
        <v>0.72</v>
      </c>
      <c r="AD7" s="1524"/>
      <c r="AE7" s="1524"/>
      <c r="AF7" s="357">
        <f>W7</f>
        <v>0.7</v>
      </c>
      <c r="AG7" s="320">
        <v>0.72</v>
      </c>
      <c r="AH7" s="321">
        <v>0.95</v>
      </c>
      <c r="AI7" s="321">
        <v>0.98</v>
      </c>
      <c r="AJ7" s="321"/>
      <c r="AK7" s="321">
        <v>0.95</v>
      </c>
      <c r="AL7" s="321">
        <v>0.98</v>
      </c>
      <c r="AM7" s="321"/>
      <c r="AN7" s="321">
        <v>0.33</v>
      </c>
      <c r="AO7" s="129"/>
      <c r="AP7" s="129"/>
      <c r="AQ7" s="329"/>
      <c r="AR7" s="339"/>
      <c r="AS7" s="320"/>
      <c r="AT7" s="321"/>
      <c r="AU7" s="1548"/>
      <c r="AV7" s="1548"/>
      <c r="AW7" s="321"/>
      <c r="AX7" s="321"/>
      <c r="AY7" s="321">
        <v>0.76</v>
      </c>
      <c r="AZ7" s="321">
        <v>0.7</v>
      </c>
      <c r="BA7" s="333">
        <v>0.76</v>
      </c>
      <c r="BB7" s="320">
        <v>0.7</v>
      </c>
      <c r="BC7" s="352">
        <f>AT7</f>
        <v>0</v>
      </c>
      <c r="BD7" s="321">
        <v>0.84</v>
      </c>
      <c r="BE7" s="321"/>
      <c r="BF7" s="321">
        <v>0.76</v>
      </c>
      <c r="BG7" s="352">
        <f>AZ7</f>
        <v>0.7</v>
      </c>
      <c r="BH7" s="321">
        <v>0.76</v>
      </c>
      <c r="BI7" s="320">
        <v>0.7</v>
      </c>
      <c r="BJ7" s="352">
        <f>AT7</f>
        <v>0</v>
      </c>
      <c r="BK7" s="352">
        <f t="shared" ref="BK7:BK51" si="31">BD7</f>
        <v>0.84</v>
      </c>
      <c r="BL7" s="321">
        <v>0.76</v>
      </c>
      <c r="BM7" s="321">
        <v>0.76</v>
      </c>
      <c r="BN7" s="352">
        <f>BG7</f>
        <v>0.7</v>
      </c>
      <c r="BO7" s="321">
        <v>0.76</v>
      </c>
      <c r="BP7" s="320">
        <v>0.7</v>
      </c>
      <c r="BQ7" s="352">
        <f>AT7</f>
        <v>0</v>
      </c>
      <c r="BR7" s="352">
        <f t="shared" ref="BR7:BR51" si="32">BD7</f>
        <v>0.84</v>
      </c>
      <c r="BS7" s="352">
        <f t="shared" ref="BS7:BS51" si="33">BL7</f>
        <v>0.76</v>
      </c>
      <c r="BT7" s="321">
        <v>0.72</v>
      </c>
      <c r="BU7" s="1524"/>
      <c r="BV7" s="1524"/>
      <c r="BW7" s="357">
        <f>BN7</f>
        <v>0.7</v>
      </c>
      <c r="BX7" s="320">
        <v>0.72</v>
      </c>
      <c r="BY7" s="321">
        <v>0.95</v>
      </c>
      <c r="BZ7" s="321">
        <v>0.98</v>
      </c>
      <c r="CA7" s="321"/>
      <c r="CB7" s="321">
        <v>0.95</v>
      </c>
      <c r="CC7" s="321">
        <v>0.98</v>
      </c>
      <c r="CD7" s="321"/>
      <c r="CE7" s="321">
        <v>0.33</v>
      </c>
      <c r="CF7" s="129"/>
      <c r="CG7" s="129"/>
      <c r="CH7" s="329"/>
    </row>
    <row r="8" spans="1:86" ht="120" customHeight="1">
      <c r="A8" t="s">
        <v>115</v>
      </c>
      <c r="B8" s="1563" t="s">
        <v>590</v>
      </c>
      <c r="C8" s="314" t="s">
        <v>51</v>
      </c>
      <c r="D8" s="320"/>
      <c r="E8" s="321"/>
      <c r="F8" s="321"/>
      <c r="G8" s="321"/>
      <c r="H8" s="321"/>
      <c r="I8" s="321"/>
      <c r="J8" s="333"/>
      <c r="K8" s="320"/>
      <c r="L8" s="352">
        <f>E8</f>
        <v>0</v>
      </c>
      <c r="M8" s="321"/>
      <c r="N8" s="321"/>
      <c r="O8" s="321"/>
      <c r="P8" s="352">
        <f>I8</f>
        <v>0</v>
      </c>
      <c r="Q8" s="321"/>
      <c r="R8" s="320"/>
      <c r="S8" s="352">
        <f>E8</f>
        <v>0</v>
      </c>
      <c r="T8" s="352">
        <f t="shared" si="28"/>
        <v>0</v>
      </c>
      <c r="U8" s="321"/>
      <c r="V8" s="321"/>
      <c r="W8" s="352">
        <f>P8</f>
        <v>0</v>
      </c>
      <c r="X8" s="321"/>
      <c r="Y8" s="320"/>
      <c r="Z8" s="352">
        <f>E8</f>
        <v>0</v>
      </c>
      <c r="AA8" s="352">
        <f t="shared" si="29"/>
        <v>0</v>
      </c>
      <c r="AB8" s="352">
        <f t="shared" si="30"/>
        <v>0</v>
      </c>
      <c r="AC8" s="321"/>
      <c r="AD8" s="1524"/>
      <c r="AE8" s="1524"/>
      <c r="AF8" s="357">
        <f>W8</f>
        <v>0</v>
      </c>
      <c r="AG8" s="320"/>
      <c r="AH8" s="321">
        <v>0.75</v>
      </c>
      <c r="AI8" s="321">
        <v>0.85</v>
      </c>
      <c r="AJ8" s="321"/>
      <c r="AK8" s="321">
        <v>0.75</v>
      </c>
      <c r="AL8" s="321">
        <v>0.85</v>
      </c>
      <c r="AM8" s="321"/>
      <c r="AN8" s="321">
        <v>0.33</v>
      </c>
      <c r="AO8" s="129"/>
      <c r="AP8" s="129"/>
      <c r="AQ8" s="329"/>
      <c r="AR8" s="339"/>
      <c r="AS8" s="320"/>
      <c r="AT8" s="321"/>
      <c r="AU8" s="1548"/>
      <c r="AV8" s="1548"/>
      <c r="AW8" s="321"/>
      <c r="AX8" s="321"/>
      <c r="AY8" s="321"/>
      <c r="AZ8" s="321"/>
      <c r="BA8" s="333"/>
      <c r="BB8" s="320"/>
      <c r="BC8" s="352">
        <f>AT8</f>
        <v>0</v>
      </c>
      <c r="BD8" s="321"/>
      <c r="BE8" s="321"/>
      <c r="BF8" s="321"/>
      <c r="BG8" s="352">
        <f>AZ8</f>
        <v>0</v>
      </c>
      <c r="BH8" s="321"/>
      <c r="BI8" s="320"/>
      <c r="BJ8" s="352">
        <f>AT8</f>
        <v>0</v>
      </c>
      <c r="BK8" s="352">
        <f t="shared" si="31"/>
        <v>0</v>
      </c>
      <c r="BL8" s="321"/>
      <c r="BM8" s="321"/>
      <c r="BN8" s="352">
        <f>BG8</f>
        <v>0</v>
      </c>
      <c r="BO8" s="321"/>
      <c r="BP8" s="320"/>
      <c r="BQ8" s="352">
        <f>AT8</f>
        <v>0</v>
      </c>
      <c r="BR8" s="352">
        <f t="shared" si="32"/>
        <v>0</v>
      </c>
      <c r="BS8" s="352">
        <f t="shared" si="33"/>
        <v>0</v>
      </c>
      <c r="BT8" s="321"/>
      <c r="BU8" s="1524"/>
      <c r="BV8" s="1524"/>
      <c r="BW8" s="357">
        <f>BN8</f>
        <v>0</v>
      </c>
      <c r="BX8" s="320"/>
      <c r="BY8" s="321">
        <v>0.75</v>
      </c>
      <c r="BZ8" s="321">
        <v>0.85</v>
      </c>
      <c r="CA8" s="321"/>
      <c r="CB8" s="321">
        <v>0.75</v>
      </c>
      <c r="CC8" s="321">
        <v>0.85</v>
      </c>
      <c r="CD8" s="321"/>
      <c r="CE8" s="321">
        <v>0.33</v>
      </c>
      <c r="CF8" s="129"/>
      <c r="CG8" s="129"/>
      <c r="CH8" s="329"/>
    </row>
    <row r="9" spans="1:86">
      <c r="A9" t="s">
        <v>115</v>
      </c>
      <c r="B9" s="1562" t="s">
        <v>11</v>
      </c>
      <c r="C9" s="310"/>
      <c r="D9" s="322"/>
      <c r="E9" s="323"/>
      <c r="F9" s="323"/>
      <c r="G9" s="323"/>
      <c r="H9" s="323"/>
      <c r="I9" s="323"/>
      <c r="J9" s="334"/>
      <c r="K9" s="322"/>
      <c r="L9" s="323"/>
      <c r="M9" s="323"/>
      <c r="N9" s="323"/>
      <c r="O9" s="323"/>
      <c r="P9" s="323"/>
      <c r="Q9" s="310"/>
      <c r="R9" s="322"/>
      <c r="S9" s="323"/>
      <c r="T9" s="323"/>
      <c r="U9" s="323"/>
      <c r="V9" s="323"/>
      <c r="W9" s="323"/>
      <c r="X9" s="310"/>
      <c r="Y9" s="322"/>
      <c r="Z9" s="323"/>
      <c r="AA9" s="323"/>
      <c r="AB9" s="323"/>
      <c r="AC9" s="323"/>
      <c r="AD9" s="1525"/>
      <c r="AE9" s="1525"/>
      <c r="AF9" s="334"/>
      <c r="AG9" s="322"/>
      <c r="AH9" s="323"/>
      <c r="AI9" s="323"/>
      <c r="AJ9" s="323"/>
      <c r="AK9" s="323"/>
      <c r="AL9" s="323"/>
      <c r="AM9" s="323"/>
      <c r="AN9" s="330"/>
      <c r="AO9" s="355">
        <v>1.5</v>
      </c>
      <c r="AP9" s="355">
        <v>2.5</v>
      </c>
      <c r="AQ9" s="331" t="s">
        <v>201</v>
      </c>
      <c r="AR9" s="339"/>
      <c r="AS9" s="322"/>
      <c r="AT9" s="323"/>
      <c r="AU9" s="1549"/>
      <c r="AV9" s="1549"/>
      <c r="AW9" s="323"/>
      <c r="AX9" s="323"/>
      <c r="AY9" s="323"/>
      <c r="AZ9" s="323"/>
      <c r="BA9" s="334"/>
      <c r="BB9" s="322"/>
      <c r="BC9" s="323"/>
      <c r="BD9" s="323"/>
      <c r="BE9" s="323"/>
      <c r="BF9" s="323"/>
      <c r="BG9" s="323"/>
      <c r="BH9" s="310"/>
      <c r="BI9" s="322"/>
      <c r="BJ9" s="323"/>
      <c r="BK9" s="323"/>
      <c r="BL9" s="323"/>
      <c r="BM9" s="323"/>
      <c r="BN9" s="323"/>
      <c r="BO9" s="310"/>
      <c r="BP9" s="322"/>
      <c r="BQ9" s="323"/>
      <c r="BR9" s="323"/>
      <c r="BS9" s="323"/>
      <c r="BT9" s="323"/>
      <c r="BU9" s="1525"/>
      <c r="BV9" s="1525"/>
      <c r="BW9" s="334"/>
      <c r="BX9" s="322"/>
      <c r="BY9" s="323"/>
      <c r="BZ9" s="323"/>
      <c r="CA9" s="323"/>
      <c r="CB9" s="323"/>
      <c r="CC9" s="323"/>
      <c r="CD9" s="323"/>
      <c r="CE9" s="330"/>
      <c r="CF9" s="355">
        <v>1.5</v>
      </c>
      <c r="CG9" s="355">
        <v>2.5</v>
      </c>
      <c r="CH9" s="331" t="s">
        <v>201</v>
      </c>
    </row>
    <row r="10" spans="1:86" ht="120" customHeight="1">
      <c r="A10" t="s">
        <v>115</v>
      </c>
      <c r="B10" s="1563" t="s">
        <v>862</v>
      </c>
      <c r="C10" s="527" t="s">
        <v>51</v>
      </c>
      <c r="D10" s="321">
        <v>0.45</v>
      </c>
      <c r="E10" s="321">
        <v>0.10741000000000001</v>
      </c>
      <c r="F10" s="321"/>
      <c r="G10" s="321"/>
      <c r="H10" s="321"/>
      <c r="I10" s="321">
        <v>0.45</v>
      </c>
      <c r="J10" s="333"/>
      <c r="K10" s="321">
        <v>0.45</v>
      </c>
      <c r="L10" s="352">
        <f>E10</f>
        <v>0.10741000000000001</v>
      </c>
      <c r="M10" s="321">
        <v>0.28521999999999997</v>
      </c>
      <c r="N10" s="321"/>
      <c r="O10" s="321"/>
      <c r="P10" s="352">
        <f>I10</f>
        <v>0.45</v>
      </c>
      <c r="Q10" s="321"/>
      <c r="R10" s="320">
        <v>0.45</v>
      </c>
      <c r="S10" s="352">
        <f>E10</f>
        <v>0.10741000000000001</v>
      </c>
      <c r="T10" s="352">
        <f t="shared" si="28"/>
        <v>0.28521999999999997</v>
      </c>
      <c r="U10" s="321">
        <v>0.41122999999999998</v>
      </c>
      <c r="V10" s="321"/>
      <c r="W10" s="352">
        <f>P10</f>
        <v>0.45</v>
      </c>
      <c r="X10" s="321"/>
      <c r="Y10" s="320">
        <v>0.45</v>
      </c>
      <c r="Z10" s="352">
        <f>E10</f>
        <v>0.10741000000000001</v>
      </c>
      <c r="AA10" s="352">
        <f t="shared" si="29"/>
        <v>0.28521999999999997</v>
      </c>
      <c r="AB10" s="352">
        <f t="shared" si="30"/>
        <v>0.41122999999999998</v>
      </c>
      <c r="AC10" s="321">
        <v>0.76424000000000003</v>
      </c>
      <c r="AD10" s="1524"/>
      <c r="AE10" s="1524"/>
      <c r="AF10" s="357">
        <f>W10</f>
        <v>0.45</v>
      </c>
      <c r="AG10" s="320">
        <v>0.76424000000000003</v>
      </c>
      <c r="AH10" s="321">
        <f>48/51</f>
        <v>0.94117647058823528</v>
      </c>
      <c r="AI10" s="321">
        <f>49/51</f>
        <v>0.96078431372549022</v>
      </c>
      <c r="AJ10" s="321"/>
      <c r="AK10" s="321">
        <f>48/51</f>
        <v>0.94117647058823528</v>
      </c>
      <c r="AL10" s="321">
        <f>49/51</f>
        <v>0.96078431372549022</v>
      </c>
      <c r="AM10" s="321"/>
      <c r="AN10" s="321">
        <v>0.5</v>
      </c>
      <c r="AO10" s="129"/>
      <c r="AP10" s="129"/>
      <c r="AQ10" s="329"/>
      <c r="AR10" s="339"/>
      <c r="AS10" s="320"/>
      <c r="AT10" s="321"/>
      <c r="AU10" s="1548"/>
      <c r="AV10" s="1548"/>
      <c r="AW10" s="321"/>
      <c r="AX10" s="321"/>
      <c r="AY10" s="321"/>
      <c r="AZ10" s="321">
        <v>0.45</v>
      </c>
      <c r="BA10" s="333"/>
      <c r="BB10" s="321">
        <v>0.45</v>
      </c>
      <c r="BC10" s="352">
        <f>AT10</f>
        <v>0</v>
      </c>
      <c r="BD10" s="321">
        <v>0.28521999999999997</v>
      </c>
      <c r="BE10" s="321"/>
      <c r="BF10" s="321"/>
      <c r="BG10" s="352">
        <f>AZ10</f>
        <v>0.45</v>
      </c>
      <c r="BH10" s="321"/>
      <c r="BI10" s="320">
        <v>0.45</v>
      </c>
      <c r="BJ10" s="352">
        <f>AT10</f>
        <v>0</v>
      </c>
      <c r="BK10" s="352">
        <f t="shared" ref="BK10:BK54" si="34">BD10</f>
        <v>0.28521999999999997</v>
      </c>
      <c r="BL10" s="321">
        <v>0.41122999999999998</v>
      </c>
      <c r="BM10" s="321"/>
      <c r="BN10" s="352">
        <f>BG10</f>
        <v>0.45</v>
      </c>
      <c r="BO10" s="321"/>
      <c r="BP10" s="320">
        <v>0.45</v>
      </c>
      <c r="BQ10" s="352">
        <f>AT10</f>
        <v>0</v>
      </c>
      <c r="BR10" s="352">
        <f t="shared" ref="BR10:BR54" si="35">BD10</f>
        <v>0.28521999999999997</v>
      </c>
      <c r="BS10" s="352">
        <f t="shared" ref="BS10:BS54" si="36">BL10</f>
        <v>0.41122999999999998</v>
      </c>
      <c r="BT10" s="321">
        <v>0.76424000000000003</v>
      </c>
      <c r="BU10" s="1524"/>
      <c r="BV10" s="1524"/>
      <c r="BW10" s="357">
        <f>BN10</f>
        <v>0.45</v>
      </c>
      <c r="BX10" s="320">
        <v>0.76424000000000003</v>
      </c>
      <c r="BY10" s="321">
        <f>48/51</f>
        <v>0.94117647058823528</v>
      </c>
      <c r="BZ10" s="321">
        <f>49/51</f>
        <v>0.96078431372549022</v>
      </c>
      <c r="CA10" s="321"/>
      <c r="CB10" s="321">
        <f>48/51</f>
        <v>0.94117647058823528</v>
      </c>
      <c r="CC10" s="321">
        <f>49/51</f>
        <v>0.96078431372549022</v>
      </c>
      <c r="CD10" s="321"/>
      <c r="CE10" s="321">
        <v>0.5</v>
      </c>
      <c r="CF10" s="129"/>
      <c r="CG10" s="129"/>
      <c r="CH10" s="329"/>
    </row>
    <row r="11" spans="1:86" ht="120" customHeight="1">
      <c r="A11" t="s">
        <v>115</v>
      </c>
      <c r="B11" s="1563" t="s">
        <v>706</v>
      </c>
      <c r="C11" s="527" t="s">
        <v>51</v>
      </c>
      <c r="D11" s="321">
        <v>0.4</v>
      </c>
      <c r="E11" s="321">
        <v>0.41</v>
      </c>
      <c r="F11" s="321"/>
      <c r="G11" s="321"/>
      <c r="H11" s="321">
        <v>0.4</v>
      </c>
      <c r="I11" s="321">
        <v>0.4</v>
      </c>
      <c r="J11" s="333">
        <v>0.4</v>
      </c>
      <c r="K11" s="321">
        <v>0.4</v>
      </c>
      <c r="L11" s="352">
        <f>E11</f>
        <v>0.41</v>
      </c>
      <c r="M11" s="321">
        <v>0.42</v>
      </c>
      <c r="N11" s="321"/>
      <c r="O11" s="321">
        <v>0.4</v>
      </c>
      <c r="P11" s="352">
        <f>I11</f>
        <v>0.4</v>
      </c>
      <c r="Q11" s="321">
        <v>0.4</v>
      </c>
      <c r="R11" s="320">
        <v>0.4</v>
      </c>
      <c r="S11" s="352">
        <f>E11</f>
        <v>0.41</v>
      </c>
      <c r="T11" s="352">
        <f t="shared" si="28"/>
        <v>0.42</v>
      </c>
      <c r="U11" s="321">
        <v>0.43</v>
      </c>
      <c r="V11" s="321">
        <v>0.4</v>
      </c>
      <c r="W11" s="352">
        <f>P11</f>
        <v>0.4</v>
      </c>
      <c r="X11" s="321">
        <v>0.4</v>
      </c>
      <c r="Y11" s="320">
        <v>0.4</v>
      </c>
      <c r="Z11" s="352">
        <f>E11</f>
        <v>0.41</v>
      </c>
      <c r="AA11" s="352">
        <f t="shared" si="29"/>
        <v>0.42</v>
      </c>
      <c r="AB11" s="352">
        <f t="shared" si="30"/>
        <v>0.43</v>
      </c>
      <c r="AC11" s="321">
        <v>0.4</v>
      </c>
      <c r="AD11" s="1524"/>
      <c r="AE11" s="1524"/>
      <c r="AF11" s="357">
        <f>W11</f>
        <v>0.4</v>
      </c>
      <c r="AG11" s="320">
        <v>0.4</v>
      </c>
      <c r="AH11" s="321">
        <f>37/40</f>
        <v>0.92500000000000004</v>
      </c>
      <c r="AI11" s="321">
        <f>39/40</f>
        <v>0.97499999999999998</v>
      </c>
      <c r="AJ11" s="321"/>
      <c r="AK11" s="321">
        <f>37/40</f>
        <v>0.92500000000000004</v>
      </c>
      <c r="AL11" s="321">
        <f>39/40</f>
        <v>0.97499999999999998</v>
      </c>
      <c r="AM11" s="321"/>
      <c r="AN11" s="321">
        <v>0.5</v>
      </c>
      <c r="AO11" s="129"/>
      <c r="AP11" s="129"/>
      <c r="AQ11" s="329"/>
      <c r="AR11" s="339"/>
      <c r="AS11" s="320"/>
      <c r="AT11" s="321"/>
      <c r="AU11" s="1548"/>
      <c r="AV11" s="1548"/>
      <c r="AW11" s="321"/>
      <c r="AX11" s="321"/>
      <c r="AY11" s="321">
        <v>0.4</v>
      </c>
      <c r="AZ11" s="321">
        <v>0.4</v>
      </c>
      <c r="BA11" s="333">
        <v>0.4</v>
      </c>
      <c r="BB11" s="321">
        <v>0.4</v>
      </c>
      <c r="BC11" s="352">
        <f>AT11</f>
        <v>0</v>
      </c>
      <c r="BD11" s="321">
        <v>0.42</v>
      </c>
      <c r="BE11" s="321"/>
      <c r="BF11" s="321">
        <v>0.4</v>
      </c>
      <c r="BG11" s="352">
        <f>AZ11</f>
        <v>0.4</v>
      </c>
      <c r="BH11" s="321">
        <v>0.4</v>
      </c>
      <c r="BI11" s="320">
        <v>0.4</v>
      </c>
      <c r="BJ11" s="352">
        <f>AT11</f>
        <v>0</v>
      </c>
      <c r="BK11" s="352">
        <f t="shared" si="34"/>
        <v>0.42</v>
      </c>
      <c r="BL11" s="321">
        <v>0.43</v>
      </c>
      <c r="BM11" s="321">
        <v>0.4</v>
      </c>
      <c r="BN11" s="352">
        <f>BG11</f>
        <v>0.4</v>
      </c>
      <c r="BO11" s="321">
        <v>0.4</v>
      </c>
      <c r="BP11" s="320">
        <v>0.4</v>
      </c>
      <c r="BQ11" s="352">
        <f>AT11</f>
        <v>0</v>
      </c>
      <c r="BR11" s="352">
        <f t="shared" si="35"/>
        <v>0.42</v>
      </c>
      <c r="BS11" s="352">
        <f t="shared" si="36"/>
        <v>0.43</v>
      </c>
      <c r="BT11" s="321">
        <v>0.4</v>
      </c>
      <c r="BU11" s="1524"/>
      <c r="BV11" s="1524"/>
      <c r="BW11" s="357">
        <f>BN11</f>
        <v>0.4</v>
      </c>
      <c r="BX11" s="320">
        <v>0.4</v>
      </c>
      <c r="BY11" s="321">
        <f>37/40</f>
        <v>0.92500000000000004</v>
      </c>
      <c r="BZ11" s="321">
        <f>39/40</f>
        <v>0.97499999999999998</v>
      </c>
      <c r="CA11" s="321"/>
      <c r="CB11" s="321">
        <f>37/40</f>
        <v>0.92500000000000004</v>
      </c>
      <c r="CC11" s="321">
        <f>39/40</f>
        <v>0.97499999999999998</v>
      </c>
      <c r="CD11" s="321"/>
      <c r="CE11" s="321">
        <v>0.5</v>
      </c>
      <c r="CF11" s="129"/>
      <c r="CG11" s="129"/>
      <c r="CH11" s="329"/>
    </row>
    <row r="12" spans="1:86">
      <c r="A12" t="s">
        <v>115</v>
      </c>
      <c r="B12" s="1562" t="s">
        <v>30</v>
      </c>
      <c r="C12" s="310"/>
      <c r="D12" s="322"/>
      <c r="E12" s="323"/>
      <c r="F12" s="323"/>
      <c r="G12" s="323"/>
      <c r="H12" s="323"/>
      <c r="I12" s="323"/>
      <c r="J12" s="334"/>
      <c r="K12" s="322"/>
      <c r="L12" s="323"/>
      <c r="M12" s="323"/>
      <c r="N12" s="323"/>
      <c r="O12" s="323"/>
      <c r="P12" s="323"/>
      <c r="Q12" s="310"/>
      <c r="R12" s="322"/>
      <c r="S12" s="323"/>
      <c r="T12" s="323"/>
      <c r="U12" s="323"/>
      <c r="V12" s="323"/>
      <c r="W12" s="323"/>
      <c r="X12" s="310"/>
      <c r="Y12" s="322"/>
      <c r="Z12" s="323"/>
      <c r="AA12" s="323"/>
      <c r="AB12" s="323"/>
      <c r="AC12" s="323"/>
      <c r="AD12" s="1525"/>
      <c r="AE12" s="1525"/>
      <c r="AF12" s="334"/>
      <c r="AG12" s="322"/>
      <c r="AH12" s="323"/>
      <c r="AI12" s="323"/>
      <c r="AJ12" s="323"/>
      <c r="AK12" s="323"/>
      <c r="AL12" s="323"/>
      <c r="AM12" s="323"/>
      <c r="AN12" s="330"/>
      <c r="AO12" s="355">
        <v>1.5</v>
      </c>
      <c r="AP12" s="355">
        <v>2.5</v>
      </c>
      <c r="AQ12" s="331" t="s">
        <v>201</v>
      </c>
      <c r="AR12" s="339"/>
      <c r="AS12" s="322"/>
      <c r="AT12" s="323"/>
      <c r="AU12" s="1549"/>
      <c r="AV12" s="1549"/>
      <c r="AW12" s="323"/>
      <c r="AX12" s="323"/>
      <c r="AY12" s="323"/>
      <c r="AZ12" s="323"/>
      <c r="BA12" s="334"/>
      <c r="BB12" s="322"/>
      <c r="BC12" s="323"/>
      <c r="BD12" s="323"/>
      <c r="BE12" s="323"/>
      <c r="BF12" s="323"/>
      <c r="BG12" s="323"/>
      <c r="BH12" s="310"/>
      <c r="BI12" s="322"/>
      <c r="BJ12" s="323"/>
      <c r="BK12" s="323"/>
      <c r="BL12" s="323"/>
      <c r="BM12" s="323"/>
      <c r="BN12" s="323"/>
      <c r="BO12" s="310"/>
      <c r="BP12" s="322"/>
      <c r="BQ12" s="323"/>
      <c r="BR12" s="323"/>
      <c r="BS12" s="323"/>
      <c r="BT12" s="323"/>
      <c r="BU12" s="1525"/>
      <c r="BV12" s="1525"/>
      <c r="BW12" s="334"/>
      <c r="BX12" s="322"/>
      <c r="BY12" s="323"/>
      <c r="BZ12" s="323"/>
      <c r="CA12" s="323"/>
      <c r="CB12" s="323"/>
      <c r="CC12" s="323"/>
      <c r="CD12" s="323"/>
      <c r="CE12" s="330"/>
      <c r="CF12" s="355">
        <v>1.5</v>
      </c>
      <c r="CG12" s="355">
        <v>2.5</v>
      </c>
      <c r="CH12" s="331" t="s">
        <v>201</v>
      </c>
    </row>
    <row r="13" spans="1:86" ht="120" customHeight="1">
      <c r="A13" t="s">
        <v>115</v>
      </c>
      <c r="B13" s="1563" t="s">
        <v>561</v>
      </c>
      <c r="C13" s="314" t="s">
        <v>271</v>
      </c>
      <c r="D13" s="267">
        <v>2</v>
      </c>
      <c r="E13" s="129">
        <v>4</v>
      </c>
      <c r="F13" s="129"/>
      <c r="G13" s="129"/>
      <c r="H13" s="129"/>
      <c r="I13" s="350">
        <v>7</v>
      </c>
      <c r="J13" s="351"/>
      <c r="K13" s="267">
        <v>4</v>
      </c>
      <c r="L13" s="353">
        <f>E13</f>
        <v>4</v>
      </c>
      <c r="M13" s="129">
        <v>5</v>
      </c>
      <c r="N13" s="129"/>
      <c r="O13" s="129"/>
      <c r="P13" s="353">
        <f>I13</f>
        <v>7</v>
      </c>
      <c r="Q13" s="129"/>
      <c r="R13" s="267">
        <v>6</v>
      </c>
      <c r="S13" s="353">
        <f>E13</f>
        <v>4</v>
      </c>
      <c r="T13" s="353">
        <f t="shared" si="28"/>
        <v>5</v>
      </c>
      <c r="U13" s="129">
        <v>6</v>
      </c>
      <c r="V13" s="129">
        <v>7</v>
      </c>
      <c r="W13" s="353">
        <f>P13</f>
        <v>7</v>
      </c>
      <c r="X13" s="129">
        <v>7</v>
      </c>
      <c r="Y13" s="267">
        <v>7</v>
      </c>
      <c r="Z13" s="353">
        <f>E13</f>
        <v>4</v>
      </c>
      <c r="AA13" s="353">
        <f t="shared" si="29"/>
        <v>5</v>
      </c>
      <c r="AB13" s="353">
        <f t="shared" si="30"/>
        <v>6</v>
      </c>
      <c r="AC13" s="129">
        <v>7</v>
      </c>
      <c r="AD13" s="1526"/>
      <c r="AE13" s="1526"/>
      <c r="AF13" s="358">
        <f>W13</f>
        <v>7</v>
      </c>
      <c r="AG13" s="267">
        <v>7</v>
      </c>
      <c r="AH13" s="321">
        <f>3/7</f>
        <v>0.42857142857142855</v>
      </c>
      <c r="AI13" s="321">
        <f>6/7</f>
        <v>0.8571428571428571</v>
      </c>
      <c r="AJ13" s="321"/>
      <c r="AK13" s="321">
        <f>3/7</f>
        <v>0.42857142857142855</v>
      </c>
      <c r="AL13" s="321">
        <f>6/7</f>
        <v>0.8571428571428571</v>
      </c>
      <c r="AM13" s="321"/>
      <c r="AN13" s="321">
        <v>1</v>
      </c>
      <c r="AO13" s="129"/>
      <c r="AP13" s="129"/>
      <c r="AQ13" s="329"/>
      <c r="AR13" s="339"/>
      <c r="AS13" s="267"/>
      <c r="AT13" s="129"/>
      <c r="AU13" s="1550"/>
      <c r="AV13" s="1550"/>
      <c r="AW13" s="129"/>
      <c r="AX13" s="129"/>
      <c r="AY13" s="129"/>
      <c r="AZ13" s="350">
        <v>7</v>
      </c>
      <c r="BA13" s="351"/>
      <c r="BB13" s="267">
        <v>4</v>
      </c>
      <c r="BC13" s="353">
        <f>AT13</f>
        <v>0</v>
      </c>
      <c r="BD13" s="129">
        <v>5</v>
      </c>
      <c r="BE13" s="129"/>
      <c r="BF13" s="129"/>
      <c r="BG13" s="353">
        <f>AZ13</f>
        <v>7</v>
      </c>
      <c r="BH13" s="129"/>
      <c r="BI13" s="267">
        <v>6</v>
      </c>
      <c r="BJ13" s="353">
        <f>AT13</f>
        <v>0</v>
      </c>
      <c r="BK13" s="353">
        <f t="shared" ref="BK13:BK57" si="37">BD13</f>
        <v>5</v>
      </c>
      <c r="BL13" s="129">
        <v>6</v>
      </c>
      <c r="BM13" s="129">
        <v>7</v>
      </c>
      <c r="BN13" s="353">
        <f>BG13</f>
        <v>7</v>
      </c>
      <c r="BO13" s="129">
        <v>7</v>
      </c>
      <c r="BP13" s="267">
        <v>7</v>
      </c>
      <c r="BQ13" s="353">
        <f>AT13</f>
        <v>0</v>
      </c>
      <c r="BR13" s="353">
        <f t="shared" ref="BR13:BR57" si="38">BD13</f>
        <v>5</v>
      </c>
      <c r="BS13" s="353">
        <f t="shared" ref="BS13:BS57" si="39">BL13</f>
        <v>6</v>
      </c>
      <c r="BT13" s="129">
        <v>7</v>
      </c>
      <c r="BU13" s="1526"/>
      <c r="BV13" s="1526"/>
      <c r="BW13" s="358">
        <f>BN13</f>
        <v>7</v>
      </c>
      <c r="BX13" s="267">
        <v>7</v>
      </c>
      <c r="BY13" s="321">
        <f>3/7</f>
        <v>0.42857142857142855</v>
      </c>
      <c r="BZ13" s="321">
        <f>6/7</f>
        <v>0.8571428571428571</v>
      </c>
      <c r="CA13" s="321"/>
      <c r="CB13" s="321">
        <f>3/7</f>
        <v>0.42857142857142855</v>
      </c>
      <c r="CC13" s="321">
        <f>6/7</f>
        <v>0.8571428571428571</v>
      </c>
      <c r="CD13" s="321"/>
      <c r="CE13" s="321">
        <v>1</v>
      </c>
      <c r="CF13" s="129"/>
      <c r="CG13" s="129"/>
      <c r="CH13" s="329"/>
    </row>
    <row r="14" spans="1:86">
      <c r="A14" t="s">
        <v>184</v>
      </c>
      <c r="B14" s="1564" t="s">
        <v>126</v>
      </c>
      <c r="C14" s="311"/>
      <c r="D14" s="324"/>
      <c r="E14" s="325"/>
      <c r="F14" s="325"/>
      <c r="G14" s="325"/>
      <c r="H14" s="325"/>
      <c r="I14" s="325"/>
      <c r="J14" s="335"/>
      <c r="K14" s="324"/>
      <c r="L14" s="325"/>
      <c r="M14" s="325"/>
      <c r="N14" s="325"/>
      <c r="O14" s="325"/>
      <c r="P14" s="325"/>
      <c r="Q14" s="311"/>
      <c r="R14" s="324"/>
      <c r="S14" s="325"/>
      <c r="T14" s="325"/>
      <c r="U14" s="325"/>
      <c r="V14" s="325"/>
      <c r="W14" s="325"/>
      <c r="X14" s="311"/>
      <c r="Y14" s="324"/>
      <c r="Z14" s="325"/>
      <c r="AA14" s="325"/>
      <c r="AB14" s="325"/>
      <c r="AC14" s="325"/>
      <c r="AD14" s="1527"/>
      <c r="AE14" s="1527"/>
      <c r="AF14" s="335"/>
      <c r="AG14" s="324"/>
      <c r="AH14" s="325"/>
      <c r="AI14" s="325"/>
      <c r="AJ14" s="325"/>
      <c r="AK14" s="325"/>
      <c r="AL14" s="325"/>
      <c r="AM14" s="325"/>
      <c r="AN14" s="325"/>
      <c r="AO14" s="325"/>
      <c r="AP14" s="325"/>
      <c r="AQ14" s="332"/>
      <c r="AR14" s="339"/>
      <c r="AS14" s="324"/>
      <c r="AT14" s="325"/>
      <c r="AU14" s="1551"/>
      <c r="AV14" s="1551"/>
      <c r="AW14" s="325"/>
      <c r="AX14" s="325"/>
      <c r="AY14" s="325"/>
      <c r="AZ14" s="325"/>
      <c r="BA14" s="335"/>
      <c r="BB14" s="324"/>
      <c r="BC14" s="325"/>
      <c r="BD14" s="325"/>
      <c r="BE14" s="325"/>
      <c r="BF14" s="325"/>
      <c r="BG14" s="325"/>
      <c r="BH14" s="311"/>
      <c r="BI14" s="324"/>
      <c r="BJ14" s="325"/>
      <c r="BK14" s="325"/>
      <c r="BL14" s="325"/>
      <c r="BM14" s="325"/>
      <c r="BN14" s="325"/>
      <c r="BO14" s="311"/>
      <c r="BP14" s="324"/>
      <c r="BQ14" s="325"/>
      <c r="BR14" s="325"/>
      <c r="BS14" s="325"/>
      <c r="BT14" s="325"/>
      <c r="BU14" s="1527"/>
      <c r="BV14" s="1527"/>
      <c r="BW14" s="335"/>
      <c r="BX14" s="324"/>
      <c r="BY14" s="325"/>
      <c r="BZ14" s="325"/>
      <c r="CA14" s="325"/>
      <c r="CB14" s="325"/>
      <c r="CC14" s="325"/>
      <c r="CD14" s="325"/>
      <c r="CE14" s="325"/>
      <c r="CF14" s="325"/>
      <c r="CG14" s="325"/>
      <c r="CH14" s="332"/>
    </row>
    <row r="15" spans="1:86">
      <c r="A15" t="s">
        <v>184</v>
      </c>
      <c r="B15" s="1562" t="s">
        <v>28</v>
      </c>
      <c r="C15" s="310"/>
      <c r="D15" s="322"/>
      <c r="E15" s="323"/>
      <c r="F15" s="323"/>
      <c r="G15" s="323"/>
      <c r="H15" s="323"/>
      <c r="I15" s="323"/>
      <c r="J15" s="334"/>
      <c r="K15" s="322"/>
      <c r="L15" s="323"/>
      <c r="M15" s="323"/>
      <c r="N15" s="323"/>
      <c r="O15" s="323"/>
      <c r="P15" s="323"/>
      <c r="Q15" s="310"/>
      <c r="R15" s="322"/>
      <c r="S15" s="323"/>
      <c r="T15" s="323"/>
      <c r="U15" s="323"/>
      <c r="V15" s="323"/>
      <c r="W15" s="323"/>
      <c r="X15" s="310"/>
      <c r="Y15" s="322"/>
      <c r="Z15" s="323"/>
      <c r="AA15" s="323"/>
      <c r="AB15" s="323"/>
      <c r="AC15" s="323"/>
      <c r="AD15" s="1525"/>
      <c r="AE15" s="1525"/>
      <c r="AF15" s="334"/>
      <c r="AG15" s="322"/>
      <c r="AH15" s="323"/>
      <c r="AI15" s="323"/>
      <c r="AJ15" s="323"/>
      <c r="AK15" s="323"/>
      <c r="AL15" s="323"/>
      <c r="AM15" s="323"/>
      <c r="AN15" s="330"/>
      <c r="AO15" s="355">
        <v>1.5</v>
      </c>
      <c r="AP15" s="355">
        <v>2.5</v>
      </c>
      <c r="AQ15" s="331" t="s">
        <v>201</v>
      </c>
      <c r="AR15" s="339"/>
      <c r="AS15" s="322"/>
      <c r="AT15" s="323"/>
      <c r="AU15" s="1549"/>
      <c r="AV15" s="1549"/>
      <c r="AW15" s="323"/>
      <c r="AX15" s="323"/>
      <c r="AY15" s="323"/>
      <c r="AZ15" s="323"/>
      <c r="BA15" s="334"/>
      <c r="BB15" s="322"/>
      <c r="BC15" s="323"/>
      <c r="BD15" s="323"/>
      <c r="BE15" s="323"/>
      <c r="BF15" s="323"/>
      <c r="BG15" s="323"/>
      <c r="BH15" s="310"/>
      <c r="BI15" s="322"/>
      <c r="BJ15" s="323"/>
      <c r="BK15" s="323"/>
      <c r="BL15" s="323"/>
      <c r="BM15" s="323"/>
      <c r="BN15" s="323"/>
      <c r="BO15" s="310"/>
      <c r="BP15" s="322"/>
      <c r="BQ15" s="323"/>
      <c r="BR15" s="323"/>
      <c r="BS15" s="323"/>
      <c r="BT15" s="323"/>
      <c r="BU15" s="1525"/>
      <c r="BV15" s="1525"/>
      <c r="BW15" s="334"/>
      <c r="BX15" s="322"/>
      <c r="BY15" s="323"/>
      <c r="BZ15" s="323"/>
      <c r="CA15" s="323"/>
      <c r="CB15" s="323"/>
      <c r="CC15" s="323"/>
      <c r="CD15" s="323"/>
      <c r="CE15" s="330"/>
      <c r="CF15" s="355">
        <v>1.5</v>
      </c>
      <c r="CG15" s="355">
        <v>2.5</v>
      </c>
      <c r="CH15" s="331" t="s">
        <v>201</v>
      </c>
    </row>
    <row r="16" spans="1:86" ht="120" customHeight="1">
      <c r="A16" t="s">
        <v>184</v>
      </c>
      <c r="B16" s="1563" t="s">
        <v>921</v>
      </c>
      <c r="C16" s="314" t="s">
        <v>51</v>
      </c>
      <c r="D16" s="320"/>
      <c r="E16" s="321"/>
      <c r="F16" s="321"/>
      <c r="G16" s="321"/>
      <c r="H16" s="321"/>
      <c r="I16" s="321"/>
      <c r="J16" s="333"/>
      <c r="K16" s="320"/>
      <c r="L16" s="352">
        <f>E16</f>
        <v>0</v>
      </c>
      <c r="M16" s="321"/>
      <c r="N16" s="321"/>
      <c r="O16" s="321"/>
      <c r="P16" s="352">
        <f>I16</f>
        <v>0</v>
      </c>
      <c r="Q16" s="321"/>
      <c r="R16" s="320"/>
      <c r="S16" s="352">
        <f>E16</f>
        <v>0</v>
      </c>
      <c r="T16" s="352">
        <f t="shared" si="28"/>
        <v>0</v>
      </c>
      <c r="U16" s="321"/>
      <c r="V16" s="321"/>
      <c r="W16" s="352">
        <f>P16</f>
        <v>0</v>
      </c>
      <c r="X16" s="321"/>
      <c r="Y16" s="320"/>
      <c r="Z16" s="352">
        <f>E16</f>
        <v>0</v>
      </c>
      <c r="AA16" s="352">
        <f t="shared" si="29"/>
        <v>0</v>
      </c>
      <c r="AB16" s="352">
        <f t="shared" si="30"/>
        <v>0</v>
      </c>
      <c r="AC16" s="321"/>
      <c r="AD16" s="1524"/>
      <c r="AE16" s="1524"/>
      <c r="AF16" s="357">
        <f>W16</f>
        <v>0</v>
      </c>
      <c r="AG16" s="320"/>
      <c r="AH16" s="321">
        <v>0.85</v>
      </c>
      <c r="AI16" s="321">
        <v>0.92</v>
      </c>
      <c r="AJ16" s="321">
        <v>1</v>
      </c>
      <c r="AK16" s="321">
        <v>0.85</v>
      </c>
      <c r="AL16" s="321">
        <v>0.92</v>
      </c>
      <c r="AM16" s="321">
        <v>1</v>
      </c>
      <c r="AN16" s="207">
        <v>0.33</v>
      </c>
      <c r="AQ16" s="329"/>
      <c r="AR16" s="339"/>
      <c r="AS16" s="320"/>
      <c r="AT16" s="321"/>
      <c r="AU16" s="1548"/>
      <c r="AV16" s="1548"/>
      <c r="AW16" s="321"/>
      <c r="AX16" s="321"/>
      <c r="AY16" s="321"/>
      <c r="AZ16" s="321"/>
      <c r="BA16" s="333"/>
      <c r="BB16" s="320"/>
      <c r="BC16" s="352">
        <f>AT16</f>
        <v>0</v>
      </c>
      <c r="BD16" s="321"/>
      <c r="BE16" s="321"/>
      <c r="BF16" s="321"/>
      <c r="BG16" s="352">
        <f>AZ16</f>
        <v>0</v>
      </c>
      <c r="BH16" s="321"/>
      <c r="BI16" s="320"/>
      <c r="BJ16" s="352">
        <f>AT16</f>
        <v>0</v>
      </c>
      <c r="BK16" s="352">
        <f t="shared" ref="BK16:BK60" si="40">BD16</f>
        <v>0</v>
      </c>
      <c r="BL16" s="321"/>
      <c r="BM16" s="321"/>
      <c r="BN16" s="352">
        <f>BG16</f>
        <v>0</v>
      </c>
      <c r="BO16" s="321"/>
      <c r="BP16" s="320"/>
      <c r="BQ16" s="352">
        <f>AT16</f>
        <v>0</v>
      </c>
      <c r="BR16" s="352">
        <f t="shared" ref="BR16:BR60" si="41">BD16</f>
        <v>0</v>
      </c>
      <c r="BS16" s="352">
        <f t="shared" ref="BS16:BS60" si="42">BL16</f>
        <v>0</v>
      </c>
      <c r="BT16" s="321"/>
      <c r="BU16" s="1524"/>
      <c r="BV16" s="1524"/>
      <c r="BW16" s="357">
        <f>BN16</f>
        <v>0</v>
      </c>
      <c r="BX16" s="320"/>
      <c r="BY16" s="321">
        <v>0.85</v>
      </c>
      <c r="BZ16" s="321">
        <v>0.92</v>
      </c>
      <c r="CA16" s="321">
        <v>1</v>
      </c>
      <c r="CB16" s="321">
        <v>0.85</v>
      </c>
      <c r="CC16" s="321">
        <v>0.92</v>
      </c>
      <c r="CD16" s="321">
        <v>1</v>
      </c>
      <c r="CE16" s="207">
        <v>0.33</v>
      </c>
      <c r="CH16" s="329"/>
    </row>
    <row r="17" spans="1:86" ht="120" customHeight="1">
      <c r="A17" t="s">
        <v>184</v>
      </c>
      <c r="B17" s="1563" t="s">
        <v>578</v>
      </c>
      <c r="C17" s="528" t="s">
        <v>185</v>
      </c>
      <c r="D17" s="129"/>
      <c r="E17" s="129"/>
      <c r="F17" s="129"/>
      <c r="G17" s="129"/>
      <c r="H17" s="129"/>
      <c r="I17" s="350"/>
      <c r="J17" s="351"/>
      <c r="K17" s="267"/>
      <c r="L17" s="353">
        <f>E17</f>
        <v>0</v>
      </c>
      <c r="M17" s="129"/>
      <c r="N17" s="129"/>
      <c r="O17" s="129"/>
      <c r="P17" s="353">
        <f>I17</f>
        <v>0</v>
      </c>
      <c r="Q17" s="321"/>
      <c r="R17" s="267"/>
      <c r="S17" s="353">
        <f>E17</f>
        <v>0</v>
      </c>
      <c r="T17" s="353">
        <f t="shared" si="28"/>
        <v>0</v>
      </c>
      <c r="U17" s="129"/>
      <c r="V17" s="129"/>
      <c r="W17" s="353">
        <f>P17</f>
        <v>0</v>
      </c>
      <c r="X17" s="129"/>
      <c r="Y17" s="267"/>
      <c r="Z17" s="353">
        <f>E17</f>
        <v>0</v>
      </c>
      <c r="AA17" s="353">
        <f t="shared" si="29"/>
        <v>0</v>
      </c>
      <c r="AB17" s="353">
        <f t="shared" si="30"/>
        <v>0</v>
      </c>
      <c r="AC17" s="129"/>
      <c r="AD17" s="1526"/>
      <c r="AE17" s="1526"/>
      <c r="AF17" s="358">
        <f>W17</f>
        <v>0</v>
      </c>
      <c r="AG17" s="267"/>
      <c r="AH17" s="321">
        <v>0.75</v>
      </c>
      <c r="AI17" s="321">
        <v>0.85</v>
      </c>
      <c r="AJ17" s="321">
        <v>1</v>
      </c>
      <c r="AK17" s="321">
        <v>0.75</v>
      </c>
      <c r="AL17" s="321">
        <v>0.85</v>
      </c>
      <c r="AM17" s="321">
        <v>1</v>
      </c>
      <c r="AN17" s="207">
        <v>0.33</v>
      </c>
      <c r="AQ17" s="329"/>
      <c r="AR17" s="339"/>
      <c r="AS17" s="267"/>
      <c r="AT17" s="129"/>
      <c r="AU17" s="1550"/>
      <c r="AV17" s="1550"/>
      <c r="AW17" s="129"/>
      <c r="AX17" s="129"/>
      <c r="AY17" s="129"/>
      <c r="AZ17" s="350"/>
      <c r="BA17" s="351"/>
      <c r="BB17" s="267"/>
      <c r="BC17" s="353">
        <f>AT17</f>
        <v>0</v>
      </c>
      <c r="BD17" s="129"/>
      <c r="BE17" s="129"/>
      <c r="BF17" s="129"/>
      <c r="BG17" s="353">
        <f>AZ17</f>
        <v>0</v>
      </c>
      <c r="BH17" s="321"/>
      <c r="BI17" s="267"/>
      <c r="BJ17" s="353">
        <f>AT17</f>
        <v>0</v>
      </c>
      <c r="BK17" s="353">
        <f t="shared" si="40"/>
        <v>0</v>
      </c>
      <c r="BL17" s="129"/>
      <c r="BM17" s="129"/>
      <c r="BN17" s="353">
        <f>BG17</f>
        <v>0</v>
      </c>
      <c r="BO17" s="129"/>
      <c r="BP17" s="267"/>
      <c r="BQ17" s="353">
        <f>AT17</f>
        <v>0</v>
      </c>
      <c r="BR17" s="353">
        <f t="shared" si="41"/>
        <v>0</v>
      </c>
      <c r="BS17" s="353">
        <f t="shared" si="42"/>
        <v>0</v>
      </c>
      <c r="BT17" s="129"/>
      <c r="BU17" s="1526"/>
      <c r="BV17" s="1526"/>
      <c r="BW17" s="358">
        <f>BN17</f>
        <v>0</v>
      </c>
      <c r="BX17" s="267"/>
      <c r="BY17" s="321">
        <v>0.75</v>
      </c>
      <c r="BZ17" s="321">
        <v>0.85</v>
      </c>
      <c r="CA17" s="321">
        <v>1</v>
      </c>
      <c r="CB17" s="321">
        <v>0.75</v>
      </c>
      <c r="CC17" s="321">
        <v>0.85</v>
      </c>
      <c r="CD17" s="321">
        <v>1</v>
      </c>
      <c r="CE17" s="207">
        <v>0.33</v>
      </c>
      <c r="CH17" s="329"/>
    </row>
    <row r="18" spans="1:86" ht="120" customHeight="1">
      <c r="A18" t="s">
        <v>184</v>
      </c>
      <c r="B18" s="1563" t="s">
        <v>922</v>
      </c>
      <c r="C18" s="314" t="s">
        <v>524</v>
      </c>
      <c r="D18" s="1367"/>
      <c r="E18" s="1366"/>
      <c r="F18" s="1366"/>
      <c r="G18" s="1366"/>
      <c r="H18" s="1366"/>
      <c r="I18" s="1366"/>
      <c r="J18" s="1368"/>
      <c r="K18" s="1367"/>
      <c r="L18" s="1369">
        <f>E18</f>
        <v>0</v>
      </c>
      <c r="M18" s="1366"/>
      <c r="N18" s="1366"/>
      <c r="O18" s="1366"/>
      <c r="P18" s="1369">
        <f>I18</f>
        <v>0</v>
      </c>
      <c r="Q18" s="1366"/>
      <c r="R18" s="1367"/>
      <c r="S18" s="1369">
        <f>E18</f>
        <v>0</v>
      </c>
      <c r="T18" s="1369">
        <f t="shared" si="28"/>
        <v>0</v>
      </c>
      <c r="U18" s="1366"/>
      <c r="V18" s="1366"/>
      <c r="W18" s="1369">
        <f>P18</f>
        <v>0</v>
      </c>
      <c r="X18" s="1366"/>
      <c r="Y18" s="1367"/>
      <c r="Z18" s="1369">
        <f>E18</f>
        <v>0</v>
      </c>
      <c r="AA18" s="1369">
        <f t="shared" si="29"/>
        <v>0</v>
      </c>
      <c r="AB18" s="1369">
        <f t="shared" si="30"/>
        <v>0</v>
      </c>
      <c r="AC18" s="1366">
        <v>102.538</v>
      </c>
      <c r="AD18" s="1528"/>
      <c r="AE18" s="1528"/>
      <c r="AF18" s="1370">
        <f>W18</f>
        <v>0</v>
      </c>
      <c r="AG18" s="1366">
        <v>102.538</v>
      </c>
      <c r="AH18" s="321">
        <v>0.85</v>
      </c>
      <c r="AI18" s="321">
        <v>0.92</v>
      </c>
      <c r="AJ18" s="321">
        <v>1</v>
      </c>
      <c r="AK18" s="321">
        <v>0.85</v>
      </c>
      <c r="AL18" s="321">
        <v>0.92</v>
      </c>
      <c r="AM18" s="321">
        <v>1</v>
      </c>
      <c r="AN18" s="207">
        <v>0.33</v>
      </c>
      <c r="AQ18" s="329"/>
      <c r="AR18" s="339"/>
      <c r="AS18" s="1367"/>
      <c r="AT18" s="1366"/>
      <c r="AU18" s="1548"/>
      <c r="AV18" s="1548"/>
      <c r="AW18" s="1366"/>
      <c r="AX18" s="1366"/>
      <c r="AY18" s="1366"/>
      <c r="AZ18" s="1366"/>
      <c r="BA18" s="1368"/>
      <c r="BB18" s="1367"/>
      <c r="BC18" s="1369">
        <f>AT18</f>
        <v>0</v>
      </c>
      <c r="BD18" s="1366"/>
      <c r="BE18" s="1366"/>
      <c r="BF18" s="1366"/>
      <c r="BG18" s="1369">
        <f>AZ18</f>
        <v>0</v>
      </c>
      <c r="BH18" s="1366"/>
      <c r="BI18" s="1367"/>
      <c r="BJ18" s="1369">
        <f>AT18</f>
        <v>0</v>
      </c>
      <c r="BK18" s="1369">
        <f t="shared" si="40"/>
        <v>0</v>
      </c>
      <c r="BL18" s="1366"/>
      <c r="BM18" s="1366"/>
      <c r="BN18" s="1369">
        <f>BG18</f>
        <v>0</v>
      </c>
      <c r="BO18" s="1366"/>
      <c r="BP18" s="1367"/>
      <c r="BQ18" s="1369">
        <f>AT18</f>
        <v>0</v>
      </c>
      <c r="BR18" s="1369">
        <f t="shared" si="41"/>
        <v>0</v>
      </c>
      <c r="BS18" s="1369">
        <f t="shared" si="42"/>
        <v>0</v>
      </c>
      <c r="BT18" s="1366">
        <v>102.538</v>
      </c>
      <c r="BU18" s="1528"/>
      <c r="BV18" s="1528"/>
      <c r="BW18" s="1370">
        <f>BN18</f>
        <v>0</v>
      </c>
      <c r="BX18" s="1366">
        <v>102.538</v>
      </c>
      <c r="BY18" s="321">
        <v>0.85</v>
      </c>
      <c r="BZ18" s="321">
        <v>0.92</v>
      </c>
      <c r="CA18" s="321">
        <v>1</v>
      </c>
      <c r="CB18" s="321">
        <v>0.85</v>
      </c>
      <c r="CC18" s="321">
        <v>0.92</v>
      </c>
      <c r="CD18" s="321">
        <v>1</v>
      </c>
      <c r="CE18" s="207">
        <v>0.33</v>
      </c>
      <c r="CH18" s="329"/>
    </row>
    <row r="19" spans="1:86">
      <c r="A19" t="s">
        <v>184</v>
      </c>
      <c r="B19" s="1562" t="s">
        <v>53</v>
      </c>
      <c r="C19" s="310"/>
      <c r="D19" s="322"/>
      <c r="E19" s="323"/>
      <c r="F19" s="323"/>
      <c r="G19" s="323"/>
      <c r="H19" s="323"/>
      <c r="I19" s="323"/>
      <c r="J19" s="334"/>
      <c r="K19" s="322"/>
      <c r="L19" s="323"/>
      <c r="M19" s="323"/>
      <c r="N19" s="323"/>
      <c r="O19" s="323"/>
      <c r="P19" s="323"/>
      <c r="Q19" s="310"/>
      <c r="R19" s="322"/>
      <c r="S19" s="323"/>
      <c r="T19" s="323"/>
      <c r="U19" s="323"/>
      <c r="V19" s="323"/>
      <c r="W19" s="323"/>
      <c r="X19" s="310"/>
      <c r="Y19" s="322"/>
      <c r="Z19" s="323"/>
      <c r="AA19" s="323"/>
      <c r="AB19" s="323"/>
      <c r="AC19" s="323"/>
      <c r="AD19" s="1525"/>
      <c r="AE19" s="1525"/>
      <c r="AF19" s="334"/>
      <c r="AG19" s="322"/>
      <c r="AH19" s="323"/>
      <c r="AI19" s="323"/>
      <c r="AJ19" s="323"/>
      <c r="AK19" s="323"/>
      <c r="AL19" s="323"/>
      <c r="AM19" s="323"/>
      <c r="AN19" s="318"/>
      <c r="AO19" s="355">
        <v>1.5</v>
      </c>
      <c r="AP19" s="355">
        <v>2.5</v>
      </c>
      <c r="AQ19" s="331" t="s">
        <v>201</v>
      </c>
      <c r="AR19" s="339"/>
      <c r="AS19" s="322"/>
      <c r="AT19" s="323"/>
      <c r="AU19" s="1549"/>
      <c r="AV19" s="1549"/>
      <c r="AW19" s="323"/>
      <c r="AX19" s="323"/>
      <c r="AY19" s="323"/>
      <c r="AZ19" s="323"/>
      <c r="BA19" s="334"/>
      <c r="BB19" s="322"/>
      <c r="BC19" s="323"/>
      <c r="BD19" s="323"/>
      <c r="BE19" s="323"/>
      <c r="BF19" s="323"/>
      <c r="BG19" s="323"/>
      <c r="BH19" s="310"/>
      <c r="BI19" s="322"/>
      <c r="BJ19" s="323"/>
      <c r="BK19" s="323"/>
      <c r="BL19" s="323"/>
      <c r="BM19" s="323"/>
      <c r="BN19" s="323"/>
      <c r="BO19" s="310"/>
      <c r="BP19" s="322"/>
      <c r="BQ19" s="323"/>
      <c r="BR19" s="323"/>
      <c r="BS19" s="323"/>
      <c r="BT19" s="323"/>
      <c r="BU19" s="1525"/>
      <c r="BV19" s="1525"/>
      <c r="BW19" s="334"/>
      <c r="BX19" s="322"/>
      <c r="BY19" s="323"/>
      <c r="BZ19" s="323"/>
      <c r="CA19" s="323"/>
      <c r="CB19" s="323"/>
      <c r="CC19" s="323"/>
      <c r="CD19" s="323"/>
      <c r="CE19" s="318"/>
      <c r="CF19" s="355">
        <v>1.5</v>
      </c>
      <c r="CG19" s="355">
        <v>2.5</v>
      </c>
      <c r="CH19" s="331" t="s">
        <v>201</v>
      </c>
    </row>
    <row r="20" spans="1:86" ht="120" customHeight="1">
      <c r="A20" t="s">
        <v>184</v>
      </c>
      <c r="B20" s="1563" t="s">
        <v>579</v>
      </c>
      <c r="C20" s="527" t="s">
        <v>51</v>
      </c>
      <c r="D20" s="321">
        <v>0.6</v>
      </c>
      <c r="E20" s="321">
        <v>0.55000000000000004</v>
      </c>
      <c r="F20" s="321"/>
      <c r="G20" s="321"/>
      <c r="H20" s="321"/>
      <c r="I20" s="321">
        <v>0.6</v>
      </c>
      <c r="J20" s="333"/>
      <c r="K20" s="321">
        <v>0.6</v>
      </c>
      <c r="L20" s="352">
        <f>E20</f>
        <v>0.55000000000000004</v>
      </c>
      <c r="M20" s="321">
        <v>0.57999999999999996</v>
      </c>
      <c r="N20" s="321"/>
      <c r="O20" s="321"/>
      <c r="P20" s="352">
        <f>I20</f>
        <v>0.6</v>
      </c>
      <c r="Q20" s="321"/>
      <c r="R20" s="320">
        <v>0.6</v>
      </c>
      <c r="S20" s="352">
        <f>E20</f>
        <v>0.55000000000000004</v>
      </c>
      <c r="T20" s="352">
        <f t="shared" si="28"/>
        <v>0.57999999999999996</v>
      </c>
      <c r="U20" s="321">
        <v>0.6</v>
      </c>
      <c r="V20" s="321">
        <v>0.6</v>
      </c>
      <c r="W20" s="352">
        <f>P20</f>
        <v>0.6</v>
      </c>
      <c r="X20" s="321">
        <v>0.6</v>
      </c>
      <c r="Y20" s="320">
        <v>0.6</v>
      </c>
      <c r="Z20" s="352">
        <f>E20</f>
        <v>0.55000000000000004</v>
      </c>
      <c r="AA20" s="352">
        <f t="shared" si="29"/>
        <v>0.57999999999999996</v>
      </c>
      <c r="AB20" s="352">
        <f t="shared" si="30"/>
        <v>0.6</v>
      </c>
      <c r="AC20" s="321">
        <v>0.63</v>
      </c>
      <c r="AD20" s="1524"/>
      <c r="AE20" s="1524"/>
      <c r="AF20" s="357">
        <f>W20</f>
        <v>0.6</v>
      </c>
      <c r="AG20" s="320">
        <v>0.63</v>
      </c>
      <c r="AH20" s="321">
        <v>0.85</v>
      </c>
      <c r="AI20" s="321">
        <v>0.92</v>
      </c>
      <c r="AJ20" s="321">
        <v>1</v>
      </c>
      <c r="AK20" s="321">
        <v>0.85</v>
      </c>
      <c r="AL20" s="321">
        <v>0.92</v>
      </c>
      <c r="AM20" s="321">
        <v>1</v>
      </c>
      <c r="AN20" s="207">
        <v>0.2</v>
      </c>
      <c r="AQ20" s="329"/>
      <c r="AR20" s="339"/>
      <c r="AS20" s="320"/>
      <c r="AT20" s="321"/>
      <c r="AU20" s="1548"/>
      <c r="AV20" s="1548"/>
      <c r="AW20" s="321"/>
      <c r="AX20" s="321"/>
      <c r="AY20" s="321"/>
      <c r="AZ20" s="321">
        <v>0.6</v>
      </c>
      <c r="BA20" s="333"/>
      <c r="BB20" s="321">
        <v>0.6</v>
      </c>
      <c r="BC20" s="352">
        <f>AT20</f>
        <v>0</v>
      </c>
      <c r="BD20" s="321">
        <v>0.57999999999999996</v>
      </c>
      <c r="BE20" s="321"/>
      <c r="BF20" s="321"/>
      <c r="BG20" s="352">
        <f>AZ20</f>
        <v>0.6</v>
      </c>
      <c r="BH20" s="321"/>
      <c r="BI20" s="320">
        <v>0.6</v>
      </c>
      <c r="BJ20" s="352">
        <f>AT20</f>
        <v>0</v>
      </c>
      <c r="BK20" s="352">
        <f t="shared" ref="BK20:BK64" si="43">BD20</f>
        <v>0.57999999999999996</v>
      </c>
      <c r="BL20" s="321">
        <v>0.6</v>
      </c>
      <c r="BM20" s="321">
        <v>0.6</v>
      </c>
      <c r="BN20" s="352">
        <f>BG20</f>
        <v>0.6</v>
      </c>
      <c r="BO20" s="321">
        <v>0.6</v>
      </c>
      <c r="BP20" s="320">
        <v>0.6</v>
      </c>
      <c r="BQ20" s="352">
        <f>AT20</f>
        <v>0</v>
      </c>
      <c r="BR20" s="352">
        <f t="shared" ref="BR20:BR64" si="44">BD20</f>
        <v>0.57999999999999996</v>
      </c>
      <c r="BS20" s="352">
        <f t="shared" ref="BS20:BS64" si="45">BL20</f>
        <v>0.6</v>
      </c>
      <c r="BT20" s="321">
        <v>0.63</v>
      </c>
      <c r="BU20" s="1524"/>
      <c r="BV20" s="1524"/>
      <c r="BW20" s="357">
        <f>BN20</f>
        <v>0.6</v>
      </c>
      <c r="BX20" s="320">
        <v>0.63</v>
      </c>
      <c r="BY20" s="321">
        <v>0.85</v>
      </c>
      <c r="BZ20" s="321">
        <v>0.92</v>
      </c>
      <c r="CA20" s="321">
        <v>1</v>
      </c>
      <c r="CB20" s="321">
        <v>0.85</v>
      </c>
      <c r="CC20" s="321">
        <v>0.92</v>
      </c>
      <c r="CD20" s="321">
        <v>1</v>
      </c>
      <c r="CE20" s="207">
        <v>0.2</v>
      </c>
      <c r="CH20" s="329"/>
    </row>
    <row r="21" spans="1:86" ht="120" customHeight="1">
      <c r="A21" t="s">
        <v>184</v>
      </c>
      <c r="B21" s="1563" t="s">
        <v>972</v>
      </c>
      <c r="C21" s="314" t="s">
        <v>549</v>
      </c>
      <c r="D21" s="267">
        <v>15</v>
      </c>
      <c r="E21" s="129">
        <v>17.399999999999999</v>
      </c>
      <c r="F21" s="129"/>
      <c r="G21" s="129"/>
      <c r="H21" s="129"/>
      <c r="I21" s="350">
        <v>10</v>
      </c>
      <c r="J21" s="351"/>
      <c r="K21" s="267">
        <v>13</v>
      </c>
      <c r="L21" s="353">
        <f>E21</f>
        <v>17.399999999999999</v>
      </c>
      <c r="M21" s="129">
        <v>20.7</v>
      </c>
      <c r="N21" s="129"/>
      <c r="O21" s="129"/>
      <c r="P21" s="353">
        <f>I21</f>
        <v>10</v>
      </c>
      <c r="Q21" s="129"/>
      <c r="R21" s="267">
        <v>11.5</v>
      </c>
      <c r="S21" s="353">
        <f>E21</f>
        <v>17.399999999999999</v>
      </c>
      <c r="T21" s="353">
        <f t="shared" si="28"/>
        <v>20.7</v>
      </c>
      <c r="U21" s="129">
        <v>22.7</v>
      </c>
      <c r="V21" s="129"/>
      <c r="W21" s="353">
        <f>P21</f>
        <v>10</v>
      </c>
      <c r="X21" s="129"/>
      <c r="Y21" s="267">
        <v>9.9</v>
      </c>
      <c r="Z21" s="353">
        <f>E21</f>
        <v>17.399999999999999</v>
      </c>
      <c r="AA21" s="353">
        <f t="shared" si="29"/>
        <v>20.7</v>
      </c>
      <c r="AB21" s="353">
        <f t="shared" si="30"/>
        <v>22.7</v>
      </c>
      <c r="AC21" s="129"/>
      <c r="AD21" s="1526"/>
      <c r="AE21" s="1526"/>
      <c r="AF21" s="358">
        <f>W21</f>
        <v>10</v>
      </c>
      <c r="AG21" s="267"/>
      <c r="AH21" s="321">
        <v>1.05</v>
      </c>
      <c r="AI21" s="321">
        <v>0.85</v>
      </c>
      <c r="AJ21" s="321">
        <v>0.85</v>
      </c>
      <c r="AK21" s="321">
        <v>1.05</v>
      </c>
      <c r="AL21" s="321">
        <v>0.85</v>
      </c>
      <c r="AM21" s="321">
        <v>0.85</v>
      </c>
      <c r="AN21" s="207">
        <v>0.2</v>
      </c>
      <c r="AQ21" s="329"/>
      <c r="AR21" s="339"/>
      <c r="AS21" s="267"/>
      <c r="AT21" s="129"/>
      <c r="AU21" s="1550"/>
      <c r="AV21" s="1550"/>
      <c r="AW21" s="129"/>
      <c r="AX21" s="129"/>
      <c r="AY21" s="129"/>
      <c r="AZ21" s="350">
        <v>10</v>
      </c>
      <c r="BA21" s="351"/>
      <c r="BB21" s="267">
        <v>13</v>
      </c>
      <c r="BC21" s="353">
        <f>AT21</f>
        <v>0</v>
      </c>
      <c r="BD21" s="129">
        <v>20.7</v>
      </c>
      <c r="BE21" s="129"/>
      <c r="BF21" s="129"/>
      <c r="BG21" s="353">
        <f>AZ21</f>
        <v>10</v>
      </c>
      <c r="BH21" s="129"/>
      <c r="BI21" s="267">
        <v>11.5</v>
      </c>
      <c r="BJ21" s="353">
        <f>AT21</f>
        <v>0</v>
      </c>
      <c r="BK21" s="353">
        <f t="shared" si="43"/>
        <v>20.7</v>
      </c>
      <c r="BL21" s="129">
        <v>22.7</v>
      </c>
      <c r="BM21" s="129"/>
      <c r="BN21" s="353">
        <f>BG21</f>
        <v>10</v>
      </c>
      <c r="BO21" s="129"/>
      <c r="BP21" s="267">
        <v>9.9</v>
      </c>
      <c r="BQ21" s="353">
        <f>AT21</f>
        <v>0</v>
      </c>
      <c r="BR21" s="353">
        <f t="shared" si="44"/>
        <v>20.7</v>
      </c>
      <c r="BS21" s="353">
        <f t="shared" si="45"/>
        <v>22.7</v>
      </c>
      <c r="BT21" s="129"/>
      <c r="BU21" s="1526"/>
      <c r="BV21" s="1526"/>
      <c r="BW21" s="358">
        <f>BN21</f>
        <v>10</v>
      </c>
      <c r="BX21" s="267"/>
      <c r="BY21" s="321">
        <v>1.05</v>
      </c>
      <c r="BZ21" s="321">
        <v>0.85</v>
      </c>
      <c r="CA21" s="321">
        <v>0.85</v>
      </c>
      <c r="CB21" s="321">
        <v>1.05</v>
      </c>
      <c r="CC21" s="321">
        <v>0.85</v>
      </c>
      <c r="CD21" s="321">
        <v>0.85</v>
      </c>
      <c r="CE21" s="207">
        <v>0.2</v>
      </c>
      <c r="CH21" s="329"/>
    </row>
    <row r="22" spans="1:86" ht="120" customHeight="1">
      <c r="A22" t="s">
        <v>184</v>
      </c>
      <c r="B22" s="1563" t="s">
        <v>562</v>
      </c>
      <c r="C22" s="527" t="s">
        <v>51</v>
      </c>
      <c r="D22" s="321">
        <v>0.7</v>
      </c>
      <c r="E22" s="321">
        <v>0.8</v>
      </c>
      <c r="F22" s="321"/>
      <c r="G22" s="321"/>
      <c r="H22" s="321"/>
      <c r="I22" s="321">
        <v>0.7</v>
      </c>
      <c r="J22" s="333"/>
      <c r="K22" s="321">
        <v>0.7</v>
      </c>
      <c r="L22" s="352">
        <f>E22</f>
        <v>0.8</v>
      </c>
      <c r="M22" s="321">
        <v>0.71</v>
      </c>
      <c r="N22" s="321"/>
      <c r="O22" s="321"/>
      <c r="P22" s="352">
        <f>I22</f>
        <v>0.7</v>
      </c>
      <c r="Q22" s="321"/>
      <c r="R22" s="320">
        <v>0.7</v>
      </c>
      <c r="S22" s="352">
        <f>E22</f>
        <v>0.8</v>
      </c>
      <c r="T22" s="352">
        <f t="shared" si="28"/>
        <v>0.71</v>
      </c>
      <c r="U22" s="321">
        <v>0.59</v>
      </c>
      <c r="V22" s="321">
        <v>0.7</v>
      </c>
      <c r="W22" s="352">
        <f>P22</f>
        <v>0.7</v>
      </c>
      <c r="X22" s="321">
        <v>0.7</v>
      </c>
      <c r="Y22" s="320">
        <v>0.7</v>
      </c>
      <c r="Z22" s="352">
        <f>E22</f>
        <v>0.8</v>
      </c>
      <c r="AA22" s="352">
        <f t="shared" si="29"/>
        <v>0.71</v>
      </c>
      <c r="AB22" s="352">
        <f t="shared" si="30"/>
        <v>0.59</v>
      </c>
      <c r="AC22" s="321">
        <v>0.59</v>
      </c>
      <c r="AD22" s="1524"/>
      <c r="AE22" s="1524"/>
      <c r="AF22" s="357">
        <f>W22</f>
        <v>0.7</v>
      </c>
      <c r="AG22" s="320">
        <v>0.59</v>
      </c>
      <c r="AH22" s="321">
        <v>0.75</v>
      </c>
      <c r="AI22" s="321">
        <v>0.85</v>
      </c>
      <c r="AJ22" s="321">
        <v>1</v>
      </c>
      <c r="AK22" s="321">
        <v>0.75</v>
      </c>
      <c r="AL22" s="321">
        <v>0.85</v>
      </c>
      <c r="AM22" s="321">
        <v>1</v>
      </c>
      <c r="AN22" s="207">
        <v>0.2</v>
      </c>
      <c r="AQ22" s="329"/>
      <c r="AR22" s="339"/>
      <c r="AS22" s="320"/>
      <c r="AT22" s="321"/>
      <c r="AU22" s="1548"/>
      <c r="AV22" s="1548"/>
      <c r="AW22" s="321"/>
      <c r="AX22" s="321"/>
      <c r="AY22" s="321"/>
      <c r="AZ22" s="321">
        <v>0.7</v>
      </c>
      <c r="BA22" s="333"/>
      <c r="BB22" s="321">
        <v>0.7</v>
      </c>
      <c r="BC22" s="352">
        <f>AT22</f>
        <v>0</v>
      </c>
      <c r="BD22" s="321">
        <v>0.71</v>
      </c>
      <c r="BE22" s="321"/>
      <c r="BF22" s="321"/>
      <c r="BG22" s="352">
        <f>AZ22</f>
        <v>0.7</v>
      </c>
      <c r="BH22" s="321"/>
      <c r="BI22" s="320">
        <v>0.7</v>
      </c>
      <c r="BJ22" s="352">
        <f>AT22</f>
        <v>0</v>
      </c>
      <c r="BK22" s="352">
        <f t="shared" si="43"/>
        <v>0.71</v>
      </c>
      <c r="BL22" s="321">
        <v>0.59</v>
      </c>
      <c r="BM22" s="321">
        <v>0.7</v>
      </c>
      <c r="BN22" s="352">
        <f>BG22</f>
        <v>0.7</v>
      </c>
      <c r="BO22" s="321">
        <v>0.7</v>
      </c>
      <c r="BP22" s="320">
        <v>0.7</v>
      </c>
      <c r="BQ22" s="352">
        <f>AT22</f>
        <v>0</v>
      </c>
      <c r="BR22" s="352">
        <f t="shared" si="44"/>
        <v>0.71</v>
      </c>
      <c r="BS22" s="352">
        <f t="shared" si="45"/>
        <v>0.59</v>
      </c>
      <c r="BT22" s="321">
        <v>0.59</v>
      </c>
      <c r="BU22" s="1524"/>
      <c r="BV22" s="1524"/>
      <c r="BW22" s="357">
        <f>BN22</f>
        <v>0.7</v>
      </c>
      <c r="BX22" s="320">
        <v>0.59</v>
      </c>
      <c r="BY22" s="321">
        <v>0.75</v>
      </c>
      <c r="BZ22" s="321">
        <v>0.85</v>
      </c>
      <c r="CA22" s="321">
        <v>1</v>
      </c>
      <c r="CB22" s="321">
        <v>0.75</v>
      </c>
      <c r="CC22" s="321">
        <v>0.85</v>
      </c>
      <c r="CD22" s="321">
        <v>1</v>
      </c>
      <c r="CE22" s="207">
        <v>0.2</v>
      </c>
      <c r="CH22" s="329"/>
    </row>
    <row r="23" spans="1:86" ht="120" customHeight="1">
      <c r="A23" t="s">
        <v>184</v>
      </c>
      <c r="B23" s="1563" t="s">
        <v>563</v>
      </c>
      <c r="C23" s="314" t="s">
        <v>188</v>
      </c>
      <c r="D23" s="320"/>
      <c r="E23" s="321"/>
      <c r="F23" s="321"/>
      <c r="G23" s="321"/>
      <c r="H23" s="321"/>
      <c r="I23" s="321"/>
      <c r="J23" s="333"/>
      <c r="K23" s="320"/>
      <c r="L23" s="352">
        <f>E23</f>
        <v>0</v>
      </c>
      <c r="M23" s="321"/>
      <c r="N23" s="321"/>
      <c r="O23" s="321"/>
      <c r="P23" s="352">
        <f>I23</f>
        <v>0</v>
      </c>
      <c r="Q23" s="321"/>
      <c r="R23" s="320"/>
      <c r="S23" s="352">
        <f>E23</f>
        <v>0</v>
      </c>
      <c r="T23" s="352">
        <f t="shared" si="28"/>
        <v>0</v>
      </c>
      <c r="U23" s="321"/>
      <c r="V23" s="321"/>
      <c r="W23" s="352">
        <f>P23</f>
        <v>0</v>
      </c>
      <c r="X23" s="321"/>
      <c r="Y23" s="320"/>
      <c r="Z23" s="352">
        <f>E23</f>
        <v>0</v>
      </c>
      <c r="AA23" s="352">
        <f t="shared" si="29"/>
        <v>0</v>
      </c>
      <c r="AB23" s="352">
        <f t="shared" si="30"/>
        <v>0</v>
      </c>
      <c r="AC23" s="321"/>
      <c r="AD23" s="1524"/>
      <c r="AE23" s="1524"/>
      <c r="AF23" s="357">
        <f>W23</f>
        <v>0</v>
      </c>
      <c r="AG23" s="320"/>
      <c r="AH23" s="321">
        <v>0.67</v>
      </c>
      <c r="AI23" s="321">
        <v>0.83</v>
      </c>
      <c r="AJ23" s="321">
        <v>1</v>
      </c>
      <c r="AK23" s="321">
        <v>0.67</v>
      </c>
      <c r="AL23" s="321">
        <v>0.83</v>
      </c>
      <c r="AM23" s="321">
        <v>1</v>
      </c>
      <c r="AN23" s="207">
        <v>0.2</v>
      </c>
      <c r="AQ23" s="329"/>
      <c r="AR23" s="339"/>
      <c r="AS23" s="320"/>
      <c r="AT23" s="321"/>
      <c r="AU23" s="1548"/>
      <c r="AV23" s="1548"/>
      <c r="AW23" s="321"/>
      <c r="AX23" s="321"/>
      <c r="AY23" s="321"/>
      <c r="AZ23" s="321"/>
      <c r="BA23" s="333"/>
      <c r="BB23" s="320"/>
      <c r="BC23" s="352">
        <f>AT23</f>
        <v>0</v>
      </c>
      <c r="BD23" s="321"/>
      <c r="BE23" s="321"/>
      <c r="BF23" s="321"/>
      <c r="BG23" s="352">
        <f>AZ23</f>
        <v>0</v>
      </c>
      <c r="BH23" s="321"/>
      <c r="BI23" s="320"/>
      <c r="BJ23" s="352">
        <f>AT23</f>
        <v>0</v>
      </c>
      <c r="BK23" s="352">
        <f t="shared" si="43"/>
        <v>0</v>
      </c>
      <c r="BL23" s="321"/>
      <c r="BM23" s="321"/>
      <c r="BN23" s="352">
        <f>BG23</f>
        <v>0</v>
      </c>
      <c r="BO23" s="321"/>
      <c r="BP23" s="320"/>
      <c r="BQ23" s="352">
        <f>AT23</f>
        <v>0</v>
      </c>
      <c r="BR23" s="352">
        <f t="shared" si="44"/>
        <v>0</v>
      </c>
      <c r="BS23" s="352">
        <f t="shared" si="45"/>
        <v>0</v>
      </c>
      <c r="BT23" s="321"/>
      <c r="BU23" s="1524"/>
      <c r="BV23" s="1524"/>
      <c r="BW23" s="357">
        <f>BN23</f>
        <v>0</v>
      </c>
      <c r="BX23" s="320"/>
      <c r="BY23" s="321">
        <v>0.67</v>
      </c>
      <c r="BZ23" s="321">
        <v>0.83</v>
      </c>
      <c r="CA23" s="321">
        <v>1</v>
      </c>
      <c r="CB23" s="321">
        <v>0.67</v>
      </c>
      <c r="CC23" s="321">
        <v>0.83</v>
      </c>
      <c r="CD23" s="321">
        <v>1</v>
      </c>
      <c r="CE23" s="207">
        <v>0.2</v>
      </c>
      <c r="CH23" s="329"/>
    </row>
    <row r="24" spans="1:86" ht="120" customHeight="1">
      <c r="B24" s="1563" t="s">
        <v>695</v>
      </c>
      <c r="C24" s="314" t="s">
        <v>692</v>
      </c>
      <c r="D24" s="320"/>
      <c r="E24" s="321"/>
      <c r="F24" s="321"/>
      <c r="G24" s="321"/>
      <c r="H24" s="321"/>
      <c r="I24" s="321"/>
      <c r="J24" s="333"/>
      <c r="K24" s="320"/>
      <c r="L24" s="352"/>
      <c r="M24" s="321"/>
      <c r="N24" s="321"/>
      <c r="O24" s="321"/>
      <c r="P24" s="352"/>
      <c r="Q24" s="321"/>
      <c r="R24" s="320"/>
      <c r="S24" s="352"/>
      <c r="T24" s="352"/>
      <c r="U24" s="321"/>
      <c r="V24" s="321"/>
      <c r="W24" s="352"/>
      <c r="X24" s="321"/>
      <c r="Y24" s="320"/>
      <c r="Z24" s="352"/>
      <c r="AA24" s="352"/>
      <c r="AB24" s="352"/>
      <c r="AC24" s="321"/>
      <c r="AD24" s="1524"/>
      <c r="AE24" s="1524"/>
      <c r="AF24" s="357"/>
      <c r="AG24" s="320"/>
      <c r="AH24" s="321">
        <v>0.67</v>
      </c>
      <c r="AI24" s="321">
        <v>0.83</v>
      </c>
      <c r="AJ24" s="321">
        <v>1</v>
      </c>
      <c r="AK24" s="321">
        <v>0.67</v>
      </c>
      <c r="AL24" s="321">
        <v>0.83</v>
      </c>
      <c r="AM24" s="321">
        <v>1</v>
      </c>
      <c r="AN24" s="207">
        <v>0.2</v>
      </c>
      <c r="AQ24" s="329"/>
      <c r="AR24" s="339"/>
      <c r="AS24" s="320"/>
      <c r="AT24" s="321"/>
      <c r="AU24" s="1548"/>
      <c r="AV24" s="1548"/>
      <c r="AW24" s="321"/>
      <c r="AX24" s="321"/>
      <c r="AY24" s="321"/>
      <c r="AZ24" s="321"/>
      <c r="BA24" s="333"/>
      <c r="BB24" s="320"/>
      <c r="BC24" s="352"/>
      <c r="BD24" s="321"/>
      <c r="BE24" s="321"/>
      <c r="BF24" s="321"/>
      <c r="BG24" s="352"/>
      <c r="BH24" s="321"/>
      <c r="BI24" s="320"/>
      <c r="BJ24" s="352"/>
      <c r="BK24" s="352"/>
      <c r="BL24" s="321"/>
      <c r="BM24" s="321"/>
      <c r="BN24" s="352"/>
      <c r="BO24" s="321"/>
      <c r="BP24" s="320"/>
      <c r="BQ24" s="352"/>
      <c r="BR24" s="352"/>
      <c r="BS24" s="352"/>
      <c r="BT24" s="321"/>
      <c r="BU24" s="1524"/>
      <c r="BV24" s="1524"/>
      <c r="BW24" s="357"/>
      <c r="BX24" s="320"/>
      <c r="BY24" s="321">
        <v>0.67</v>
      </c>
      <c r="BZ24" s="321">
        <v>0.83</v>
      </c>
      <c r="CA24" s="321">
        <v>1</v>
      </c>
      <c r="CB24" s="321">
        <v>0.67</v>
      </c>
      <c r="CC24" s="321">
        <v>0.83</v>
      </c>
      <c r="CD24" s="321">
        <v>1</v>
      </c>
      <c r="CE24" s="207">
        <v>0.2</v>
      </c>
      <c r="CH24" s="329"/>
    </row>
    <row r="25" spans="1:86">
      <c r="A25" t="s">
        <v>184</v>
      </c>
      <c r="B25" s="1562" t="s">
        <v>52</v>
      </c>
      <c r="C25" s="310"/>
      <c r="D25" s="322"/>
      <c r="E25" s="323"/>
      <c r="F25" s="323"/>
      <c r="G25" s="323"/>
      <c r="H25" s="323"/>
      <c r="I25" s="323"/>
      <c r="J25" s="334"/>
      <c r="K25" s="322"/>
      <c r="L25" s="323"/>
      <c r="M25" s="323"/>
      <c r="N25" s="323"/>
      <c r="O25" s="323"/>
      <c r="P25" s="323"/>
      <c r="Q25" s="310"/>
      <c r="R25" s="322"/>
      <c r="S25" s="323"/>
      <c r="T25" s="323"/>
      <c r="U25" s="323"/>
      <c r="V25" s="323"/>
      <c r="W25" s="323"/>
      <c r="X25" s="310"/>
      <c r="Y25" s="322"/>
      <c r="Z25" s="323"/>
      <c r="AA25" s="323"/>
      <c r="AB25" s="323"/>
      <c r="AC25" s="323"/>
      <c r="AD25" s="1525"/>
      <c r="AE25" s="1525"/>
      <c r="AF25" s="334"/>
      <c r="AG25" s="322"/>
      <c r="AH25" s="323"/>
      <c r="AI25" s="323"/>
      <c r="AJ25" s="323"/>
      <c r="AK25" s="323"/>
      <c r="AL25" s="323"/>
      <c r="AM25" s="323"/>
      <c r="AN25" s="318"/>
      <c r="AO25" s="355">
        <v>1.5</v>
      </c>
      <c r="AP25" s="355">
        <v>2.5</v>
      </c>
      <c r="AQ25" s="331" t="s">
        <v>201</v>
      </c>
      <c r="AR25" s="339"/>
      <c r="AS25" s="322"/>
      <c r="AT25" s="323"/>
      <c r="AU25" s="1549"/>
      <c r="AV25" s="1549"/>
      <c r="AW25" s="323"/>
      <c r="AX25" s="323"/>
      <c r="AY25" s="323"/>
      <c r="AZ25" s="323"/>
      <c r="BA25" s="334"/>
      <c r="BB25" s="322"/>
      <c r="BC25" s="323"/>
      <c r="BD25" s="323"/>
      <c r="BE25" s="323"/>
      <c r="BF25" s="323"/>
      <c r="BG25" s="323"/>
      <c r="BH25" s="310"/>
      <c r="BI25" s="322"/>
      <c r="BJ25" s="323"/>
      <c r="BK25" s="323"/>
      <c r="BL25" s="323"/>
      <c r="BM25" s="323"/>
      <c r="BN25" s="323"/>
      <c r="BO25" s="310"/>
      <c r="BP25" s="322"/>
      <c r="BQ25" s="323"/>
      <c r="BR25" s="323"/>
      <c r="BS25" s="323"/>
      <c r="BT25" s="323"/>
      <c r="BU25" s="1525"/>
      <c r="BV25" s="1525"/>
      <c r="BW25" s="334"/>
      <c r="BX25" s="322"/>
      <c r="BY25" s="323"/>
      <c r="BZ25" s="323"/>
      <c r="CA25" s="323"/>
      <c r="CB25" s="323"/>
      <c r="CC25" s="323"/>
      <c r="CD25" s="323"/>
      <c r="CE25" s="318"/>
      <c r="CF25" s="355">
        <v>1.5</v>
      </c>
      <c r="CG25" s="355">
        <v>2.5</v>
      </c>
      <c r="CH25" s="331" t="s">
        <v>201</v>
      </c>
    </row>
    <row r="26" spans="1:86" ht="120" customHeight="1">
      <c r="A26" t="s">
        <v>184</v>
      </c>
      <c r="B26" s="1563" t="s">
        <v>580</v>
      </c>
      <c r="C26" s="314" t="s">
        <v>186</v>
      </c>
      <c r="D26" s="320"/>
      <c r="E26" s="321"/>
      <c r="F26" s="321"/>
      <c r="G26" s="321"/>
      <c r="H26" s="321"/>
      <c r="I26" s="321"/>
      <c r="J26" s="333"/>
      <c r="K26" s="320"/>
      <c r="L26" s="352">
        <f>E26</f>
        <v>0</v>
      </c>
      <c r="M26" s="321"/>
      <c r="N26" s="321"/>
      <c r="O26" s="321"/>
      <c r="P26" s="352">
        <f>I26</f>
        <v>0</v>
      </c>
      <c r="Q26" s="321"/>
      <c r="R26" s="320"/>
      <c r="S26" s="352">
        <f>E26</f>
        <v>0</v>
      </c>
      <c r="T26" s="352">
        <f t="shared" si="28"/>
        <v>0</v>
      </c>
      <c r="U26" s="321"/>
      <c r="V26" s="321"/>
      <c r="W26" s="352">
        <f>P26</f>
        <v>0</v>
      </c>
      <c r="X26" s="321"/>
      <c r="Y26" s="320"/>
      <c r="Z26" s="352">
        <f>E26</f>
        <v>0</v>
      </c>
      <c r="AA26" s="352">
        <f t="shared" si="29"/>
        <v>0</v>
      </c>
      <c r="AB26" s="352">
        <f t="shared" si="30"/>
        <v>0</v>
      </c>
      <c r="AC26" s="321"/>
      <c r="AD26" s="1524"/>
      <c r="AE26" s="1524"/>
      <c r="AF26" s="357">
        <f>W26</f>
        <v>0</v>
      </c>
      <c r="AG26" s="320"/>
      <c r="AH26" s="321">
        <v>1.05</v>
      </c>
      <c r="AI26" s="321">
        <v>0.85</v>
      </c>
      <c r="AJ26" s="321">
        <v>0.85</v>
      </c>
      <c r="AK26" s="321">
        <v>1.05</v>
      </c>
      <c r="AL26" s="321">
        <v>0.85</v>
      </c>
      <c r="AM26" s="321">
        <v>0.85</v>
      </c>
      <c r="AN26" s="207">
        <v>0.25</v>
      </c>
      <c r="AQ26" s="329"/>
      <c r="AR26" s="339"/>
      <c r="AS26" s="320"/>
      <c r="AT26" s="321"/>
      <c r="AU26" s="1548"/>
      <c r="AV26" s="1548"/>
      <c r="AW26" s="321"/>
      <c r="AX26" s="321"/>
      <c r="AY26" s="321"/>
      <c r="AZ26" s="321"/>
      <c r="BA26" s="333"/>
      <c r="BB26" s="320"/>
      <c r="BC26" s="352">
        <f>AT26</f>
        <v>0</v>
      </c>
      <c r="BD26" s="321"/>
      <c r="BE26" s="321"/>
      <c r="BF26" s="321"/>
      <c r="BG26" s="352">
        <f>AZ26</f>
        <v>0</v>
      </c>
      <c r="BH26" s="321"/>
      <c r="BI26" s="320"/>
      <c r="BJ26" s="352">
        <f>AT26</f>
        <v>0</v>
      </c>
      <c r="BK26" s="352">
        <f t="shared" ref="BK26:BK70" si="46">BD26</f>
        <v>0</v>
      </c>
      <c r="BL26" s="321"/>
      <c r="BM26" s="321"/>
      <c r="BN26" s="352">
        <f>BG26</f>
        <v>0</v>
      </c>
      <c r="BO26" s="321"/>
      <c r="BP26" s="320"/>
      <c r="BQ26" s="352">
        <f>AT26</f>
        <v>0</v>
      </c>
      <c r="BR26" s="352">
        <f t="shared" ref="BR26:BR70" si="47">BD26</f>
        <v>0</v>
      </c>
      <c r="BS26" s="352">
        <f t="shared" ref="BS26:BS70" si="48">BL26</f>
        <v>0</v>
      </c>
      <c r="BT26" s="321"/>
      <c r="BU26" s="1524"/>
      <c r="BV26" s="1524"/>
      <c r="BW26" s="357">
        <f>BN26</f>
        <v>0</v>
      </c>
      <c r="BX26" s="320"/>
      <c r="BY26" s="321">
        <v>1.05</v>
      </c>
      <c r="BZ26" s="321">
        <v>0.85</v>
      </c>
      <c r="CA26" s="321">
        <v>0.85</v>
      </c>
      <c r="CB26" s="321">
        <v>1.05</v>
      </c>
      <c r="CC26" s="321">
        <v>0.85</v>
      </c>
      <c r="CD26" s="321">
        <v>0.85</v>
      </c>
      <c r="CE26" s="207">
        <v>0.25</v>
      </c>
      <c r="CH26" s="329"/>
    </row>
    <row r="27" spans="1:86" ht="120" customHeight="1">
      <c r="A27" t="s">
        <v>184</v>
      </c>
      <c r="B27" s="1563" t="s">
        <v>564</v>
      </c>
      <c r="C27" s="527" t="s">
        <v>51</v>
      </c>
      <c r="D27" s="321">
        <v>0.48499999999999999</v>
      </c>
      <c r="E27" s="321">
        <v>0.48299999999999998</v>
      </c>
      <c r="F27" s="321"/>
      <c r="G27" s="321"/>
      <c r="H27" s="321"/>
      <c r="I27" s="321">
        <v>0.48499999999999999</v>
      </c>
      <c r="J27" s="333"/>
      <c r="K27" s="321">
        <v>0.48499999999999999</v>
      </c>
      <c r="L27" s="352">
        <f>E27</f>
        <v>0.48299999999999998</v>
      </c>
      <c r="M27" s="321">
        <v>0.45</v>
      </c>
      <c r="N27" s="321"/>
      <c r="O27" s="321"/>
      <c r="P27" s="352">
        <f>I27</f>
        <v>0.48499999999999999</v>
      </c>
      <c r="Q27" s="321"/>
      <c r="R27" s="320">
        <v>0.48499999999999999</v>
      </c>
      <c r="S27" s="352">
        <f>E27</f>
        <v>0.48299999999999998</v>
      </c>
      <c r="T27" s="352">
        <f t="shared" si="28"/>
        <v>0.45</v>
      </c>
      <c r="U27" s="321">
        <v>0.42</v>
      </c>
      <c r="V27" s="321"/>
      <c r="W27" s="352">
        <f>P27</f>
        <v>0.48499999999999999</v>
      </c>
      <c r="X27" s="321"/>
      <c r="Y27" s="320">
        <v>0.48499999999999999</v>
      </c>
      <c r="Z27" s="352">
        <f>E27</f>
        <v>0.48299999999999998</v>
      </c>
      <c r="AA27" s="352">
        <f t="shared" si="29"/>
        <v>0.45</v>
      </c>
      <c r="AB27" s="352">
        <f t="shared" si="30"/>
        <v>0.42</v>
      </c>
      <c r="AC27" s="321">
        <v>0.48</v>
      </c>
      <c r="AD27" s="1524"/>
      <c r="AE27" s="1524"/>
      <c r="AF27" s="357">
        <f>W27</f>
        <v>0.48499999999999999</v>
      </c>
      <c r="AG27" s="320">
        <v>0.48</v>
      </c>
      <c r="AH27" s="321">
        <v>0.75</v>
      </c>
      <c r="AI27" s="321">
        <v>0.85</v>
      </c>
      <c r="AJ27" s="321">
        <v>1</v>
      </c>
      <c r="AK27" s="321">
        <v>0.75</v>
      </c>
      <c r="AL27" s="321">
        <v>0.85</v>
      </c>
      <c r="AM27" s="321">
        <v>1</v>
      </c>
      <c r="AN27" s="207">
        <v>0.25</v>
      </c>
      <c r="AQ27" s="329"/>
      <c r="AR27" s="339"/>
      <c r="AS27" s="320"/>
      <c r="AT27" s="321"/>
      <c r="AU27" s="1548"/>
      <c r="AV27" s="1548"/>
      <c r="AW27" s="321"/>
      <c r="AX27" s="321"/>
      <c r="AY27" s="321"/>
      <c r="AZ27" s="321">
        <v>0.48499999999999999</v>
      </c>
      <c r="BA27" s="333"/>
      <c r="BB27" s="321">
        <v>0.48499999999999999</v>
      </c>
      <c r="BC27" s="352">
        <f>AT27</f>
        <v>0</v>
      </c>
      <c r="BD27" s="321">
        <v>0.45</v>
      </c>
      <c r="BE27" s="321"/>
      <c r="BF27" s="321"/>
      <c r="BG27" s="352">
        <f>AZ27</f>
        <v>0.48499999999999999</v>
      </c>
      <c r="BH27" s="321"/>
      <c r="BI27" s="320">
        <v>0.48499999999999999</v>
      </c>
      <c r="BJ27" s="352">
        <f>AT27</f>
        <v>0</v>
      </c>
      <c r="BK27" s="352">
        <f t="shared" si="46"/>
        <v>0.45</v>
      </c>
      <c r="BL27" s="321">
        <v>0.42</v>
      </c>
      <c r="BM27" s="321"/>
      <c r="BN27" s="352">
        <f>BG27</f>
        <v>0.48499999999999999</v>
      </c>
      <c r="BO27" s="321"/>
      <c r="BP27" s="320">
        <v>0.48499999999999999</v>
      </c>
      <c r="BQ27" s="352">
        <f>AT27</f>
        <v>0</v>
      </c>
      <c r="BR27" s="352">
        <f t="shared" si="47"/>
        <v>0.45</v>
      </c>
      <c r="BS27" s="352">
        <f t="shared" si="48"/>
        <v>0.42</v>
      </c>
      <c r="BT27" s="321">
        <v>0.48</v>
      </c>
      <c r="BU27" s="1524"/>
      <c r="BV27" s="1524"/>
      <c r="BW27" s="357">
        <f>BN27</f>
        <v>0.48499999999999999</v>
      </c>
      <c r="BX27" s="320">
        <v>0.48</v>
      </c>
      <c r="BY27" s="321">
        <v>0.75</v>
      </c>
      <c r="BZ27" s="321">
        <v>0.85</v>
      </c>
      <c r="CA27" s="321">
        <v>1</v>
      </c>
      <c r="CB27" s="321">
        <v>0.75</v>
      </c>
      <c r="CC27" s="321">
        <v>0.85</v>
      </c>
      <c r="CD27" s="321">
        <v>1</v>
      </c>
      <c r="CE27" s="207">
        <v>0.25</v>
      </c>
      <c r="CH27" s="329"/>
    </row>
    <row r="28" spans="1:86" ht="120" customHeight="1">
      <c r="A28" t="s">
        <v>184</v>
      </c>
      <c r="B28" s="1563" t="s">
        <v>565</v>
      </c>
      <c r="C28" s="527" t="s">
        <v>51</v>
      </c>
      <c r="D28" s="321">
        <v>0.20599999999999999</v>
      </c>
      <c r="E28" s="525">
        <v>0.19600000000000001</v>
      </c>
      <c r="F28" s="321"/>
      <c r="G28" s="321"/>
      <c r="H28" s="321"/>
      <c r="I28" s="321">
        <v>0.20599999999999999</v>
      </c>
      <c r="J28" s="333"/>
      <c r="K28" s="321">
        <v>0.20599999999999999</v>
      </c>
      <c r="L28" s="352">
        <f>E28</f>
        <v>0.19600000000000001</v>
      </c>
      <c r="M28" s="321">
        <v>0.2</v>
      </c>
      <c r="N28" s="321"/>
      <c r="O28" s="321"/>
      <c r="P28" s="352">
        <f>I28</f>
        <v>0.20599999999999999</v>
      </c>
      <c r="Q28" s="321"/>
      <c r="R28" s="320">
        <v>0.20599999999999999</v>
      </c>
      <c r="S28" s="352">
        <f>E28</f>
        <v>0.19600000000000001</v>
      </c>
      <c r="T28" s="352">
        <f t="shared" si="28"/>
        <v>0.2</v>
      </c>
      <c r="U28" s="321">
        <v>0.2263</v>
      </c>
      <c r="V28" s="321"/>
      <c r="W28" s="352">
        <f>P28</f>
        <v>0.20599999999999999</v>
      </c>
      <c r="X28" s="321"/>
      <c r="Y28" s="320">
        <v>0.20599999999999999</v>
      </c>
      <c r="Z28" s="352">
        <f>E28</f>
        <v>0.19600000000000001</v>
      </c>
      <c r="AA28" s="352">
        <f t="shared" si="29"/>
        <v>0.2</v>
      </c>
      <c r="AB28" s="352">
        <f t="shared" si="30"/>
        <v>0.2263</v>
      </c>
      <c r="AC28" s="321">
        <v>0.20100000000000001</v>
      </c>
      <c r="AD28" s="1524"/>
      <c r="AE28" s="1524"/>
      <c r="AF28" s="357">
        <f>W28</f>
        <v>0.20599999999999999</v>
      </c>
      <c r="AG28" s="320">
        <v>0.20100000000000001</v>
      </c>
      <c r="AH28" s="321">
        <v>0.85</v>
      </c>
      <c r="AI28" s="321">
        <v>0.92</v>
      </c>
      <c r="AJ28" s="321">
        <v>1</v>
      </c>
      <c r="AK28" s="321">
        <v>0.85</v>
      </c>
      <c r="AL28" s="321">
        <v>0.92</v>
      </c>
      <c r="AM28" s="321">
        <v>1</v>
      </c>
      <c r="AN28" s="207">
        <v>0.25</v>
      </c>
      <c r="AQ28" s="329"/>
      <c r="AR28" s="339"/>
      <c r="AS28" s="320"/>
      <c r="AT28" s="525"/>
      <c r="AU28" s="1548"/>
      <c r="AV28" s="1548"/>
      <c r="AW28" s="321"/>
      <c r="AX28" s="321"/>
      <c r="AY28" s="321"/>
      <c r="AZ28" s="321">
        <v>0.20599999999999999</v>
      </c>
      <c r="BA28" s="333"/>
      <c r="BB28" s="321">
        <v>0.20599999999999999</v>
      </c>
      <c r="BC28" s="352">
        <f>AT28</f>
        <v>0</v>
      </c>
      <c r="BD28" s="321">
        <v>0.2</v>
      </c>
      <c r="BE28" s="321"/>
      <c r="BF28" s="321"/>
      <c r="BG28" s="352">
        <f>AZ28</f>
        <v>0.20599999999999999</v>
      </c>
      <c r="BH28" s="321"/>
      <c r="BI28" s="320">
        <v>0.20599999999999999</v>
      </c>
      <c r="BJ28" s="352">
        <f>AT28</f>
        <v>0</v>
      </c>
      <c r="BK28" s="352">
        <f t="shared" si="46"/>
        <v>0.2</v>
      </c>
      <c r="BL28" s="321">
        <v>0.2263</v>
      </c>
      <c r="BM28" s="321"/>
      <c r="BN28" s="352">
        <f>BG28</f>
        <v>0.20599999999999999</v>
      </c>
      <c r="BO28" s="321"/>
      <c r="BP28" s="320">
        <v>0.20599999999999999</v>
      </c>
      <c r="BQ28" s="352">
        <f>AT28</f>
        <v>0</v>
      </c>
      <c r="BR28" s="352">
        <f t="shared" si="47"/>
        <v>0.2</v>
      </c>
      <c r="BS28" s="352">
        <f t="shared" si="48"/>
        <v>0.2263</v>
      </c>
      <c r="BT28" s="321">
        <v>0.20100000000000001</v>
      </c>
      <c r="BU28" s="1524"/>
      <c r="BV28" s="1524"/>
      <c r="BW28" s="357">
        <f>BN28</f>
        <v>0.20599999999999999</v>
      </c>
      <c r="BX28" s="320">
        <v>0.20100000000000001</v>
      </c>
      <c r="BY28" s="321">
        <v>0.85</v>
      </c>
      <c r="BZ28" s="321">
        <v>0.92</v>
      </c>
      <c r="CA28" s="321">
        <v>1</v>
      </c>
      <c r="CB28" s="321">
        <v>0.85</v>
      </c>
      <c r="CC28" s="321">
        <v>0.92</v>
      </c>
      <c r="CD28" s="321">
        <v>1</v>
      </c>
      <c r="CE28" s="207">
        <v>0.25</v>
      </c>
      <c r="CH28" s="329"/>
    </row>
    <row r="29" spans="1:86" ht="120" customHeight="1">
      <c r="A29" t="s">
        <v>184</v>
      </c>
      <c r="B29" s="1563" t="s">
        <v>581</v>
      </c>
      <c r="C29" s="314" t="s">
        <v>186</v>
      </c>
      <c r="D29" s="320"/>
      <c r="E29" s="321"/>
      <c r="F29" s="321"/>
      <c r="G29" s="321"/>
      <c r="H29" s="321"/>
      <c r="I29" s="321"/>
      <c r="J29" s="333"/>
      <c r="K29" s="320"/>
      <c r="L29" s="352">
        <f>E29</f>
        <v>0</v>
      </c>
      <c r="M29" s="321"/>
      <c r="N29" s="321"/>
      <c r="O29" s="321"/>
      <c r="P29" s="352">
        <f>I29</f>
        <v>0</v>
      </c>
      <c r="Q29" s="321"/>
      <c r="R29" s="320"/>
      <c r="S29" s="352">
        <f>E29</f>
        <v>0</v>
      </c>
      <c r="T29" s="352">
        <f t="shared" si="28"/>
        <v>0</v>
      </c>
      <c r="U29" s="321"/>
      <c r="V29" s="321"/>
      <c r="W29" s="352">
        <f>P29</f>
        <v>0</v>
      </c>
      <c r="X29" s="321"/>
      <c r="Y29" s="320"/>
      <c r="Z29" s="352">
        <f>E29</f>
        <v>0</v>
      </c>
      <c r="AA29" s="352">
        <f t="shared" si="29"/>
        <v>0</v>
      </c>
      <c r="AB29" s="352">
        <f t="shared" si="30"/>
        <v>0</v>
      </c>
      <c r="AC29" s="321">
        <v>0.08</v>
      </c>
      <c r="AD29" s="1524"/>
      <c r="AE29" s="1524"/>
      <c r="AF29" s="357">
        <f>W29</f>
        <v>0</v>
      </c>
      <c r="AG29" s="320">
        <v>0.08</v>
      </c>
      <c r="AH29" s="321">
        <v>1.05</v>
      </c>
      <c r="AI29" s="321">
        <v>0.85</v>
      </c>
      <c r="AJ29" s="321">
        <v>0.85</v>
      </c>
      <c r="AK29" s="321">
        <v>1.05</v>
      </c>
      <c r="AL29" s="321">
        <v>0.85</v>
      </c>
      <c r="AM29" s="321">
        <v>0.85</v>
      </c>
      <c r="AN29" s="207">
        <v>0.25</v>
      </c>
      <c r="AQ29" s="329"/>
      <c r="AR29" s="339"/>
      <c r="AS29" s="320"/>
      <c r="AT29" s="321"/>
      <c r="AU29" s="1548"/>
      <c r="AV29" s="1548"/>
      <c r="AW29" s="321"/>
      <c r="AX29" s="321"/>
      <c r="AY29" s="321"/>
      <c r="AZ29" s="321"/>
      <c r="BA29" s="333"/>
      <c r="BB29" s="320"/>
      <c r="BC29" s="352">
        <f>AT29</f>
        <v>0</v>
      </c>
      <c r="BD29" s="321"/>
      <c r="BE29" s="321"/>
      <c r="BF29" s="321"/>
      <c r="BG29" s="352">
        <f>AZ29</f>
        <v>0</v>
      </c>
      <c r="BH29" s="321"/>
      <c r="BI29" s="320"/>
      <c r="BJ29" s="352">
        <f>AT29</f>
        <v>0</v>
      </c>
      <c r="BK29" s="352">
        <f t="shared" si="46"/>
        <v>0</v>
      </c>
      <c r="BL29" s="321"/>
      <c r="BM29" s="321"/>
      <c r="BN29" s="352">
        <f>BG29</f>
        <v>0</v>
      </c>
      <c r="BO29" s="321"/>
      <c r="BP29" s="320"/>
      <c r="BQ29" s="352">
        <f>AT29</f>
        <v>0</v>
      </c>
      <c r="BR29" s="352">
        <f t="shared" si="47"/>
        <v>0</v>
      </c>
      <c r="BS29" s="352">
        <f t="shared" si="48"/>
        <v>0</v>
      </c>
      <c r="BT29" s="321">
        <v>0.08</v>
      </c>
      <c r="BU29" s="1524"/>
      <c r="BV29" s="1524"/>
      <c r="BW29" s="357">
        <f>BN29</f>
        <v>0</v>
      </c>
      <c r="BX29" s="320">
        <v>0.08</v>
      </c>
      <c r="BY29" s="321">
        <v>1.05</v>
      </c>
      <c r="BZ29" s="321">
        <v>0.85</v>
      </c>
      <c r="CA29" s="321">
        <v>0.85</v>
      </c>
      <c r="CB29" s="321">
        <v>1.05</v>
      </c>
      <c r="CC29" s="321">
        <v>0.85</v>
      </c>
      <c r="CD29" s="321">
        <v>0.85</v>
      </c>
      <c r="CE29" s="207">
        <v>0.25</v>
      </c>
      <c r="CH29" s="329"/>
    </row>
    <row r="30" spans="1:86">
      <c r="A30" t="s">
        <v>189</v>
      </c>
      <c r="B30" s="1564" t="s">
        <v>142</v>
      </c>
      <c r="C30" s="311"/>
      <c r="D30" s="324"/>
      <c r="E30" s="325"/>
      <c r="F30" s="325"/>
      <c r="G30" s="325"/>
      <c r="H30" s="325"/>
      <c r="I30" s="325"/>
      <c r="J30" s="335"/>
      <c r="K30" s="324"/>
      <c r="L30" s="325"/>
      <c r="M30" s="325"/>
      <c r="N30" s="325"/>
      <c r="O30" s="325"/>
      <c r="P30" s="325"/>
      <c r="Q30" s="311"/>
      <c r="R30" s="324"/>
      <c r="S30" s="325"/>
      <c r="T30" s="325"/>
      <c r="U30" s="325"/>
      <c r="V30" s="325"/>
      <c r="W30" s="325"/>
      <c r="X30" s="311"/>
      <c r="Y30" s="324"/>
      <c r="Z30" s="325"/>
      <c r="AA30" s="325"/>
      <c r="AB30" s="325"/>
      <c r="AC30" s="325"/>
      <c r="AD30" s="1527"/>
      <c r="AE30" s="1527"/>
      <c r="AF30" s="335"/>
      <c r="AG30" s="324"/>
      <c r="AH30" s="325"/>
      <c r="AI30" s="325"/>
      <c r="AJ30" s="325"/>
      <c r="AK30" s="325"/>
      <c r="AL30" s="325"/>
      <c r="AM30" s="325"/>
      <c r="AN30" s="311"/>
      <c r="AO30" s="311"/>
      <c r="AP30" s="311"/>
      <c r="AQ30" s="332"/>
      <c r="AR30" s="339"/>
      <c r="AS30" s="324"/>
      <c r="AT30" s="325"/>
      <c r="AU30" s="1551"/>
      <c r="AV30" s="1551"/>
      <c r="AW30" s="325"/>
      <c r="AX30" s="325"/>
      <c r="AY30" s="325"/>
      <c r="AZ30" s="325"/>
      <c r="BA30" s="335"/>
      <c r="BB30" s="324"/>
      <c r="BC30" s="325"/>
      <c r="BD30" s="325"/>
      <c r="BE30" s="325"/>
      <c r="BF30" s="325"/>
      <c r="BG30" s="325"/>
      <c r="BH30" s="311"/>
      <c r="BI30" s="324"/>
      <c r="BJ30" s="325"/>
      <c r="BK30" s="325"/>
      <c r="BL30" s="325"/>
      <c r="BM30" s="325"/>
      <c r="BN30" s="325"/>
      <c r="BO30" s="311"/>
      <c r="BP30" s="324"/>
      <c r="BQ30" s="325"/>
      <c r="BR30" s="325"/>
      <c r="BS30" s="325"/>
      <c r="BT30" s="325"/>
      <c r="BU30" s="1527"/>
      <c r="BV30" s="1527"/>
      <c r="BW30" s="335"/>
      <c r="BX30" s="324"/>
      <c r="BY30" s="325"/>
      <c r="BZ30" s="325"/>
      <c r="CA30" s="325"/>
      <c r="CB30" s="325"/>
      <c r="CC30" s="325"/>
      <c r="CD30" s="325"/>
      <c r="CE30" s="311"/>
      <c r="CF30" s="311"/>
      <c r="CG30" s="311"/>
      <c r="CH30" s="332"/>
    </row>
    <row r="31" spans="1:86">
      <c r="A31" t="s">
        <v>189</v>
      </c>
      <c r="B31" s="1562" t="s">
        <v>14</v>
      </c>
      <c r="C31" s="310"/>
      <c r="D31" s="533"/>
      <c r="E31" s="533"/>
      <c r="F31" s="533"/>
      <c r="G31" s="533"/>
      <c r="H31" s="533"/>
      <c r="I31" s="530"/>
      <c r="J31" s="531"/>
      <c r="K31" s="530"/>
      <c r="L31" s="530"/>
      <c r="M31" s="530"/>
      <c r="N31" s="530"/>
      <c r="O31" s="530"/>
      <c r="P31" s="530"/>
      <c r="Q31" s="529"/>
      <c r="R31" s="532"/>
      <c r="S31" s="530"/>
      <c r="T31" s="530"/>
      <c r="U31" s="530"/>
      <c r="V31" s="530"/>
      <c r="W31" s="530"/>
      <c r="X31" s="529"/>
      <c r="Y31" s="532"/>
      <c r="Z31" s="530"/>
      <c r="AA31" s="530"/>
      <c r="AB31" s="530"/>
      <c r="AC31" s="530"/>
      <c r="AD31" s="1529"/>
      <c r="AE31" s="1529"/>
      <c r="AF31" s="531"/>
      <c r="AG31" s="532"/>
      <c r="AH31" s="323"/>
      <c r="AI31" s="323"/>
      <c r="AJ31" s="323"/>
      <c r="AK31" s="323"/>
      <c r="AL31" s="323"/>
      <c r="AM31" s="323"/>
      <c r="AN31" s="318"/>
      <c r="AO31" s="318">
        <v>1.5</v>
      </c>
      <c r="AP31" s="355">
        <v>2.5</v>
      </c>
      <c r="AQ31" s="331" t="s">
        <v>201</v>
      </c>
      <c r="AR31" s="339"/>
      <c r="AS31" s="535"/>
      <c r="AT31" s="533"/>
      <c r="AU31" s="1552"/>
      <c r="AV31" s="1552"/>
      <c r="AW31" s="533"/>
      <c r="AX31" s="533"/>
      <c r="AY31" s="533"/>
      <c r="AZ31" s="530"/>
      <c r="BA31" s="531"/>
      <c r="BB31" s="530"/>
      <c r="BC31" s="530"/>
      <c r="BD31" s="530"/>
      <c r="BE31" s="530"/>
      <c r="BF31" s="530"/>
      <c r="BG31" s="530"/>
      <c r="BH31" s="529"/>
      <c r="BI31" s="532"/>
      <c r="BJ31" s="530"/>
      <c r="BK31" s="530"/>
      <c r="BL31" s="530"/>
      <c r="BM31" s="530"/>
      <c r="BN31" s="530"/>
      <c r="BO31" s="529"/>
      <c r="BP31" s="532"/>
      <c r="BQ31" s="530"/>
      <c r="BR31" s="530"/>
      <c r="BS31" s="530"/>
      <c r="BT31" s="530"/>
      <c r="BU31" s="1529"/>
      <c r="BV31" s="1529"/>
      <c r="BW31" s="531"/>
      <c r="BX31" s="532"/>
      <c r="BY31" s="323"/>
      <c r="BZ31" s="323"/>
      <c r="CA31" s="323"/>
      <c r="CB31" s="323"/>
      <c r="CC31" s="323"/>
      <c r="CD31" s="323"/>
      <c r="CE31" s="318"/>
      <c r="CF31" s="318">
        <v>1.5</v>
      </c>
      <c r="CG31" s="355">
        <v>2.5</v>
      </c>
      <c r="CH31" s="331" t="s">
        <v>201</v>
      </c>
    </row>
    <row r="32" spans="1:86" ht="120" customHeight="1">
      <c r="A32" t="s">
        <v>189</v>
      </c>
      <c r="B32" s="1563" t="s">
        <v>689</v>
      </c>
      <c r="C32" s="314" t="s">
        <v>51</v>
      </c>
      <c r="D32" s="320"/>
      <c r="E32" s="321"/>
      <c r="F32" s="321"/>
      <c r="G32" s="321"/>
      <c r="H32" s="321"/>
      <c r="I32" s="533"/>
      <c r="J32" s="534"/>
      <c r="K32" s="535"/>
      <c r="L32" s="533"/>
      <c r="M32" s="533"/>
      <c r="N32" s="533"/>
      <c r="O32" s="533"/>
      <c r="P32" s="533"/>
      <c r="Q32" s="533"/>
      <c r="R32" s="535"/>
      <c r="S32" s="533"/>
      <c r="T32" s="533"/>
      <c r="U32" s="533"/>
      <c r="V32" s="533"/>
      <c r="W32" s="533"/>
      <c r="X32" s="533"/>
      <c r="Y32" s="535"/>
      <c r="Z32" s="533"/>
      <c r="AA32" s="533"/>
      <c r="AB32" s="533"/>
      <c r="AC32" s="533"/>
      <c r="AD32" s="1530"/>
      <c r="AE32" s="1530"/>
      <c r="AF32" s="534"/>
      <c r="AG32" s="535"/>
      <c r="AH32" s="321">
        <v>0.8</v>
      </c>
      <c r="AI32" s="321">
        <v>0.95</v>
      </c>
      <c r="AJ32" s="321">
        <v>1</v>
      </c>
      <c r="AK32" s="321">
        <v>0.8</v>
      </c>
      <c r="AL32" s="321">
        <v>0.95</v>
      </c>
      <c r="AM32" s="321">
        <v>1</v>
      </c>
      <c r="AN32" s="207">
        <v>0.5</v>
      </c>
      <c r="AQ32" s="329"/>
      <c r="AR32" s="339"/>
      <c r="AS32" s="320"/>
      <c r="AT32" s="321"/>
      <c r="AU32" s="1548"/>
      <c r="AV32" s="1548"/>
      <c r="AW32" s="321"/>
      <c r="AX32" s="321"/>
      <c r="AY32" s="321"/>
      <c r="AZ32" s="533"/>
      <c r="BA32" s="534"/>
      <c r="BB32" s="535"/>
      <c r="BC32" s="533"/>
      <c r="BD32" s="533"/>
      <c r="BE32" s="533"/>
      <c r="BF32" s="533"/>
      <c r="BG32" s="533"/>
      <c r="BH32" s="533"/>
      <c r="BI32" s="535"/>
      <c r="BJ32" s="533"/>
      <c r="BK32" s="533"/>
      <c r="BL32" s="533"/>
      <c r="BM32" s="533"/>
      <c r="BN32" s="533"/>
      <c r="BO32" s="533"/>
      <c r="BP32" s="535"/>
      <c r="BQ32" s="533"/>
      <c r="BR32" s="533"/>
      <c r="BS32" s="533"/>
      <c r="BT32" s="533"/>
      <c r="BU32" s="1530"/>
      <c r="BV32" s="1530"/>
      <c r="BW32" s="534"/>
      <c r="BX32" s="535"/>
      <c r="BY32" s="321">
        <v>0.8</v>
      </c>
      <c r="BZ32" s="321">
        <v>0.95</v>
      </c>
      <c r="CA32" s="321">
        <v>1</v>
      </c>
      <c r="CB32" s="321">
        <v>0.8</v>
      </c>
      <c r="CC32" s="321">
        <v>0.95</v>
      </c>
      <c r="CD32" s="321">
        <v>1</v>
      </c>
      <c r="CE32" s="207">
        <v>0.5</v>
      </c>
      <c r="CH32" s="329"/>
    </row>
    <row r="33" spans="1:86" ht="120" customHeight="1">
      <c r="A33" t="s">
        <v>189</v>
      </c>
      <c r="B33" s="1563" t="s">
        <v>693</v>
      </c>
      <c r="C33" s="314" t="s">
        <v>51</v>
      </c>
      <c r="D33" s="320"/>
      <c r="E33" s="321"/>
      <c r="F33" s="321"/>
      <c r="G33" s="321"/>
      <c r="H33" s="321"/>
      <c r="I33" s="533"/>
      <c r="J33" s="534"/>
      <c r="K33" s="535"/>
      <c r="L33" s="533"/>
      <c r="M33" s="533"/>
      <c r="N33" s="533"/>
      <c r="O33" s="533"/>
      <c r="P33" s="533"/>
      <c r="Q33" s="533"/>
      <c r="R33" s="535"/>
      <c r="S33" s="533"/>
      <c r="T33" s="533"/>
      <c r="U33" s="533"/>
      <c r="V33" s="533"/>
      <c r="W33" s="533"/>
      <c r="X33" s="533"/>
      <c r="Y33" s="535"/>
      <c r="Z33" s="533"/>
      <c r="AA33" s="533"/>
      <c r="AB33" s="533"/>
      <c r="AC33" s="533"/>
      <c r="AD33" s="1530"/>
      <c r="AE33" s="1530"/>
      <c r="AF33" s="534"/>
      <c r="AG33" s="535"/>
      <c r="AH33" s="321">
        <v>0.9</v>
      </c>
      <c r="AI33" s="321">
        <v>0.97</v>
      </c>
      <c r="AJ33" s="321">
        <v>1</v>
      </c>
      <c r="AK33" s="321">
        <v>0.9</v>
      </c>
      <c r="AL33" s="321">
        <v>0.97</v>
      </c>
      <c r="AM33" s="321">
        <v>1</v>
      </c>
      <c r="AN33" s="207">
        <v>0.5</v>
      </c>
      <c r="AQ33" s="329"/>
      <c r="AR33" s="339"/>
      <c r="AS33" s="320"/>
      <c r="AT33" s="321"/>
      <c r="AU33" s="1548"/>
      <c r="AV33" s="1548"/>
      <c r="AW33" s="321"/>
      <c r="AX33" s="321"/>
      <c r="AY33" s="321"/>
      <c r="AZ33" s="533"/>
      <c r="BA33" s="534"/>
      <c r="BB33" s="535"/>
      <c r="BC33" s="533"/>
      <c r="BD33" s="533"/>
      <c r="BE33" s="533"/>
      <c r="BF33" s="533"/>
      <c r="BG33" s="533"/>
      <c r="BH33" s="533"/>
      <c r="BI33" s="535"/>
      <c r="BJ33" s="533"/>
      <c r="BK33" s="533"/>
      <c r="BL33" s="533"/>
      <c r="BM33" s="533"/>
      <c r="BN33" s="533"/>
      <c r="BO33" s="533"/>
      <c r="BP33" s="535"/>
      <c r="BQ33" s="533"/>
      <c r="BR33" s="533"/>
      <c r="BS33" s="533"/>
      <c r="BT33" s="533"/>
      <c r="BU33" s="1530"/>
      <c r="BV33" s="1530"/>
      <c r="BW33" s="534"/>
      <c r="BX33" s="535"/>
      <c r="BY33" s="321">
        <v>0.9</v>
      </c>
      <c r="BZ33" s="321">
        <v>0.97</v>
      </c>
      <c r="CA33" s="321">
        <v>1</v>
      </c>
      <c r="CB33" s="321">
        <v>0.9</v>
      </c>
      <c r="CC33" s="321">
        <v>0.97</v>
      </c>
      <c r="CD33" s="321">
        <v>1</v>
      </c>
      <c r="CE33" s="207">
        <v>0.5</v>
      </c>
      <c r="CH33" s="329"/>
    </row>
    <row r="34" spans="1:86">
      <c r="A34" t="s">
        <v>189</v>
      </c>
      <c r="B34" s="1562" t="s">
        <v>15</v>
      </c>
      <c r="C34" s="310"/>
      <c r="D34" s="322"/>
      <c r="E34" s="323"/>
      <c r="F34" s="323"/>
      <c r="G34" s="323"/>
      <c r="H34" s="323"/>
      <c r="I34" s="530"/>
      <c r="J34" s="531"/>
      <c r="K34" s="532"/>
      <c r="L34" s="530"/>
      <c r="M34" s="530"/>
      <c r="N34" s="530"/>
      <c r="O34" s="530"/>
      <c r="P34" s="530"/>
      <c r="Q34" s="529"/>
      <c r="R34" s="532"/>
      <c r="S34" s="530"/>
      <c r="T34" s="530"/>
      <c r="U34" s="530"/>
      <c r="V34" s="530"/>
      <c r="W34" s="530"/>
      <c r="X34" s="529"/>
      <c r="Y34" s="532"/>
      <c r="Z34" s="530"/>
      <c r="AA34" s="530"/>
      <c r="AB34" s="530"/>
      <c r="AC34" s="530"/>
      <c r="AD34" s="1529"/>
      <c r="AE34" s="1529"/>
      <c r="AF34" s="531"/>
      <c r="AG34" s="532"/>
      <c r="AH34" s="323"/>
      <c r="AI34" s="323"/>
      <c r="AJ34" s="323"/>
      <c r="AK34" s="323"/>
      <c r="AL34" s="323"/>
      <c r="AM34" s="323"/>
      <c r="AN34" s="318"/>
      <c r="AO34" s="355">
        <v>1.5</v>
      </c>
      <c r="AP34" s="355">
        <v>2.5</v>
      </c>
      <c r="AQ34" s="331" t="s">
        <v>201</v>
      </c>
      <c r="AR34" s="339"/>
      <c r="AS34" s="322"/>
      <c r="AT34" s="323"/>
      <c r="AU34" s="1549"/>
      <c r="AV34" s="1549"/>
      <c r="AW34" s="323"/>
      <c r="AX34" s="323"/>
      <c r="AY34" s="323"/>
      <c r="AZ34" s="530"/>
      <c r="BA34" s="531"/>
      <c r="BB34" s="532"/>
      <c r="BC34" s="530"/>
      <c r="BD34" s="530"/>
      <c r="BE34" s="530"/>
      <c r="BF34" s="530"/>
      <c r="BG34" s="530"/>
      <c r="BH34" s="529"/>
      <c r="BI34" s="532"/>
      <c r="BJ34" s="530"/>
      <c r="BK34" s="530"/>
      <c r="BL34" s="530"/>
      <c r="BM34" s="530"/>
      <c r="BN34" s="530"/>
      <c r="BO34" s="529"/>
      <c r="BP34" s="532"/>
      <c r="BQ34" s="530"/>
      <c r="BR34" s="530"/>
      <c r="BS34" s="530"/>
      <c r="BT34" s="530"/>
      <c r="BU34" s="1529"/>
      <c r="BV34" s="1529"/>
      <c r="BW34" s="531"/>
      <c r="BX34" s="532"/>
      <c r="BY34" s="323"/>
      <c r="BZ34" s="323"/>
      <c r="CA34" s="323"/>
      <c r="CB34" s="323"/>
      <c r="CC34" s="323"/>
      <c r="CD34" s="323"/>
      <c r="CE34" s="318"/>
      <c r="CF34" s="355">
        <v>1.5</v>
      </c>
      <c r="CG34" s="355">
        <v>2.5</v>
      </c>
      <c r="CH34" s="331" t="s">
        <v>201</v>
      </c>
    </row>
    <row r="35" spans="1:86" ht="120" customHeight="1">
      <c r="A35" t="s">
        <v>189</v>
      </c>
      <c r="B35" s="1563" t="s">
        <v>690</v>
      </c>
      <c r="C35" s="314" t="s">
        <v>51</v>
      </c>
      <c r="D35" s="320"/>
      <c r="E35" s="321"/>
      <c r="F35" s="321"/>
      <c r="G35" s="321"/>
      <c r="H35" s="321"/>
      <c r="I35" s="533"/>
      <c r="J35" s="534"/>
      <c r="K35" s="535"/>
      <c r="L35" s="533"/>
      <c r="M35" s="533"/>
      <c r="N35" s="533"/>
      <c r="O35" s="533"/>
      <c r="P35" s="533"/>
      <c r="Q35" s="533"/>
      <c r="R35" s="535"/>
      <c r="S35" s="533"/>
      <c r="T35" s="533"/>
      <c r="U35" s="533"/>
      <c r="V35" s="533"/>
      <c r="W35" s="533"/>
      <c r="X35" s="533"/>
      <c r="Y35" s="535"/>
      <c r="Z35" s="533"/>
      <c r="AA35" s="533"/>
      <c r="AB35" s="533"/>
      <c r="AC35" s="533"/>
      <c r="AD35" s="1530"/>
      <c r="AE35" s="1530"/>
      <c r="AF35" s="534"/>
      <c r="AG35" s="535"/>
      <c r="AH35" s="321">
        <v>0.85</v>
      </c>
      <c r="AI35" s="321">
        <v>0.92</v>
      </c>
      <c r="AJ35" s="321">
        <v>1</v>
      </c>
      <c r="AK35" s="321">
        <v>0.85</v>
      </c>
      <c r="AL35" s="321">
        <v>0.92</v>
      </c>
      <c r="AM35" s="321">
        <v>1</v>
      </c>
      <c r="AN35" s="207">
        <v>0.33</v>
      </c>
      <c r="AQ35" s="329"/>
      <c r="AR35" s="339"/>
      <c r="AS35" s="320"/>
      <c r="AT35" s="321"/>
      <c r="AU35" s="1548"/>
      <c r="AV35" s="1548"/>
      <c r="AW35" s="321"/>
      <c r="AX35" s="321"/>
      <c r="AY35" s="321"/>
      <c r="AZ35" s="533"/>
      <c r="BA35" s="534"/>
      <c r="BB35" s="535"/>
      <c r="BC35" s="533"/>
      <c r="BD35" s="533"/>
      <c r="BE35" s="533"/>
      <c r="BF35" s="533"/>
      <c r="BG35" s="533"/>
      <c r="BH35" s="533"/>
      <c r="BI35" s="535"/>
      <c r="BJ35" s="533"/>
      <c r="BK35" s="533"/>
      <c r="BL35" s="533"/>
      <c r="BM35" s="533"/>
      <c r="BN35" s="533"/>
      <c r="BO35" s="533"/>
      <c r="BP35" s="535"/>
      <c r="BQ35" s="533"/>
      <c r="BR35" s="533"/>
      <c r="BS35" s="533"/>
      <c r="BT35" s="533"/>
      <c r="BU35" s="1530"/>
      <c r="BV35" s="1530"/>
      <c r="BW35" s="534"/>
      <c r="BX35" s="535"/>
      <c r="BY35" s="321">
        <v>0.85</v>
      </c>
      <c r="BZ35" s="321">
        <v>0.92</v>
      </c>
      <c r="CA35" s="321">
        <v>1</v>
      </c>
      <c r="CB35" s="321">
        <v>0.85</v>
      </c>
      <c r="CC35" s="321">
        <v>0.92</v>
      </c>
      <c r="CD35" s="321">
        <v>1</v>
      </c>
      <c r="CE35" s="207">
        <v>0.33</v>
      </c>
      <c r="CH35" s="329"/>
    </row>
    <row r="36" spans="1:86" ht="120" customHeight="1">
      <c r="B36" s="1563" t="s">
        <v>691</v>
      </c>
      <c r="C36" s="314" t="s">
        <v>51</v>
      </c>
      <c r="D36" s="320"/>
      <c r="E36" s="321"/>
      <c r="F36" s="321"/>
      <c r="G36" s="321"/>
      <c r="H36" s="321"/>
      <c r="I36" s="533"/>
      <c r="J36" s="534"/>
      <c r="K36" s="535"/>
      <c r="L36" s="533"/>
      <c r="M36" s="533"/>
      <c r="N36" s="533"/>
      <c r="O36" s="533"/>
      <c r="P36" s="533"/>
      <c r="Q36" s="533"/>
      <c r="R36" s="535"/>
      <c r="S36" s="533"/>
      <c r="T36" s="533"/>
      <c r="U36" s="533"/>
      <c r="V36" s="533"/>
      <c r="W36" s="533"/>
      <c r="X36" s="533"/>
      <c r="Y36" s="535"/>
      <c r="Z36" s="533"/>
      <c r="AA36" s="533"/>
      <c r="AB36" s="533"/>
      <c r="AC36" s="533"/>
      <c r="AD36" s="1530"/>
      <c r="AE36" s="1530"/>
      <c r="AF36" s="534"/>
      <c r="AG36" s="535"/>
      <c r="AH36" s="321">
        <v>0.8</v>
      </c>
      <c r="AI36" s="321">
        <v>0.95</v>
      </c>
      <c r="AJ36" s="321">
        <v>1</v>
      </c>
      <c r="AK36" s="321">
        <v>0.8</v>
      </c>
      <c r="AL36" s="321">
        <v>0.95</v>
      </c>
      <c r="AM36" s="321">
        <v>1</v>
      </c>
      <c r="AN36" s="207">
        <v>0.33</v>
      </c>
      <c r="AQ36" s="329"/>
      <c r="AR36" s="339"/>
      <c r="AS36" s="320"/>
      <c r="AT36" s="321"/>
      <c r="AU36" s="1548"/>
      <c r="AV36" s="1548"/>
      <c r="AW36" s="321"/>
      <c r="AX36" s="321"/>
      <c r="AY36" s="321"/>
      <c r="AZ36" s="533"/>
      <c r="BA36" s="534"/>
      <c r="BB36" s="535"/>
      <c r="BC36" s="533"/>
      <c r="BD36" s="533"/>
      <c r="BE36" s="533"/>
      <c r="BF36" s="533"/>
      <c r="BG36" s="533"/>
      <c r="BH36" s="533"/>
      <c r="BI36" s="535"/>
      <c r="BJ36" s="533"/>
      <c r="BK36" s="533"/>
      <c r="BL36" s="533"/>
      <c r="BM36" s="533"/>
      <c r="BN36" s="533"/>
      <c r="BO36" s="533"/>
      <c r="BP36" s="535"/>
      <c r="BQ36" s="533"/>
      <c r="BR36" s="533"/>
      <c r="BS36" s="533"/>
      <c r="BT36" s="533"/>
      <c r="BU36" s="1530"/>
      <c r="BV36" s="1530"/>
      <c r="BW36" s="534"/>
      <c r="BX36" s="535"/>
      <c r="BY36" s="321">
        <v>0.8</v>
      </c>
      <c r="BZ36" s="321">
        <v>0.95</v>
      </c>
      <c r="CA36" s="321">
        <v>1</v>
      </c>
      <c r="CB36" s="321">
        <v>0.8</v>
      </c>
      <c r="CC36" s="321">
        <v>0.95</v>
      </c>
      <c r="CD36" s="321">
        <v>1</v>
      </c>
      <c r="CE36" s="207">
        <v>0.33</v>
      </c>
      <c r="CH36" s="329"/>
    </row>
    <row r="37" spans="1:86" ht="120" customHeight="1">
      <c r="B37" s="1563" t="s">
        <v>688</v>
      </c>
      <c r="C37" s="314" t="s">
        <v>51</v>
      </c>
      <c r="D37" s="320"/>
      <c r="E37" s="321"/>
      <c r="F37" s="321"/>
      <c r="G37" s="321"/>
      <c r="H37" s="321"/>
      <c r="I37" s="533"/>
      <c r="J37" s="534"/>
      <c r="K37" s="535"/>
      <c r="L37" s="533"/>
      <c r="M37" s="533"/>
      <c r="N37" s="533"/>
      <c r="O37" s="533"/>
      <c r="P37" s="533"/>
      <c r="Q37" s="533"/>
      <c r="R37" s="535"/>
      <c r="S37" s="533"/>
      <c r="T37" s="533"/>
      <c r="U37" s="533"/>
      <c r="V37" s="533"/>
      <c r="W37" s="533"/>
      <c r="X37" s="533"/>
      <c r="Y37" s="535"/>
      <c r="Z37" s="533"/>
      <c r="AA37" s="533"/>
      <c r="AB37" s="533"/>
      <c r="AC37" s="533"/>
      <c r="AD37" s="1530"/>
      <c r="AE37" s="1530"/>
      <c r="AF37" s="534"/>
      <c r="AG37" s="535"/>
      <c r="AH37" s="321">
        <v>0.8</v>
      </c>
      <c r="AI37" s="321">
        <v>0.95</v>
      </c>
      <c r="AJ37" s="321">
        <v>1</v>
      </c>
      <c r="AK37" s="321">
        <v>0.8</v>
      </c>
      <c r="AL37" s="321">
        <v>0.95</v>
      </c>
      <c r="AM37" s="321">
        <v>1</v>
      </c>
      <c r="AN37" s="207">
        <v>0.33</v>
      </c>
      <c r="AQ37" s="329"/>
      <c r="AR37" s="339"/>
      <c r="AS37" s="320"/>
      <c r="AT37" s="321"/>
      <c r="AU37" s="1548"/>
      <c r="AV37" s="1548"/>
      <c r="AW37" s="321"/>
      <c r="AX37" s="321"/>
      <c r="AY37" s="321"/>
      <c r="AZ37" s="533"/>
      <c r="BA37" s="534"/>
      <c r="BB37" s="535"/>
      <c r="BC37" s="533"/>
      <c r="BD37" s="533"/>
      <c r="BE37" s="533"/>
      <c r="BF37" s="533"/>
      <c r="BG37" s="533"/>
      <c r="BH37" s="533"/>
      <c r="BI37" s="535"/>
      <c r="BJ37" s="533"/>
      <c r="BK37" s="533"/>
      <c r="BL37" s="533"/>
      <c r="BM37" s="533"/>
      <c r="BN37" s="533"/>
      <c r="BO37" s="533"/>
      <c r="BP37" s="535"/>
      <c r="BQ37" s="533"/>
      <c r="BR37" s="533"/>
      <c r="BS37" s="533"/>
      <c r="BT37" s="533"/>
      <c r="BU37" s="1530"/>
      <c r="BV37" s="1530"/>
      <c r="BW37" s="534"/>
      <c r="BX37" s="535"/>
      <c r="BY37" s="321">
        <v>0.8</v>
      </c>
      <c r="BZ37" s="321">
        <v>0.95</v>
      </c>
      <c r="CA37" s="321">
        <v>1</v>
      </c>
      <c r="CB37" s="321">
        <v>0.8</v>
      </c>
      <c r="CC37" s="321">
        <v>0.95</v>
      </c>
      <c r="CD37" s="321">
        <v>1</v>
      </c>
      <c r="CE37" s="207">
        <v>0.33</v>
      </c>
      <c r="CH37" s="329"/>
    </row>
    <row r="38" spans="1:86">
      <c r="A38" t="s">
        <v>189</v>
      </c>
      <c r="B38" s="1562" t="s">
        <v>47</v>
      </c>
      <c r="C38" s="310"/>
      <c r="D38" s="322"/>
      <c r="E38" s="323"/>
      <c r="F38" s="323"/>
      <c r="G38" s="323"/>
      <c r="H38" s="323"/>
      <c r="I38" s="530"/>
      <c r="J38" s="531"/>
      <c r="K38" s="532"/>
      <c r="L38" s="530"/>
      <c r="M38" s="530"/>
      <c r="N38" s="530"/>
      <c r="O38" s="530"/>
      <c r="P38" s="530"/>
      <c r="Q38" s="529"/>
      <c r="R38" s="532"/>
      <c r="S38" s="530"/>
      <c r="T38" s="530"/>
      <c r="U38" s="530"/>
      <c r="V38" s="530"/>
      <c r="W38" s="530"/>
      <c r="X38" s="529"/>
      <c r="Y38" s="532"/>
      <c r="Z38" s="530"/>
      <c r="AA38" s="530"/>
      <c r="AB38" s="530"/>
      <c r="AC38" s="530"/>
      <c r="AD38" s="1529"/>
      <c r="AE38" s="1529"/>
      <c r="AF38" s="531"/>
      <c r="AG38" s="532"/>
      <c r="AH38" s="323"/>
      <c r="AI38" s="323"/>
      <c r="AJ38" s="323"/>
      <c r="AK38" s="323"/>
      <c r="AL38" s="323"/>
      <c r="AM38" s="323"/>
      <c r="AN38" s="318"/>
      <c r="AO38" s="318">
        <v>1.5</v>
      </c>
      <c r="AP38" s="318">
        <v>2.5</v>
      </c>
      <c r="AQ38" s="331" t="s">
        <v>201</v>
      </c>
      <c r="AR38" s="339"/>
      <c r="AS38" s="322"/>
      <c r="AT38" s="323"/>
      <c r="AU38" s="1549"/>
      <c r="AV38" s="1549"/>
      <c r="AW38" s="323"/>
      <c r="AX38" s="323"/>
      <c r="AY38" s="323"/>
      <c r="AZ38" s="530"/>
      <c r="BA38" s="531"/>
      <c r="BB38" s="532"/>
      <c r="BC38" s="530"/>
      <c r="BD38" s="530"/>
      <c r="BE38" s="530"/>
      <c r="BF38" s="530"/>
      <c r="BG38" s="530"/>
      <c r="BH38" s="529"/>
      <c r="BI38" s="532"/>
      <c r="BJ38" s="530"/>
      <c r="BK38" s="530"/>
      <c r="BL38" s="530"/>
      <c r="BM38" s="530"/>
      <c r="BN38" s="530"/>
      <c r="BO38" s="529"/>
      <c r="BP38" s="532"/>
      <c r="BQ38" s="530"/>
      <c r="BR38" s="530"/>
      <c r="BS38" s="530"/>
      <c r="BT38" s="530"/>
      <c r="BU38" s="1529"/>
      <c r="BV38" s="1529"/>
      <c r="BW38" s="531"/>
      <c r="BX38" s="532"/>
      <c r="BY38" s="323"/>
      <c r="BZ38" s="323"/>
      <c r="CA38" s="323"/>
      <c r="CB38" s="323"/>
      <c r="CC38" s="323"/>
      <c r="CD38" s="323"/>
      <c r="CE38" s="318"/>
      <c r="CF38" s="318">
        <v>1.5</v>
      </c>
      <c r="CG38" s="318">
        <v>2.5</v>
      </c>
      <c r="CH38" s="331" t="s">
        <v>201</v>
      </c>
    </row>
    <row r="39" spans="1:86" ht="120" customHeight="1">
      <c r="A39" t="s">
        <v>189</v>
      </c>
      <c r="B39" s="1563" t="s">
        <v>685</v>
      </c>
      <c r="C39" s="314" t="s">
        <v>51</v>
      </c>
      <c r="D39" s="320"/>
      <c r="E39" s="321"/>
      <c r="F39" s="321"/>
      <c r="G39" s="321"/>
      <c r="H39" s="321"/>
      <c r="I39" s="533"/>
      <c r="J39" s="534"/>
      <c r="K39" s="535"/>
      <c r="L39" s="533"/>
      <c r="M39" s="533"/>
      <c r="N39" s="533"/>
      <c r="O39" s="533"/>
      <c r="P39" s="533"/>
      <c r="Q39" s="533"/>
      <c r="R39" s="535"/>
      <c r="S39" s="533"/>
      <c r="T39" s="533"/>
      <c r="U39" s="533"/>
      <c r="V39" s="533"/>
      <c r="W39" s="533"/>
      <c r="X39" s="533"/>
      <c r="Y39" s="535"/>
      <c r="Z39" s="533"/>
      <c r="AA39" s="533"/>
      <c r="AB39" s="533"/>
      <c r="AC39" s="533"/>
      <c r="AD39" s="1530"/>
      <c r="AE39" s="1530"/>
      <c r="AF39" s="534"/>
      <c r="AG39" s="535"/>
      <c r="AH39" s="321">
        <v>0.9</v>
      </c>
      <c r="AI39" s="321">
        <v>0.97</v>
      </c>
      <c r="AJ39" s="321">
        <v>1</v>
      </c>
      <c r="AK39" s="321">
        <v>0.9</v>
      </c>
      <c r="AL39" s="321">
        <v>0.97</v>
      </c>
      <c r="AM39" s="321">
        <v>1</v>
      </c>
      <c r="AN39" s="207">
        <v>0.33333333333333298</v>
      </c>
      <c r="AQ39" s="329"/>
      <c r="AR39" s="339"/>
      <c r="AS39" s="320"/>
      <c r="AT39" s="321"/>
      <c r="AU39" s="1548"/>
      <c r="AV39" s="1548"/>
      <c r="AW39" s="321"/>
      <c r="AX39" s="321"/>
      <c r="AY39" s="321"/>
      <c r="AZ39" s="533"/>
      <c r="BA39" s="534"/>
      <c r="BB39" s="535"/>
      <c r="BC39" s="533"/>
      <c r="BD39" s="533"/>
      <c r="BE39" s="533"/>
      <c r="BF39" s="533"/>
      <c r="BG39" s="533"/>
      <c r="BH39" s="533"/>
      <c r="BI39" s="535"/>
      <c r="BJ39" s="533"/>
      <c r="BK39" s="533"/>
      <c r="BL39" s="533"/>
      <c r="BM39" s="533"/>
      <c r="BN39" s="533"/>
      <c r="BO39" s="533"/>
      <c r="BP39" s="535"/>
      <c r="BQ39" s="533"/>
      <c r="BR39" s="533"/>
      <c r="BS39" s="533"/>
      <c r="BT39" s="533"/>
      <c r="BU39" s="1530"/>
      <c r="BV39" s="1530"/>
      <c r="BW39" s="534"/>
      <c r="BX39" s="535"/>
      <c r="BY39" s="321">
        <v>0.9</v>
      </c>
      <c r="BZ39" s="321">
        <v>0.97</v>
      </c>
      <c r="CA39" s="321">
        <v>1</v>
      </c>
      <c r="CB39" s="321">
        <v>0.9</v>
      </c>
      <c r="CC39" s="321">
        <v>0.97</v>
      </c>
      <c r="CD39" s="321">
        <v>1</v>
      </c>
      <c r="CE39" s="207">
        <v>0.33333333333333298</v>
      </c>
      <c r="CH39" s="329"/>
    </row>
    <row r="40" spans="1:86" ht="120" customHeight="1">
      <c r="B40" s="1563" t="s">
        <v>684</v>
      </c>
      <c r="C40" s="314" t="s">
        <v>51</v>
      </c>
      <c r="D40" s="320"/>
      <c r="E40" s="321"/>
      <c r="F40" s="321"/>
      <c r="G40" s="321"/>
      <c r="H40" s="321"/>
      <c r="I40" s="533"/>
      <c r="J40" s="534"/>
      <c r="K40" s="535"/>
      <c r="L40" s="533"/>
      <c r="M40" s="533"/>
      <c r="N40" s="533"/>
      <c r="O40" s="533"/>
      <c r="P40" s="533"/>
      <c r="Q40" s="533"/>
      <c r="R40" s="535"/>
      <c r="S40" s="533"/>
      <c r="T40" s="533"/>
      <c r="U40" s="533"/>
      <c r="V40" s="533"/>
      <c r="W40" s="533"/>
      <c r="X40" s="533"/>
      <c r="Y40" s="535"/>
      <c r="Z40" s="533"/>
      <c r="AA40" s="533"/>
      <c r="AB40" s="533"/>
      <c r="AC40" s="533"/>
      <c r="AD40" s="1530"/>
      <c r="AE40" s="1530"/>
      <c r="AF40" s="534"/>
      <c r="AG40" s="535"/>
      <c r="AH40" s="321">
        <v>0.9</v>
      </c>
      <c r="AI40" s="321">
        <v>0.97</v>
      </c>
      <c r="AJ40" s="321">
        <v>1</v>
      </c>
      <c r="AK40" s="321">
        <v>0.9</v>
      </c>
      <c r="AL40" s="321">
        <v>0.97</v>
      </c>
      <c r="AM40" s="321">
        <v>1</v>
      </c>
      <c r="AN40" s="207">
        <v>0.33333333333333298</v>
      </c>
      <c r="AQ40" s="329"/>
      <c r="AR40" s="339"/>
      <c r="AS40" s="320"/>
      <c r="AT40" s="321"/>
      <c r="AU40" s="1548"/>
      <c r="AV40" s="1548"/>
      <c r="AW40" s="321"/>
      <c r="AX40" s="321"/>
      <c r="AY40" s="321"/>
      <c r="AZ40" s="533"/>
      <c r="BA40" s="534"/>
      <c r="BB40" s="535"/>
      <c r="BC40" s="533"/>
      <c r="BD40" s="533"/>
      <c r="BE40" s="533"/>
      <c r="BF40" s="533"/>
      <c r="BG40" s="533"/>
      <c r="BH40" s="533"/>
      <c r="BI40" s="535"/>
      <c r="BJ40" s="533"/>
      <c r="BK40" s="533"/>
      <c r="BL40" s="533"/>
      <c r="BM40" s="533"/>
      <c r="BN40" s="533"/>
      <c r="BO40" s="533"/>
      <c r="BP40" s="535"/>
      <c r="BQ40" s="533"/>
      <c r="BR40" s="533"/>
      <c r="BS40" s="533"/>
      <c r="BT40" s="533"/>
      <c r="BU40" s="1530"/>
      <c r="BV40" s="1530"/>
      <c r="BW40" s="534"/>
      <c r="BX40" s="535"/>
      <c r="BY40" s="321">
        <v>0.9</v>
      </c>
      <c r="BZ40" s="321">
        <v>0.97</v>
      </c>
      <c r="CA40" s="321">
        <v>1</v>
      </c>
      <c r="CB40" s="321">
        <v>0.9</v>
      </c>
      <c r="CC40" s="321">
        <v>0.97</v>
      </c>
      <c r="CD40" s="321">
        <v>1</v>
      </c>
      <c r="CE40" s="207">
        <v>0.33333333333333298</v>
      </c>
      <c r="CH40" s="329"/>
    </row>
    <row r="41" spans="1:86" ht="120" customHeight="1">
      <c r="A41" t="s">
        <v>189</v>
      </c>
      <c r="B41" s="1563" t="s">
        <v>567</v>
      </c>
      <c r="C41" s="314" t="s">
        <v>51</v>
      </c>
      <c r="D41" s="320"/>
      <c r="E41" s="321"/>
      <c r="F41" s="321"/>
      <c r="G41" s="321"/>
      <c r="H41" s="321"/>
      <c r="I41" s="533"/>
      <c r="J41" s="534"/>
      <c r="K41" s="535"/>
      <c r="L41" s="533"/>
      <c r="M41" s="533"/>
      <c r="N41" s="533"/>
      <c r="O41" s="533"/>
      <c r="P41" s="533"/>
      <c r="Q41" s="533"/>
      <c r="R41" s="535"/>
      <c r="S41" s="533"/>
      <c r="T41" s="533"/>
      <c r="U41" s="533"/>
      <c r="V41" s="533"/>
      <c r="W41" s="533"/>
      <c r="X41" s="533"/>
      <c r="Y41" s="535"/>
      <c r="Z41" s="533"/>
      <c r="AA41" s="533"/>
      <c r="AB41" s="533"/>
      <c r="AC41" s="533"/>
      <c r="AD41" s="1530"/>
      <c r="AE41" s="1530"/>
      <c r="AF41" s="534"/>
      <c r="AG41" s="535"/>
      <c r="AH41" s="321">
        <v>0.9</v>
      </c>
      <c r="AI41" s="321">
        <v>0.97</v>
      </c>
      <c r="AJ41" s="321">
        <v>1</v>
      </c>
      <c r="AK41" s="321">
        <v>0.9</v>
      </c>
      <c r="AL41" s="321">
        <v>0.97</v>
      </c>
      <c r="AM41" s="321">
        <v>1</v>
      </c>
      <c r="AN41" s="207">
        <v>0.33</v>
      </c>
      <c r="AQ41" s="329"/>
      <c r="AR41" s="339"/>
      <c r="AS41" s="320"/>
      <c r="AT41" s="321"/>
      <c r="AU41" s="1548"/>
      <c r="AV41" s="1548"/>
      <c r="AW41" s="321"/>
      <c r="AX41" s="321"/>
      <c r="AY41" s="321"/>
      <c r="AZ41" s="533"/>
      <c r="BA41" s="534"/>
      <c r="BB41" s="535"/>
      <c r="BC41" s="533"/>
      <c r="BD41" s="533"/>
      <c r="BE41" s="533"/>
      <c r="BF41" s="533"/>
      <c r="BG41" s="533"/>
      <c r="BH41" s="533"/>
      <c r="BI41" s="535"/>
      <c r="BJ41" s="533"/>
      <c r="BK41" s="533"/>
      <c r="BL41" s="533"/>
      <c r="BM41" s="533"/>
      <c r="BN41" s="533"/>
      <c r="BO41" s="533"/>
      <c r="BP41" s="535"/>
      <c r="BQ41" s="533"/>
      <c r="BR41" s="533"/>
      <c r="BS41" s="533"/>
      <c r="BT41" s="533"/>
      <c r="BU41" s="1530"/>
      <c r="BV41" s="1530"/>
      <c r="BW41" s="534"/>
      <c r="BX41" s="535"/>
      <c r="BY41" s="321">
        <v>0.9</v>
      </c>
      <c r="BZ41" s="321">
        <v>0.97</v>
      </c>
      <c r="CA41" s="321">
        <v>1</v>
      </c>
      <c r="CB41" s="321">
        <v>0.9</v>
      </c>
      <c r="CC41" s="321">
        <v>0.97</v>
      </c>
      <c r="CD41" s="321">
        <v>1</v>
      </c>
      <c r="CE41" s="207">
        <v>0.33</v>
      </c>
      <c r="CH41" s="329"/>
    </row>
    <row r="42" spans="1:86">
      <c r="A42" t="s">
        <v>190</v>
      </c>
      <c r="B42" s="1564" t="s">
        <v>50</v>
      </c>
      <c r="C42" s="311"/>
      <c r="D42" s="324"/>
      <c r="E42" s="325"/>
      <c r="F42" s="325"/>
      <c r="G42" s="325"/>
      <c r="H42" s="325"/>
      <c r="I42" s="325"/>
      <c r="J42" s="335"/>
      <c r="K42" s="324"/>
      <c r="L42" s="325"/>
      <c r="M42" s="325"/>
      <c r="N42" s="325"/>
      <c r="O42" s="325"/>
      <c r="P42" s="325"/>
      <c r="Q42" s="311"/>
      <c r="R42" s="324"/>
      <c r="S42" s="325"/>
      <c r="T42" s="325"/>
      <c r="U42" s="325"/>
      <c r="V42" s="325"/>
      <c r="W42" s="325"/>
      <c r="X42" s="311"/>
      <c r="Y42" s="324"/>
      <c r="Z42" s="325"/>
      <c r="AA42" s="325"/>
      <c r="AB42" s="325"/>
      <c r="AC42" s="325"/>
      <c r="AD42" s="1527"/>
      <c r="AE42" s="1527"/>
      <c r="AF42" s="335"/>
      <c r="AG42" s="324"/>
      <c r="AH42" s="325"/>
      <c r="AI42" s="325"/>
      <c r="AJ42" s="325"/>
      <c r="AK42" s="325"/>
      <c r="AL42" s="325"/>
      <c r="AM42" s="325"/>
      <c r="AN42" s="311"/>
      <c r="AO42" s="311"/>
      <c r="AP42" s="311"/>
      <c r="AQ42" s="332"/>
      <c r="AR42" s="339"/>
      <c r="AS42" s="324"/>
      <c r="AT42" s="325"/>
      <c r="AU42" s="1551"/>
      <c r="AV42" s="1551"/>
      <c r="AW42" s="325"/>
      <c r="AX42" s="325"/>
      <c r="AY42" s="325"/>
      <c r="AZ42" s="325"/>
      <c r="BA42" s="335"/>
      <c r="BB42" s="324"/>
      <c r="BC42" s="325"/>
      <c r="BD42" s="325"/>
      <c r="BE42" s="325"/>
      <c r="BF42" s="325"/>
      <c r="BG42" s="325"/>
      <c r="BH42" s="311"/>
      <c r="BI42" s="324"/>
      <c r="BJ42" s="325"/>
      <c r="BK42" s="325"/>
      <c r="BL42" s="325"/>
      <c r="BM42" s="325"/>
      <c r="BN42" s="325"/>
      <c r="BO42" s="311"/>
      <c r="BP42" s="324"/>
      <c r="BQ42" s="325"/>
      <c r="BR42" s="325"/>
      <c r="BS42" s="325"/>
      <c r="BT42" s="325"/>
      <c r="BU42" s="1527"/>
      <c r="BV42" s="1527"/>
      <c r="BW42" s="335"/>
      <c r="BX42" s="324"/>
      <c r="BY42" s="325"/>
      <c r="BZ42" s="325"/>
      <c r="CA42" s="325"/>
      <c r="CB42" s="325"/>
      <c r="CC42" s="325"/>
      <c r="CD42" s="325"/>
      <c r="CE42" s="311"/>
      <c r="CF42" s="311"/>
      <c r="CG42" s="311"/>
      <c r="CH42" s="332"/>
    </row>
    <row r="43" spans="1:86">
      <c r="A43" t="s">
        <v>190</v>
      </c>
      <c r="B43" s="1562" t="s">
        <v>31</v>
      </c>
      <c r="C43" s="310"/>
      <c r="D43" s="322"/>
      <c r="E43" s="323"/>
      <c r="F43" s="323"/>
      <c r="G43" s="323"/>
      <c r="H43" s="323"/>
      <c r="I43" s="323"/>
      <c r="J43" s="334"/>
      <c r="K43" s="322"/>
      <c r="L43" s="323"/>
      <c r="M43" s="323"/>
      <c r="N43" s="323"/>
      <c r="O43" s="323"/>
      <c r="P43" s="323"/>
      <c r="Q43" s="310"/>
      <c r="R43" s="322"/>
      <c r="S43" s="323"/>
      <c r="T43" s="323"/>
      <c r="U43" s="323"/>
      <c r="V43" s="323"/>
      <c r="W43" s="323"/>
      <c r="X43" s="310"/>
      <c r="Y43" s="322"/>
      <c r="Z43" s="323"/>
      <c r="AA43" s="323"/>
      <c r="AB43" s="323"/>
      <c r="AC43" s="323"/>
      <c r="AD43" s="1525"/>
      <c r="AE43" s="1525"/>
      <c r="AF43" s="334"/>
      <c r="AG43" s="322"/>
      <c r="AH43" s="323"/>
      <c r="AI43" s="323"/>
      <c r="AJ43" s="323"/>
      <c r="AK43" s="323"/>
      <c r="AL43" s="323"/>
      <c r="AM43" s="323"/>
      <c r="AN43" s="318"/>
      <c r="AO43" s="318">
        <v>1.5</v>
      </c>
      <c r="AP43" s="355">
        <v>2.5</v>
      </c>
      <c r="AQ43" s="331" t="s">
        <v>201</v>
      </c>
      <c r="AR43" s="339"/>
      <c r="AS43" s="322"/>
      <c r="AT43" s="323"/>
      <c r="AU43" s="1549"/>
      <c r="AV43" s="1549"/>
      <c r="AW43" s="323"/>
      <c r="AX43" s="323"/>
      <c r="AY43" s="323"/>
      <c r="AZ43" s="323"/>
      <c r="BA43" s="334"/>
      <c r="BB43" s="322"/>
      <c r="BC43" s="323"/>
      <c r="BD43" s="323"/>
      <c r="BE43" s="323"/>
      <c r="BF43" s="323"/>
      <c r="BG43" s="323"/>
      <c r="BH43" s="310"/>
      <c r="BI43" s="322"/>
      <c r="BJ43" s="323"/>
      <c r="BK43" s="323"/>
      <c r="BL43" s="323"/>
      <c r="BM43" s="323"/>
      <c r="BN43" s="323"/>
      <c r="BO43" s="310"/>
      <c r="BP43" s="322"/>
      <c r="BQ43" s="323"/>
      <c r="BR43" s="323"/>
      <c r="BS43" s="323"/>
      <c r="BT43" s="323"/>
      <c r="BU43" s="1525"/>
      <c r="BV43" s="1525"/>
      <c r="BW43" s="334"/>
      <c r="BX43" s="322"/>
      <c r="BY43" s="323"/>
      <c r="BZ43" s="323"/>
      <c r="CA43" s="323"/>
      <c r="CB43" s="323"/>
      <c r="CC43" s="323"/>
      <c r="CD43" s="323"/>
      <c r="CE43" s="318"/>
      <c r="CF43" s="318">
        <v>1.5</v>
      </c>
      <c r="CG43" s="355">
        <v>2.5</v>
      </c>
      <c r="CH43" s="331" t="s">
        <v>201</v>
      </c>
    </row>
    <row r="44" spans="1:86" ht="120" customHeight="1">
      <c r="A44" t="s">
        <v>190</v>
      </c>
      <c r="B44" s="1563" t="s">
        <v>575</v>
      </c>
      <c r="C44" s="314" t="s">
        <v>187</v>
      </c>
      <c r="D44" s="466"/>
      <c r="E44" s="467"/>
      <c r="F44" s="467"/>
      <c r="G44" s="467"/>
      <c r="H44" s="467"/>
      <c r="I44" s="467">
        <v>29.8</v>
      </c>
      <c r="J44" s="468"/>
      <c r="K44" s="466"/>
      <c r="L44" s="463">
        <f>E44</f>
        <v>0</v>
      </c>
      <c r="M44" s="467"/>
      <c r="N44" s="467"/>
      <c r="O44" s="467"/>
      <c r="P44" s="463">
        <f>I44</f>
        <v>29.8</v>
      </c>
      <c r="Q44" s="467"/>
      <c r="R44" s="466"/>
      <c r="S44" s="463">
        <f>E44</f>
        <v>0</v>
      </c>
      <c r="T44" s="463">
        <f t="shared" si="28"/>
        <v>0</v>
      </c>
      <c r="U44" s="467"/>
      <c r="V44" s="467"/>
      <c r="W44" s="463">
        <f>P44</f>
        <v>29.8</v>
      </c>
      <c r="X44" s="467"/>
      <c r="Y44" s="466">
        <v>29.76</v>
      </c>
      <c r="Z44" s="463">
        <f>E44</f>
        <v>0</v>
      </c>
      <c r="AA44" s="463">
        <f t="shared" si="29"/>
        <v>0</v>
      </c>
      <c r="AB44" s="463">
        <f t="shared" si="30"/>
        <v>0</v>
      </c>
      <c r="AC44" s="467">
        <v>29.73</v>
      </c>
      <c r="AD44" s="1531"/>
      <c r="AE44" s="1531"/>
      <c r="AF44" s="469">
        <f>W44</f>
        <v>29.8</v>
      </c>
      <c r="AG44" s="466">
        <v>29.73</v>
      </c>
      <c r="AH44" s="321"/>
      <c r="AI44" s="321"/>
      <c r="AJ44" s="321"/>
      <c r="AK44" s="321"/>
      <c r="AL44" s="321"/>
      <c r="AM44" s="321"/>
      <c r="AN44" s="207">
        <v>0.25</v>
      </c>
      <c r="AQ44" s="329"/>
      <c r="AR44" s="339"/>
      <c r="AS44" s="466"/>
      <c r="AT44" s="467"/>
      <c r="AU44" s="1553"/>
      <c r="AV44" s="1553"/>
      <c r="AW44" s="467"/>
      <c r="AX44" s="467"/>
      <c r="AY44" s="467"/>
      <c r="AZ44" s="467">
        <v>29.8</v>
      </c>
      <c r="BA44" s="468"/>
      <c r="BB44" s="466"/>
      <c r="BC44" s="463">
        <f>AT44</f>
        <v>0</v>
      </c>
      <c r="BD44" s="467"/>
      <c r="BE44" s="467"/>
      <c r="BF44" s="467"/>
      <c r="BG44" s="463">
        <f>AZ44</f>
        <v>29.8</v>
      </c>
      <c r="BH44" s="467"/>
      <c r="BI44" s="466"/>
      <c r="BJ44" s="463">
        <f>AT44</f>
        <v>0</v>
      </c>
      <c r="BK44" s="463">
        <f t="shared" ref="BK44:BK88" si="49">BD44</f>
        <v>0</v>
      </c>
      <c r="BL44" s="467"/>
      <c r="BM44" s="467"/>
      <c r="BN44" s="463">
        <f>BG44</f>
        <v>29.8</v>
      </c>
      <c r="BO44" s="467"/>
      <c r="BP44" s="466">
        <v>29.76</v>
      </c>
      <c r="BQ44" s="463">
        <f>AT44</f>
        <v>0</v>
      </c>
      <c r="BR44" s="463">
        <f t="shared" ref="BR44:BR88" si="50">BD44</f>
        <v>0</v>
      </c>
      <c r="BS44" s="463">
        <f t="shared" ref="BS44:BS88" si="51">BL44</f>
        <v>0</v>
      </c>
      <c r="BT44" s="467">
        <v>29.73</v>
      </c>
      <c r="BU44" s="1531"/>
      <c r="BV44" s="1531"/>
      <c r="BW44" s="469">
        <f>BN44</f>
        <v>29.8</v>
      </c>
      <c r="BX44" s="466">
        <v>29.73</v>
      </c>
      <c r="BY44" s="321"/>
      <c r="BZ44" s="321"/>
      <c r="CA44" s="321"/>
      <c r="CB44" s="321"/>
      <c r="CC44" s="321"/>
      <c r="CD44" s="321"/>
      <c r="CE44" s="207">
        <v>0.25</v>
      </c>
      <c r="CH44" s="329"/>
    </row>
    <row r="45" spans="1:86" ht="120" customHeight="1">
      <c r="A45" t="s">
        <v>190</v>
      </c>
      <c r="B45" s="1563" t="s">
        <v>568</v>
      </c>
      <c r="C45" s="314" t="s">
        <v>187</v>
      </c>
      <c r="D45" s="466">
        <v>68.394738000000004</v>
      </c>
      <c r="E45" s="467">
        <v>65.217678000000006</v>
      </c>
      <c r="F45" s="467"/>
      <c r="G45" s="467"/>
      <c r="H45" s="467"/>
      <c r="I45" s="467">
        <v>283.74700000000001</v>
      </c>
      <c r="J45" s="468">
        <v>287.315</v>
      </c>
      <c r="K45" s="466">
        <v>138.50550000000001</v>
      </c>
      <c r="L45" s="463">
        <f>E45</f>
        <v>65.217678000000006</v>
      </c>
      <c r="M45" s="467">
        <v>131.511</v>
      </c>
      <c r="N45" s="467"/>
      <c r="O45" s="467"/>
      <c r="P45" s="463">
        <f>I45</f>
        <v>283.74700000000001</v>
      </c>
      <c r="Q45" s="467">
        <v>281.92399999999998</v>
      </c>
      <c r="R45" s="466">
        <v>210.5675</v>
      </c>
      <c r="S45" s="463">
        <f>E45</f>
        <v>65.217678000000006</v>
      </c>
      <c r="T45" s="463">
        <f t="shared" si="28"/>
        <v>131.511</v>
      </c>
      <c r="U45" s="467">
        <v>201.61158800000001</v>
      </c>
      <c r="V45" s="467">
        <v>278.08499999999998</v>
      </c>
      <c r="W45" s="463">
        <f>P45</f>
        <v>283.74700000000001</v>
      </c>
      <c r="X45" s="467">
        <v>278.08499999999998</v>
      </c>
      <c r="Y45" s="466">
        <v>283.74700000000001</v>
      </c>
      <c r="Z45" s="463">
        <f>E45</f>
        <v>65.217678000000006</v>
      </c>
      <c r="AA45" s="463">
        <f t="shared" si="29"/>
        <v>131.511</v>
      </c>
      <c r="AB45" s="463">
        <f t="shared" si="30"/>
        <v>201.61158800000001</v>
      </c>
      <c r="AC45" s="467">
        <v>274.7</v>
      </c>
      <c r="AD45" s="1531"/>
      <c r="AE45" s="1531"/>
      <c r="AF45" s="469">
        <f>W45</f>
        <v>283.74700000000001</v>
      </c>
      <c r="AG45" s="466">
        <v>274.7</v>
      </c>
      <c r="AH45" s="321">
        <f>277/283</f>
        <v>0.97879858657243812</v>
      </c>
      <c r="AI45" s="321">
        <f>283/283</f>
        <v>1</v>
      </c>
      <c r="AJ45" s="321"/>
      <c r="AK45" s="321">
        <f>277/283</f>
        <v>0.97879858657243812</v>
      </c>
      <c r="AL45" s="321">
        <f>283/283</f>
        <v>1</v>
      </c>
      <c r="AM45" s="321"/>
      <c r="AN45" s="207">
        <v>0.25</v>
      </c>
      <c r="AQ45" s="329"/>
      <c r="AR45" s="339"/>
      <c r="AS45" s="466"/>
      <c r="AT45" s="467"/>
      <c r="AU45" s="1553"/>
      <c r="AV45" s="1553"/>
      <c r="AW45" s="467"/>
      <c r="AX45" s="467"/>
      <c r="AY45" s="467"/>
      <c r="AZ45" s="467">
        <v>283.74700000000001</v>
      </c>
      <c r="BA45" s="468">
        <v>287.315</v>
      </c>
      <c r="BB45" s="466">
        <v>138.50550000000001</v>
      </c>
      <c r="BC45" s="463">
        <f>AT45</f>
        <v>0</v>
      </c>
      <c r="BD45" s="467">
        <v>131.511</v>
      </c>
      <c r="BE45" s="467"/>
      <c r="BF45" s="467"/>
      <c r="BG45" s="463">
        <f>AZ45</f>
        <v>283.74700000000001</v>
      </c>
      <c r="BH45" s="467">
        <v>281.92399999999998</v>
      </c>
      <c r="BI45" s="466">
        <v>210.5675</v>
      </c>
      <c r="BJ45" s="463">
        <f>AT45</f>
        <v>0</v>
      </c>
      <c r="BK45" s="463">
        <f t="shared" si="49"/>
        <v>131.511</v>
      </c>
      <c r="BL45" s="467">
        <v>201.61158800000001</v>
      </c>
      <c r="BM45" s="467">
        <v>278.08499999999998</v>
      </c>
      <c r="BN45" s="463">
        <f>BG45</f>
        <v>283.74700000000001</v>
      </c>
      <c r="BO45" s="467">
        <v>278.08499999999998</v>
      </c>
      <c r="BP45" s="466">
        <v>283.74700000000001</v>
      </c>
      <c r="BQ45" s="463">
        <f>AT45</f>
        <v>0</v>
      </c>
      <c r="BR45" s="463">
        <f t="shared" si="50"/>
        <v>131.511</v>
      </c>
      <c r="BS45" s="463">
        <f t="shared" si="51"/>
        <v>201.61158800000001</v>
      </c>
      <c r="BT45" s="467">
        <v>274.7</v>
      </c>
      <c r="BU45" s="1531"/>
      <c r="BV45" s="1531"/>
      <c r="BW45" s="469">
        <f>BN45</f>
        <v>283.74700000000001</v>
      </c>
      <c r="BX45" s="466">
        <v>274.7</v>
      </c>
      <c r="BY45" s="321">
        <f>277/283</f>
        <v>0.97879858657243812</v>
      </c>
      <c r="BZ45" s="321">
        <f>283/283</f>
        <v>1</v>
      </c>
      <c r="CA45" s="321"/>
      <c r="CB45" s="321">
        <f>277/283</f>
        <v>0.97879858657243812</v>
      </c>
      <c r="CC45" s="321">
        <f>283/283</f>
        <v>1</v>
      </c>
      <c r="CD45" s="321"/>
      <c r="CE45" s="207">
        <v>0.25</v>
      </c>
      <c r="CH45" s="329"/>
    </row>
    <row r="46" spans="1:86" ht="120" customHeight="1">
      <c r="A46" t="s">
        <v>190</v>
      </c>
      <c r="B46" s="1563" t="s">
        <v>569</v>
      </c>
      <c r="C46" s="314" t="s">
        <v>187</v>
      </c>
      <c r="D46" s="466">
        <v>7.6509999999999998</v>
      </c>
      <c r="E46" s="467">
        <v>7.6379999999999999</v>
      </c>
      <c r="F46" s="467"/>
      <c r="G46" s="467"/>
      <c r="H46" s="467"/>
      <c r="I46" s="467">
        <v>35.253</v>
      </c>
      <c r="J46" s="468">
        <v>34.253</v>
      </c>
      <c r="K46" s="466">
        <v>16.440000000000001</v>
      </c>
      <c r="L46" s="463">
        <f>E46</f>
        <v>7.6379999999999999</v>
      </c>
      <c r="M46" s="467">
        <v>15.483000000000001</v>
      </c>
      <c r="N46" s="467"/>
      <c r="O46" s="467"/>
      <c r="P46" s="463">
        <f>I46</f>
        <v>35.253</v>
      </c>
      <c r="Q46" s="467">
        <v>33.676000000000002</v>
      </c>
      <c r="R46" s="466">
        <v>24.503</v>
      </c>
      <c r="S46" s="463">
        <f>E46</f>
        <v>7.6379999999999999</v>
      </c>
      <c r="T46" s="463">
        <f t="shared" si="28"/>
        <v>15.483000000000001</v>
      </c>
      <c r="U46" s="467">
        <v>22.66</v>
      </c>
      <c r="V46" s="467">
        <v>33.104999999999997</v>
      </c>
      <c r="W46" s="463">
        <f>P46</f>
        <v>35.253</v>
      </c>
      <c r="X46" s="467">
        <v>33.104999999999997</v>
      </c>
      <c r="Y46" s="466">
        <v>35.253</v>
      </c>
      <c r="Z46" s="463">
        <f>E46</f>
        <v>7.6379999999999999</v>
      </c>
      <c r="AA46" s="463">
        <f t="shared" si="29"/>
        <v>15.483000000000001</v>
      </c>
      <c r="AB46" s="463">
        <f t="shared" si="30"/>
        <v>22.66</v>
      </c>
      <c r="AC46" s="467">
        <v>32.5</v>
      </c>
      <c r="AD46" s="1531"/>
      <c r="AE46" s="1531"/>
      <c r="AF46" s="469">
        <f>W46</f>
        <v>35.253</v>
      </c>
      <c r="AG46" s="466">
        <v>32.5</v>
      </c>
      <c r="AH46" s="321">
        <v>0.95</v>
      </c>
      <c r="AI46" s="321">
        <v>0.98</v>
      </c>
      <c r="AJ46" s="321"/>
      <c r="AK46" s="321">
        <v>0.95</v>
      </c>
      <c r="AL46" s="321">
        <v>0.98</v>
      </c>
      <c r="AM46" s="321"/>
      <c r="AN46" s="207">
        <v>0.25</v>
      </c>
      <c r="AQ46" s="329"/>
      <c r="AR46" s="339"/>
      <c r="AS46" s="466"/>
      <c r="AT46" s="467"/>
      <c r="AU46" s="1553"/>
      <c r="AV46" s="1553"/>
      <c r="AW46" s="467"/>
      <c r="AX46" s="467"/>
      <c r="AY46" s="467"/>
      <c r="AZ46" s="467">
        <v>35.253</v>
      </c>
      <c r="BA46" s="468">
        <v>34.253</v>
      </c>
      <c r="BB46" s="466">
        <v>16.440000000000001</v>
      </c>
      <c r="BC46" s="463">
        <f>AT46</f>
        <v>0</v>
      </c>
      <c r="BD46" s="467">
        <v>15.483000000000001</v>
      </c>
      <c r="BE46" s="467"/>
      <c r="BF46" s="467"/>
      <c r="BG46" s="463">
        <f>AZ46</f>
        <v>35.253</v>
      </c>
      <c r="BH46" s="467">
        <v>33.676000000000002</v>
      </c>
      <c r="BI46" s="466">
        <v>24.503</v>
      </c>
      <c r="BJ46" s="463">
        <f>AT46</f>
        <v>0</v>
      </c>
      <c r="BK46" s="463">
        <f t="shared" si="49"/>
        <v>15.483000000000001</v>
      </c>
      <c r="BL46" s="467">
        <v>22.66</v>
      </c>
      <c r="BM46" s="467">
        <v>33.104999999999997</v>
      </c>
      <c r="BN46" s="463">
        <f>BG46</f>
        <v>35.253</v>
      </c>
      <c r="BO46" s="467">
        <v>33.104999999999997</v>
      </c>
      <c r="BP46" s="466">
        <v>35.253</v>
      </c>
      <c r="BQ46" s="463">
        <f>AT46</f>
        <v>0</v>
      </c>
      <c r="BR46" s="463">
        <f t="shared" si="50"/>
        <v>15.483000000000001</v>
      </c>
      <c r="BS46" s="463">
        <f t="shared" si="51"/>
        <v>22.66</v>
      </c>
      <c r="BT46" s="467">
        <v>32.5</v>
      </c>
      <c r="BU46" s="1531"/>
      <c r="BV46" s="1531"/>
      <c r="BW46" s="469">
        <f>BN46</f>
        <v>35.253</v>
      </c>
      <c r="BX46" s="466">
        <v>32.5</v>
      </c>
      <c r="BY46" s="321">
        <v>0.95</v>
      </c>
      <c r="BZ46" s="321">
        <v>0.98</v>
      </c>
      <c r="CA46" s="321"/>
      <c r="CB46" s="321">
        <v>0.95</v>
      </c>
      <c r="CC46" s="321">
        <v>0.98</v>
      </c>
      <c r="CD46" s="321"/>
      <c r="CE46" s="207">
        <v>0.25</v>
      </c>
      <c r="CH46" s="329"/>
    </row>
    <row r="47" spans="1:86" ht="120" customHeight="1">
      <c r="A47" t="s">
        <v>190</v>
      </c>
      <c r="B47" s="1563" t="s">
        <v>576</v>
      </c>
      <c r="C47" s="314" t="s">
        <v>191</v>
      </c>
      <c r="D47" s="466">
        <v>6.0739999999999998</v>
      </c>
      <c r="E47" s="467">
        <v>5.8890000000000002</v>
      </c>
      <c r="F47" s="467"/>
      <c r="G47" s="467"/>
      <c r="H47" s="467"/>
      <c r="I47" s="467">
        <v>23.826000000000001</v>
      </c>
      <c r="J47" s="468">
        <v>23.838999999999999</v>
      </c>
      <c r="K47" s="466">
        <v>12.007</v>
      </c>
      <c r="L47" s="463">
        <f>E47</f>
        <v>5.8890000000000002</v>
      </c>
      <c r="M47" s="467">
        <v>11.814</v>
      </c>
      <c r="N47" s="467"/>
      <c r="O47" s="467"/>
      <c r="P47" s="463">
        <f>I47</f>
        <v>23.826000000000001</v>
      </c>
      <c r="Q47" s="467">
        <v>23.611999999999998</v>
      </c>
      <c r="R47" s="466">
        <v>17.98</v>
      </c>
      <c r="S47" s="463">
        <f>E47</f>
        <v>5.8890000000000002</v>
      </c>
      <c r="T47" s="463">
        <f t="shared" si="28"/>
        <v>11.814</v>
      </c>
      <c r="U47" s="467">
        <v>17.515000000000001</v>
      </c>
      <c r="V47" s="467">
        <v>23.613</v>
      </c>
      <c r="W47" s="463">
        <f>P47</f>
        <v>23.826000000000001</v>
      </c>
      <c r="X47" s="467">
        <v>23.613</v>
      </c>
      <c r="Y47" s="466">
        <v>23.826000000000001</v>
      </c>
      <c r="Z47" s="463">
        <f>E47</f>
        <v>5.8890000000000002</v>
      </c>
      <c r="AA47" s="463">
        <f t="shared" si="29"/>
        <v>11.814</v>
      </c>
      <c r="AB47" s="463">
        <f t="shared" si="30"/>
        <v>17.515000000000001</v>
      </c>
      <c r="AC47" s="467">
        <v>20.100000000000001</v>
      </c>
      <c r="AD47" s="1531"/>
      <c r="AE47" s="1531"/>
      <c r="AF47" s="469">
        <f>W47</f>
        <v>23.826000000000001</v>
      </c>
      <c r="AG47" s="466">
        <v>20.100000000000001</v>
      </c>
      <c r="AH47" s="321">
        <v>1.05</v>
      </c>
      <c r="AI47" s="321">
        <v>1</v>
      </c>
      <c r="AJ47" s="321">
        <v>1</v>
      </c>
      <c r="AK47" s="321">
        <v>1.05</v>
      </c>
      <c r="AL47" s="321">
        <v>1</v>
      </c>
      <c r="AM47" s="321">
        <v>1</v>
      </c>
      <c r="AN47" s="207">
        <v>0.25</v>
      </c>
      <c r="AQ47" s="329"/>
      <c r="AR47" s="339"/>
      <c r="AS47" s="466"/>
      <c r="AT47" s="467"/>
      <c r="AU47" s="1553"/>
      <c r="AV47" s="1553"/>
      <c r="AW47" s="467"/>
      <c r="AX47" s="467"/>
      <c r="AY47" s="467"/>
      <c r="AZ47" s="467">
        <v>23.826000000000001</v>
      </c>
      <c r="BA47" s="468">
        <v>23.838999999999999</v>
      </c>
      <c r="BB47" s="466">
        <v>12.007</v>
      </c>
      <c r="BC47" s="463">
        <f>AT47</f>
        <v>0</v>
      </c>
      <c r="BD47" s="467">
        <v>11.814</v>
      </c>
      <c r="BE47" s="467"/>
      <c r="BF47" s="467"/>
      <c r="BG47" s="463">
        <f>AZ47</f>
        <v>23.826000000000001</v>
      </c>
      <c r="BH47" s="467">
        <v>23.611999999999998</v>
      </c>
      <c r="BI47" s="466">
        <v>17.98</v>
      </c>
      <c r="BJ47" s="463">
        <f>AT47</f>
        <v>0</v>
      </c>
      <c r="BK47" s="463">
        <f t="shared" si="49"/>
        <v>11.814</v>
      </c>
      <c r="BL47" s="467">
        <v>17.515000000000001</v>
      </c>
      <c r="BM47" s="467">
        <v>23.613</v>
      </c>
      <c r="BN47" s="463">
        <f>BG47</f>
        <v>23.826000000000001</v>
      </c>
      <c r="BO47" s="467">
        <v>23.613</v>
      </c>
      <c r="BP47" s="466">
        <v>23.826000000000001</v>
      </c>
      <c r="BQ47" s="463">
        <f>AT47</f>
        <v>0</v>
      </c>
      <c r="BR47" s="463">
        <f t="shared" si="50"/>
        <v>11.814</v>
      </c>
      <c r="BS47" s="463">
        <f t="shared" si="51"/>
        <v>17.515000000000001</v>
      </c>
      <c r="BT47" s="467">
        <v>20.100000000000001</v>
      </c>
      <c r="BU47" s="1531"/>
      <c r="BV47" s="1531"/>
      <c r="BW47" s="469">
        <f>BN47</f>
        <v>23.826000000000001</v>
      </c>
      <c r="BX47" s="466">
        <v>20.100000000000001</v>
      </c>
      <c r="BY47" s="321">
        <v>1.05</v>
      </c>
      <c r="BZ47" s="321">
        <v>1</v>
      </c>
      <c r="CA47" s="321">
        <v>1</v>
      </c>
      <c r="CB47" s="321">
        <v>1.05</v>
      </c>
      <c r="CC47" s="321">
        <v>1</v>
      </c>
      <c r="CD47" s="321">
        <v>1</v>
      </c>
      <c r="CE47" s="207">
        <v>0.25</v>
      </c>
      <c r="CH47" s="329"/>
    </row>
    <row r="48" spans="1:86">
      <c r="A48" t="s">
        <v>190</v>
      </c>
      <c r="B48" s="1562" t="s">
        <v>32</v>
      </c>
      <c r="C48" s="310"/>
      <c r="D48" s="322"/>
      <c r="E48" s="323"/>
      <c r="F48" s="323"/>
      <c r="G48" s="323"/>
      <c r="H48" s="323"/>
      <c r="I48" s="323"/>
      <c r="J48" s="334"/>
      <c r="K48" s="322"/>
      <c r="L48" s="323"/>
      <c r="M48" s="323"/>
      <c r="N48" s="323"/>
      <c r="O48" s="323"/>
      <c r="P48" s="323"/>
      <c r="Q48" s="310"/>
      <c r="R48" s="322"/>
      <c r="S48" s="323"/>
      <c r="T48" s="323"/>
      <c r="U48" s="323"/>
      <c r="V48" s="323"/>
      <c r="W48" s="323"/>
      <c r="X48" s="310"/>
      <c r="Y48" s="322"/>
      <c r="Z48" s="323"/>
      <c r="AA48" s="323"/>
      <c r="AB48" s="323"/>
      <c r="AC48" s="323"/>
      <c r="AD48" s="1525"/>
      <c r="AE48" s="1525"/>
      <c r="AF48" s="334"/>
      <c r="AG48" s="322"/>
      <c r="AH48" s="337"/>
      <c r="AI48" s="337"/>
      <c r="AJ48" s="337"/>
      <c r="AK48" s="337"/>
      <c r="AL48" s="337"/>
      <c r="AM48" s="337"/>
      <c r="AN48" s="318"/>
      <c r="AO48" s="318">
        <v>1.5</v>
      </c>
      <c r="AP48" s="355">
        <v>2.5</v>
      </c>
      <c r="AQ48" s="331" t="s">
        <v>201</v>
      </c>
      <c r="AR48" s="339"/>
      <c r="AS48" s="322"/>
      <c r="AT48" s="323"/>
      <c r="AU48" s="1549"/>
      <c r="AV48" s="1549"/>
      <c r="AW48" s="323"/>
      <c r="AX48" s="323"/>
      <c r="AY48" s="323"/>
      <c r="AZ48" s="323"/>
      <c r="BA48" s="334"/>
      <c r="BB48" s="322"/>
      <c r="BC48" s="323"/>
      <c r="BD48" s="323"/>
      <c r="BE48" s="323"/>
      <c r="BF48" s="323"/>
      <c r="BG48" s="323"/>
      <c r="BH48" s="310"/>
      <c r="BI48" s="322"/>
      <c r="BJ48" s="323"/>
      <c r="BK48" s="323"/>
      <c r="BL48" s="323"/>
      <c r="BM48" s="323"/>
      <c r="BN48" s="323"/>
      <c r="BO48" s="310"/>
      <c r="BP48" s="322"/>
      <c r="BQ48" s="323"/>
      <c r="BR48" s="323"/>
      <c r="BS48" s="323"/>
      <c r="BT48" s="323"/>
      <c r="BU48" s="1525"/>
      <c r="BV48" s="1525"/>
      <c r="BW48" s="334"/>
      <c r="BX48" s="322"/>
      <c r="BY48" s="337"/>
      <c r="BZ48" s="337"/>
      <c r="CA48" s="337"/>
      <c r="CB48" s="337"/>
      <c r="CC48" s="337"/>
      <c r="CD48" s="337"/>
      <c r="CE48" s="318"/>
      <c r="CF48" s="318">
        <v>1.5</v>
      </c>
      <c r="CG48" s="355">
        <v>2.5</v>
      </c>
      <c r="CH48" s="331" t="s">
        <v>201</v>
      </c>
    </row>
    <row r="49" spans="1:86" ht="120" customHeight="1">
      <c r="A49" t="s">
        <v>190</v>
      </c>
      <c r="B49" s="1563" t="s">
        <v>570</v>
      </c>
      <c r="C49" s="314" t="s">
        <v>187</v>
      </c>
      <c r="D49" s="466">
        <v>40.200000000000003</v>
      </c>
      <c r="E49" s="467">
        <v>41.249000000000002</v>
      </c>
      <c r="F49" s="467"/>
      <c r="G49" s="467"/>
      <c r="H49" s="467"/>
      <c r="I49" s="467">
        <v>40.200000000000003</v>
      </c>
      <c r="J49" s="468">
        <v>40.414999999999999</v>
      </c>
      <c r="K49" s="466">
        <v>40.200000000000003</v>
      </c>
      <c r="L49" s="463">
        <f>E49</f>
        <v>41.249000000000002</v>
      </c>
      <c r="M49" s="467">
        <v>45.174999999999997</v>
      </c>
      <c r="N49" s="467"/>
      <c r="O49" s="467"/>
      <c r="P49" s="463">
        <f>I49</f>
        <v>40.200000000000003</v>
      </c>
      <c r="Q49" s="467">
        <v>44.588000000000001</v>
      </c>
      <c r="R49" s="466">
        <v>40.200000000000003</v>
      </c>
      <c r="S49" s="463">
        <f>E49</f>
        <v>41.249000000000002</v>
      </c>
      <c r="T49" s="463">
        <f t="shared" si="28"/>
        <v>45.174999999999997</v>
      </c>
      <c r="U49" s="467">
        <v>44.844000000000001</v>
      </c>
      <c r="V49" s="467">
        <v>44.3</v>
      </c>
      <c r="W49" s="463">
        <f>P49</f>
        <v>40.200000000000003</v>
      </c>
      <c r="X49" s="467">
        <v>44.3</v>
      </c>
      <c r="Y49" s="466">
        <v>40.200000000000003</v>
      </c>
      <c r="Z49" s="463">
        <f>E49</f>
        <v>41.249000000000002</v>
      </c>
      <c r="AA49" s="463">
        <f t="shared" si="29"/>
        <v>45.174999999999997</v>
      </c>
      <c r="AB49" s="463">
        <f t="shared" si="30"/>
        <v>44.844000000000001</v>
      </c>
      <c r="AC49" s="467">
        <v>47.8</v>
      </c>
      <c r="AD49" s="1531"/>
      <c r="AE49" s="1531"/>
      <c r="AF49" s="469">
        <f>W49</f>
        <v>40.200000000000003</v>
      </c>
      <c r="AG49" s="466">
        <v>47.8</v>
      </c>
      <c r="AH49" s="321">
        <v>0.8</v>
      </c>
      <c r="AI49" s="321">
        <v>0.95</v>
      </c>
      <c r="AJ49" s="321">
        <v>1</v>
      </c>
      <c r="AK49" s="321">
        <v>0.8</v>
      </c>
      <c r="AL49" s="321">
        <v>0.95</v>
      </c>
      <c r="AM49" s="321">
        <v>1</v>
      </c>
      <c r="AN49" s="207">
        <v>1</v>
      </c>
      <c r="AQ49" s="329"/>
      <c r="AR49" s="339"/>
      <c r="AS49" s="466"/>
      <c r="AT49" s="467"/>
      <c r="AU49" s="1553"/>
      <c r="AV49" s="1553"/>
      <c r="AW49" s="467"/>
      <c r="AX49" s="467"/>
      <c r="AY49" s="467"/>
      <c r="AZ49" s="467">
        <v>40.200000000000003</v>
      </c>
      <c r="BA49" s="468">
        <v>40.414999999999999</v>
      </c>
      <c r="BB49" s="466">
        <v>40.200000000000003</v>
      </c>
      <c r="BC49" s="463">
        <f>AT49</f>
        <v>0</v>
      </c>
      <c r="BD49" s="467">
        <v>45.174999999999997</v>
      </c>
      <c r="BE49" s="467"/>
      <c r="BF49" s="467"/>
      <c r="BG49" s="463">
        <f>AZ49</f>
        <v>40.200000000000003</v>
      </c>
      <c r="BH49" s="467">
        <v>44.588000000000001</v>
      </c>
      <c r="BI49" s="466">
        <v>40.200000000000003</v>
      </c>
      <c r="BJ49" s="463">
        <f>AT49</f>
        <v>0</v>
      </c>
      <c r="BK49" s="463">
        <f t="shared" ref="BK49:BK93" si="52">BD49</f>
        <v>45.174999999999997</v>
      </c>
      <c r="BL49" s="467">
        <v>44.844000000000001</v>
      </c>
      <c r="BM49" s="467">
        <v>44.3</v>
      </c>
      <c r="BN49" s="463">
        <f>BG49</f>
        <v>40.200000000000003</v>
      </c>
      <c r="BO49" s="467">
        <v>44.3</v>
      </c>
      <c r="BP49" s="466">
        <v>40.200000000000003</v>
      </c>
      <c r="BQ49" s="463">
        <f>AT49</f>
        <v>0</v>
      </c>
      <c r="BR49" s="463">
        <f t="shared" ref="BR49:BR93" si="53">BD49</f>
        <v>45.174999999999997</v>
      </c>
      <c r="BS49" s="463">
        <f t="shared" ref="BS49:BS93" si="54">BL49</f>
        <v>44.844000000000001</v>
      </c>
      <c r="BT49" s="467">
        <v>47.8</v>
      </c>
      <c r="BU49" s="1531"/>
      <c r="BV49" s="1531"/>
      <c r="BW49" s="469">
        <f>BN49</f>
        <v>40.200000000000003</v>
      </c>
      <c r="BX49" s="466">
        <v>47.8</v>
      </c>
      <c r="BY49" s="321">
        <v>0.8</v>
      </c>
      <c r="BZ49" s="321">
        <v>0.95</v>
      </c>
      <c r="CA49" s="321">
        <v>1</v>
      </c>
      <c r="CB49" s="321">
        <v>0.8</v>
      </c>
      <c r="CC49" s="321">
        <v>0.95</v>
      </c>
      <c r="CD49" s="321">
        <v>1</v>
      </c>
      <c r="CE49" s="207">
        <v>1</v>
      </c>
      <c r="CH49" s="329"/>
    </row>
    <row r="50" spans="1:86">
      <c r="A50" t="s">
        <v>190</v>
      </c>
      <c r="B50" s="1562" t="s">
        <v>33</v>
      </c>
      <c r="C50" s="310"/>
      <c r="D50" s="322"/>
      <c r="E50" s="323"/>
      <c r="F50" s="323"/>
      <c r="G50" s="323"/>
      <c r="H50" s="323"/>
      <c r="I50" s="323"/>
      <c r="J50" s="334"/>
      <c r="K50" s="322"/>
      <c r="L50" s="323"/>
      <c r="M50" s="323"/>
      <c r="N50" s="323"/>
      <c r="O50" s="323"/>
      <c r="P50" s="323"/>
      <c r="Q50" s="310"/>
      <c r="R50" s="322"/>
      <c r="S50" s="323"/>
      <c r="T50" s="323"/>
      <c r="U50" s="323"/>
      <c r="V50" s="323"/>
      <c r="W50" s="323"/>
      <c r="X50" s="310"/>
      <c r="Y50" s="322"/>
      <c r="Z50" s="323"/>
      <c r="AA50" s="323"/>
      <c r="AB50" s="323"/>
      <c r="AC50" s="323"/>
      <c r="AD50" s="1525"/>
      <c r="AE50" s="1525"/>
      <c r="AF50" s="334"/>
      <c r="AG50" s="322"/>
      <c r="AH50" s="337"/>
      <c r="AI50" s="337"/>
      <c r="AJ50" s="337"/>
      <c r="AK50" s="337"/>
      <c r="AL50" s="337"/>
      <c r="AM50" s="337"/>
      <c r="AN50" s="318"/>
      <c r="AO50" s="318">
        <v>1.5</v>
      </c>
      <c r="AP50" s="355">
        <v>2.5</v>
      </c>
      <c r="AQ50" s="331" t="s">
        <v>201</v>
      </c>
      <c r="AR50" s="339"/>
      <c r="AS50" s="322"/>
      <c r="AT50" s="323"/>
      <c r="AU50" s="1549"/>
      <c r="AV50" s="1549"/>
      <c r="AW50" s="323"/>
      <c r="AX50" s="323"/>
      <c r="AY50" s="323"/>
      <c r="AZ50" s="323"/>
      <c r="BA50" s="334"/>
      <c r="BB50" s="322"/>
      <c r="BC50" s="323"/>
      <c r="BD50" s="323"/>
      <c r="BE50" s="323"/>
      <c r="BF50" s="323"/>
      <c r="BG50" s="323"/>
      <c r="BH50" s="310"/>
      <c r="BI50" s="322"/>
      <c r="BJ50" s="323"/>
      <c r="BK50" s="323"/>
      <c r="BL50" s="323"/>
      <c r="BM50" s="323"/>
      <c r="BN50" s="323"/>
      <c r="BO50" s="310"/>
      <c r="BP50" s="322"/>
      <c r="BQ50" s="323"/>
      <c r="BR50" s="323"/>
      <c r="BS50" s="323"/>
      <c r="BT50" s="323"/>
      <c r="BU50" s="1525"/>
      <c r="BV50" s="1525"/>
      <c r="BW50" s="334"/>
      <c r="BX50" s="322"/>
      <c r="BY50" s="337"/>
      <c r="BZ50" s="337"/>
      <c r="CA50" s="337"/>
      <c r="CB50" s="337"/>
      <c r="CC50" s="337"/>
      <c r="CD50" s="337"/>
      <c r="CE50" s="318"/>
      <c r="CF50" s="318">
        <v>1.5</v>
      </c>
      <c r="CG50" s="355">
        <v>2.5</v>
      </c>
      <c r="CH50" s="331" t="s">
        <v>201</v>
      </c>
    </row>
    <row r="51" spans="1:86" ht="120" customHeight="1">
      <c r="A51" t="s">
        <v>190</v>
      </c>
      <c r="B51" s="1563" t="s">
        <v>577</v>
      </c>
      <c r="C51" s="314" t="s">
        <v>191</v>
      </c>
      <c r="D51" s="467">
        <v>105</v>
      </c>
      <c r="E51" s="467">
        <v>105.7</v>
      </c>
      <c r="F51" s="467"/>
      <c r="G51" s="467"/>
      <c r="H51" s="467"/>
      <c r="I51" s="467">
        <v>105</v>
      </c>
      <c r="J51" s="468"/>
      <c r="K51" s="466">
        <v>105</v>
      </c>
      <c r="L51" s="463">
        <f>E51</f>
        <v>105.7</v>
      </c>
      <c r="M51" s="467">
        <v>124.9</v>
      </c>
      <c r="N51" s="467"/>
      <c r="O51" s="467"/>
      <c r="P51" s="463">
        <f>I51</f>
        <v>105</v>
      </c>
      <c r="Q51" s="467"/>
      <c r="R51" s="466">
        <v>105</v>
      </c>
      <c r="S51" s="463">
        <f>E51</f>
        <v>105.7</v>
      </c>
      <c r="T51" s="463">
        <f t="shared" si="28"/>
        <v>124.9</v>
      </c>
      <c r="U51" s="467">
        <v>169.6</v>
      </c>
      <c r="V51" s="467"/>
      <c r="W51" s="463">
        <f>P51</f>
        <v>105</v>
      </c>
      <c r="X51" s="467"/>
      <c r="Y51" s="466">
        <v>105</v>
      </c>
      <c r="Z51" s="463">
        <f>E51</f>
        <v>105.7</v>
      </c>
      <c r="AA51" s="463">
        <f t="shared" si="29"/>
        <v>124.9</v>
      </c>
      <c r="AB51" s="463">
        <f t="shared" si="30"/>
        <v>169.6</v>
      </c>
      <c r="AC51" s="467">
        <v>152.19999999999999</v>
      </c>
      <c r="AD51" s="1531"/>
      <c r="AE51" s="1531"/>
      <c r="AF51" s="469">
        <f>W51</f>
        <v>105</v>
      </c>
      <c r="AG51" s="466">
        <v>152.19999999999999</v>
      </c>
      <c r="AH51" s="321">
        <v>1.05</v>
      </c>
      <c r="AI51" s="321">
        <v>1</v>
      </c>
      <c r="AJ51" s="321">
        <v>1</v>
      </c>
      <c r="AK51" s="321">
        <v>1.05</v>
      </c>
      <c r="AL51" s="321">
        <v>1</v>
      </c>
      <c r="AM51" s="321">
        <v>1</v>
      </c>
      <c r="AN51" s="207">
        <v>1</v>
      </c>
      <c r="AP51" s="355"/>
      <c r="AQ51" s="329"/>
      <c r="AR51" s="339"/>
      <c r="AS51" s="466"/>
      <c r="AT51" s="467"/>
      <c r="AU51" s="1553"/>
      <c r="AV51" s="1553"/>
      <c r="AW51" s="467"/>
      <c r="AX51" s="467"/>
      <c r="AY51" s="467"/>
      <c r="AZ51" s="467">
        <v>105</v>
      </c>
      <c r="BA51" s="468"/>
      <c r="BB51" s="466">
        <v>105</v>
      </c>
      <c r="BC51" s="463">
        <f>AT51</f>
        <v>0</v>
      </c>
      <c r="BD51" s="467">
        <v>124.9</v>
      </c>
      <c r="BE51" s="467"/>
      <c r="BF51" s="467"/>
      <c r="BG51" s="463">
        <f>AZ51</f>
        <v>105</v>
      </c>
      <c r="BH51" s="467"/>
      <c r="BI51" s="466">
        <v>105</v>
      </c>
      <c r="BJ51" s="463">
        <f>AT51</f>
        <v>0</v>
      </c>
      <c r="BK51" s="463">
        <f t="shared" ref="BK51:BK95" si="55">BD51</f>
        <v>124.9</v>
      </c>
      <c r="BL51" s="467">
        <v>169.6</v>
      </c>
      <c r="BM51" s="467"/>
      <c r="BN51" s="463">
        <f>BG51</f>
        <v>105</v>
      </c>
      <c r="BO51" s="467"/>
      <c r="BP51" s="466">
        <v>105</v>
      </c>
      <c r="BQ51" s="463">
        <f>AT51</f>
        <v>0</v>
      </c>
      <c r="BR51" s="463">
        <f t="shared" ref="BR51:BR95" si="56">BD51</f>
        <v>124.9</v>
      </c>
      <c r="BS51" s="463">
        <f t="shared" ref="BS51:BS95" si="57">BL51</f>
        <v>169.6</v>
      </c>
      <c r="BT51" s="467">
        <v>152.19999999999999</v>
      </c>
      <c r="BU51" s="1531"/>
      <c r="BV51" s="1531"/>
      <c r="BW51" s="469">
        <f>BN51</f>
        <v>105</v>
      </c>
      <c r="BX51" s="466">
        <v>152.19999999999999</v>
      </c>
      <c r="BY51" s="321">
        <v>1.05</v>
      </c>
      <c r="BZ51" s="321">
        <v>1</v>
      </c>
      <c r="CA51" s="321">
        <v>1</v>
      </c>
      <c r="CB51" s="321">
        <v>1.05</v>
      </c>
      <c r="CC51" s="321">
        <v>1</v>
      </c>
      <c r="CD51" s="321">
        <v>1</v>
      </c>
      <c r="CE51" s="207">
        <v>1</v>
      </c>
      <c r="CG51" s="355"/>
      <c r="CH51" s="329"/>
    </row>
    <row r="52" spans="1:86">
      <c r="B52" s="1564" t="s">
        <v>84</v>
      </c>
      <c r="C52" s="311"/>
      <c r="D52" s="324"/>
      <c r="E52" s="325"/>
      <c r="F52" s="325"/>
      <c r="G52" s="325"/>
      <c r="H52" s="325"/>
      <c r="I52" s="325"/>
      <c r="J52" s="335"/>
      <c r="K52" s="324"/>
      <c r="L52" s="325"/>
      <c r="M52" s="325"/>
      <c r="N52" s="325"/>
      <c r="O52" s="325"/>
      <c r="P52" s="325"/>
      <c r="Q52" s="311"/>
      <c r="R52" s="324"/>
      <c r="S52" s="325"/>
      <c r="T52" s="325"/>
      <c r="U52" s="325"/>
      <c r="V52" s="325"/>
      <c r="W52" s="325"/>
      <c r="X52" s="311"/>
      <c r="Y52" s="324"/>
      <c r="Z52" s="325"/>
      <c r="AA52" s="325"/>
      <c r="AB52" s="325"/>
      <c r="AC52" s="325"/>
      <c r="AD52" s="1527"/>
      <c r="AE52" s="1527"/>
      <c r="AF52" s="335"/>
      <c r="AG52" s="324"/>
      <c r="AH52" s="325"/>
      <c r="AI52" s="325"/>
      <c r="AJ52" s="325"/>
      <c r="AK52" s="325"/>
      <c r="AL52" s="325"/>
      <c r="AM52" s="325"/>
      <c r="AN52" s="325"/>
      <c r="AO52" s="325"/>
      <c r="AP52" s="325"/>
      <c r="AQ52" s="335"/>
      <c r="AR52" s="339"/>
      <c r="AS52" s="324"/>
      <c r="AT52" s="325"/>
      <c r="AU52" s="1551"/>
      <c r="AV52" s="1551"/>
      <c r="AW52" s="325"/>
      <c r="AX52" s="325"/>
      <c r="AY52" s="325"/>
      <c r="AZ52" s="325"/>
      <c r="BA52" s="335"/>
      <c r="BB52" s="324"/>
      <c r="BC52" s="325"/>
      <c r="BD52" s="325"/>
      <c r="BE52" s="325"/>
      <c r="BF52" s="325"/>
      <c r="BG52" s="325"/>
      <c r="BH52" s="311"/>
      <c r="BI52" s="324"/>
      <c r="BJ52" s="325"/>
      <c r="BK52" s="325"/>
      <c r="BL52" s="325"/>
      <c r="BM52" s="325"/>
      <c r="BN52" s="325"/>
      <c r="BO52" s="311"/>
      <c r="BP52" s="324"/>
      <c r="BQ52" s="325"/>
      <c r="BR52" s="325"/>
      <c r="BS52" s="325"/>
      <c r="BT52" s="325"/>
      <c r="BU52" s="1527"/>
      <c r="BV52" s="1527"/>
      <c r="BW52" s="335"/>
      <c r="BX52" s="324"/>
      <c r="BY52" s="325"/>
      <c r="BZ52" s="325"/>
      <c r="CA52" s="325"/>
      <c r="CB52" s="325"/>
      <c r="CC52" s="325"/>
      <c r="CD52" s="325"/>
      <c r="CE52" s="325"/>
      <c r="CF52" s="325"/>
      <c r="CG52" s="325"/>
      <c r="CH52" s="335"/>
    </row>
    <row r="53" spans="1:86">
      <c r="B53" s="1564" t="s">
        <v>56</v>
      </c>
      <c r="C53" s="311"/>
      <c r="D53" s="324"/>
      <c r="E53" s="325"/>
      <c r="F53" s="325"/>
      <c r="G53" s="325"/>
      <c r="H53" s="325"/>
      <c r="I53" s="325"/>
      <c r="J53" s="335"/>
      <c r="K53" s="324"/>
      <c r="L53" s="325"/>
      <c r="M53" s="325"/>
      <c r="N53" s="325"/>
      <c r="O53" s="325"/>
      <c r="P53" s="325"/>
      <c r="Q53" s="311"/>
      <c r="R53" s="324"/>
      <c r="S53" s="325"/>
      <c r="T53" s="325"/>
      <c r="U53" s="325"/>
      <c r="V53" s="325"/>
      <c r="W53" s="325"/>
      <c r="X53" s="311"/>
      <c r="Y53" s="324"/>
      <c r="Z53" s="325"/>
      <c r="AA53" s="325"/>
      <c r="AB53" s="325"/>
      <c r="AC53" s="325"/>
      <c r="AD53" s="1527"/>
      <c r="AE53" s="1527"/>
      <c r="AF53" s="335"/>
      <c r="AG53" s="324"/>
      <c r="AH53" s="325"/>
      <c r="AI53" s="325"/>
      <c r="AJ53" s="325"/>
      <c r="AK53" s="325"/>
      <c r="AL53" s="325"/>
      <c r="AM53" s="325"/>
      <c r="AN53" s="325"/>
      <c r="AO53" s="325"/>
      <c r="AP53" s="325"/>
      <c r="AQ53" s="335"/>
      <c r="AR53" s="339"/>
      <c r="AS53" s="324"/>
      <c r="AT53" s="325"/>
      <c r="AU53" s="1551"/>
      <c r="AV53" s="1551"/>
      <c r="AW53" s="325"/>
      <c r="AX53" s="325"/>
      <c r="AY53" s="325"/>
      <c r="AZ53" s="325"/>
      <c r="BA53" s="335"/>
      <c r="BB53" s="324"/>
      <c r="BC53" s="325"/>
      <c r="BD53" s="325"/>
      <c r="BE53" s="325"/>
      <c r="BF53" s="325"/>
      <c r="BG53" s="325"/>
      <c r="BH53" s="311"/>
      <c r="BI53" s="324"/>
      <c r="BJ53" s="325"/>
      <c r="BK53" s="325"/>
      <c r="BL53" s="325"/>
      <c r="BM53" s="325"/>
      <c r="BN53" s="325"/>
      <c r="BO53" s="311"/>
      <c r="BP53" s="324"/>
      <c r="BQ53" s="325"/>
      <c r="BR53" s="325"/>
      <c r="BS53" s="325"/>
      <c r="BT53" s="325"/>
      <c r="BU53" s="1527"/>
      <c r="BV53" s="1527"/>
      <c r="BW53" s="335"/>
      <c r="BX53" s="324"/>
      <c r="BY53" s="325"/>
      <c r="BZ53" s="325"/>
      <c r="CA53" s="325"/>
      <c r="CB53" s="325"/>
      <c r="CC53" s="325"/>
      <c r="CD53" s="325"/>
      <c r="CE53" s="325"/>
      <c r="CF53" s="325"/>
      <c r="CG53" s="325"/>
      <c r="CH53" s="335"/>
    </row>
    <row r="54" spans="1:86">
      <c r="B54" s="1562" t="s">
        <v>63</v>
      </c>
      <c r="C54" s="310"/>
      <c r="D54" s="322"/>
      <c r="E54" s="323"/>
      <c r="F54" s="323"/>
      <c r="G54" s="323"/>
      <c r="H54" s="323"/>
      <c r="I54" s="323"/>
      <c r="J54" s="323"/>
      <c r="K54" s="322"/>
      <c r="L54" s="323"/>
      <c r="M54" s="323"/>
      <c r="N54" s="323"/>
      <c r="O54" s="323"/>
      <c r="P54" s="323"/>
      <c r="Q54" s="310"/>
      <c r="R54" s="322"/>
      <c r="S54" s="323"/>
      <c r="T54" s="323"/>
      <c r="U54" s="323"/>
      <c r="V54" s="323"/>
      <c r="W54" s="323"/>
      <c r="X54" s="310"/>
      <c r="Y54" s="322"/>
      <c r="Z54" s="323"/>
      <c r="AA54" s="323"/>
      <c r="AB54" s="323"/>
      <c r="AC54" s="323"/>
      <c r="AD54" s="1525"/>
      <c r="AE54" s="1525"/>
      <c r="AF54" s="334"/>
      <c r="AG54" s="322"/>
      <c r="AH54" s="323"/>
      <c r="AI54" s="323"/>
      <c r="AJ54" s="323"/>
      <c r="AK54" s="323"/>
      <c r="AL54" s="323"/>
      <c r="AM54" s="323"/>
      <c r="AN54" s="330"/>
      <c r="AO54" s="330"/>
      <c r="AP54" s="330"/>
      <c r="AQ54" s="331"/>
      <c r="AR54" s="339"/>
      <c r="AS54" s="322"/>
      <c r="AT54" s="323"/>
      <c r="AU54" s="1549"/>
      <c r="AV54" s="1549"/>
      <c r="AW54" s="323"/>
      <c r="AX54" s="323"/>
      <c r="AY54" s="323"/>
      <c r="AZ54" s="323"/>
      <c r="BA54" s="323"/>
      <c r="BB54" s="322"/>
      <c r="BC54" s="323"/>
      <c r="BD54" s="323"/>
      <c r="BE54" s="323"/>
      <c r="BF54" s="323"/>
      <c r="BG54" s="323"/>
      <c r="BH54" s="310"/>
      <c r="BI54" s="322"/>
      <c r="BJ54" s="323"/>
      <c r="BK54" s="323"/>
      <c r="BL54" s="323"/>
      <c r="BM54" s="323"/>
      <c r="BN54" s="323"/>
      <c r="BO54" s="310"/>
      <c r="BP54" s="322"/>
      <c r="BQ54" s="323"/>
      <c r="BR54" s="323"/>
      <c r="BS54" s="323"/>
      <c r="BT54" s="323"/>
      <c r="BU54" s="1525"/>
      <c r="BV54" s="1525"/>
      <c r="BW54" s="334"/>
      <c r="BX54" s="322"/>
      <c r="BY54" s="323"/>
      <c r="BZ54" s="323"/>
      <c r="CA54" s="323"/>
      <c r="CB54" s="323"/>
      <c r="CC54" s="323"/>
      <c r="CD54" s="323"/>
      <c r="CE54" s="330"/>
      <c r="CF54" s="330"/>
      <c r="CG54" s="330"/>
      <c r="CH54" s="331"/>
    </row>
    <row r="55" spans="1:86" ht="120" customHeight="1">
      <c r="B55" s="1563" t="s">
        <v>571</v>
      </c>
      <c r="C55" s="527" t="s">
        <v>51</v>
      </c>
      <c r="D55" s="341">
        <v>0.64</v>
      </c>
      <c r="E55" s="341">
        <v>0.64</v>
      </c>
      <c r="F55" s="341"/>
      <c r="G55" s="341"/>
      <c r="H55" s="341"/>
      <c r="I55" s="341">
        <v>0.64</v>
      </c>
      <c r="J55" s="526"/>
      <c r="K55" s="341">
        <v>0.64</v>
      </c>
      <c r="L55" s="363">
        <f>E55</f>
        <v>0.64</v>
      </c>
      <c r="M55" s="341">
        <v>0.49</v>
      </c>
      <c r="N55" s="341"/>
      <c r="O55" s="341"/>
      <c r="P55" s="363">
        <f>I55</f>
        <v>0.64</v>
      </c>
      <c r="Q55" s="341"/>
      <c r="R55" s="359">
        <v>0.64</v>
      </c>
      <c r="S55" s="352">
        <f>E55</f>
        <v>0.64</v>
      </c>
      <c r="T55" s="354">
        <f>M55</f>
        <v>0.49</v>
      </c>
      <c r="U55" s="341">
        <v>0.6</v>
      </c>
      <c r="V55" s="341"/>
      <c r="W55" s="352">
        <f>P55</f>
        <v>0.64</v>
      </c>
      <c r="X55" s="341"/>
      <c r="Y55" s="359">
        <v>0.64</v>
      </c>
      <c r="Z55" s="352">
        <f>E55</f>
        <v>0.64</v>
      </c>
      <c r="AA55" s="352">
        <f>M55</f>
        <v>0.49</v>
      </c>
      <c r="AB55" s="352">
        <f>U55</f>
        <v>0.6</v>
      </c>
      <c r="AC55" s="341">
        <v>0.64</v>
      </c>
      <c r="AD55" s="1532"/>
      <c r="AE55" s="1532"/>
      <c r="AF55" s="357">
        <f>W55</f>
        <v>0.64</v>
      </c>
      <c r="AG55" s="341">
        <v>0.64</v>
      </c>
      <c r="AH55" s="321">
        <v>0.9</v>
      </c>
      <c r="AI55" s="321">
        <v>0.97</v>
      </c>
      <c r="AJ55" s="321">
        <v>1</v>
      </c>
      <c r="AK55" s="321">
        <v>0.9</v>
      </c>
      <c r="AL55" s="321">
        <v>0.97</v>
      </c>
      <c r="AM55" s="321">
        <v>1</v>
      </c>
      <c r="AN55" s="129"/>
      <c r="AO55" s="129"/>
      <c r="AP55" s="129"/>
      <c r="AQ55" s="329"/>
      <c r="AR55" s="339"/>
      <c r="AS55" s="359"/>
      <c r="AT55" s="341"/>
      <c r="AU55" s="1554"/>
      <c r="AV55" s="1554"/>
      <c r="AW55" s="341"/>
      <c r="AX55" s="341"/>
      <c r="AY55" s="341"/>
      <c r="AZ55" s="341">
        <v>0.64</v>
      </c>
      <c r="BA55" s="526"/>
      <c r="BB55" s="341">
        <v>0.64</v>
      </c>
      <c r="BC55" s="363">
        <f>AT55</f>
        <v>0</v>
      </c>
      <c r="BD55" s="341">
        <v>0.49</v>
      </c>
      <c r="BE55" s="341"/>
      <c r="BF55" s="341"/>
      <c r="BG55" s="363">
        <f>AZ55</f>
        <v>0.64</v>
      </c>
      <c r="BH55" s="341"/>
      <c r="BI55" s="359">
        <v>0.64</v>
      </c>
      <c r="BJ55" s="352">
        <f>AT55</f>
        <v>0</v>
      </c>
      <c r="BK55" s="354">
        <f>BD55</f>
        <v>0.49</v>
      </c>
      <c r="BL55" s="341">
        <v>0.6</v>
      </c>
      <c r="BM55" s="341"/>
      <c r="BN55" s="352">
        <f>BG55</f>
        <v>0.64</v>
      </c>
      <c r="BO55" s="341"/>
      <c r="BP55" s="359">
        <v>0.64</v>
      </c>
      <c r="BQ55" s="352">
        <f>AT55</f>
        <v>0</v>
      </c>
      <c r="BR55" s="352">
        <f>BD55</f>
        <v>0.49</v>
      </c>
      <c r="BS55" s="352">
        <f>BL55</f>
        <v>0.6</v>
      </c>
      <c r="BT55" s="341">
        <v>0.64</v>
      </c>
      <c r="BU55" s="1532"/>
      <c r="BV55" s="1532"/>
      <c r="BW55" s="357">
        <f>BN55</f>
        <v>0.64</v>
      </c>
      <c r="BX55" s="341">
        <v>0.64</v>
      </c>
      <c r="BY55" s="321">
        <v>0.9</v>
      </c>
      <c r="BZ55" s="321">
        <v>0.97</v>
      </c>
      <c r="CA55" s="321">
        <v>1</v>
      </c>
      <c r="CB55" s="321">
        <v>0.9</v>
      </c>
      <c r="CC55" s="321">
        <v>0.97</v>
      </c>
      <c r="CD55" s="321">
        <v>1</v>
      </c>
      <c r="CE55" s="129"/>
      <c r="CF55" s="129"/>
      <c r="CG55" s="129"/>
      <c r="CH55" s="329"/>
    </row>
    <row r="56" spans="1:86">
      <c r="B56" s="1562" t="s">
        <v>64</v>
      </c>
      <c r="C56" s="310"/>
      <c r="D56" s="342"/>
      <c r="E56" s="343"/>
      <c r="F56" s="343"/>
      <c r="G56" s="343"/>
      <c r="H56" s="343"/>
      <c r="I56" s="343"/>
      <c r="J56" s="343"/>
      <c r="K56" s="342"/>
      <c r="L56" s="343"/>
      <c r="M56" s="343"/>
      <c r="N56" s="343"/>
      <c r="O56" s="343"/>
      <c r="P56" s="343"/>
      <c r="Q56" s="345"/>
      <c r="R56" s="342"/>
      <c r="S56" s="343"/>
      <c r="T56" s="343"/>
      <c r="U56" s="343"/>
      <c r="V56" s="343"/>
      <c r="W56" s="343"/>
      <c r="X56" s="343"/>
      <c r="Y56" s="342"/>
      <c r="Z56" s="343"/>
      <c r="AA56" s="343"/>
      <c r="AB56" s="343"/>
      <c r="AC56" s="343"/>
      <c r="AD56" s="1533"/>
      <c r="AE56" s="1533"/>
      <c r="AF56" s="344"/>
      <c r="AG56" s="343"/>
      <c r="AH56" s="343"/>
      <c r="AI56" s="343"/>
      <c r="AJ56" s="343"/>
      <c r="AK56" s="343"/>
      <c r="AL56" s="343"/>
      <c r="AM56" s="343"/>
      <c r="AN56" s="330"/>
      <c r="AO56" s="330"/>
      <c r="AP56" s="330"/>
      <c r="AQ56" s="331"/>
      <c r="AR56" s="339"/>
      <c r="AS56" s="342"/>
      <c r="AT56" s="343"/>
      <c r="AU56" s="1555"/>
      <c r="AV56" s="1555"/>
      <c r="AW56" s="343"/>
      <c r="AX56" s="343"/>
      <c r="AY56" s="343"/>
      <c r="AZ56" s="343"/>
      <c r="BA56" s="343"/>
      <c r="BB56" s="342"/>
      <c r="BC56" s="343"/>
      <c r="BD56" s="343"/>
      <c r="BE56" s="343"/>
      <c r="BF56" s="343"/>
      <c r="BG56" s="343"/>
      <c r="BH56" s="345"/>
      <c r="BI56" s="342"/>
      <c r="BJ56" s="343"/>
      <c r="BK56" s="343"/>
      <c r="BL56" s="343"/>
      <c r="BM56" s="343"/>
      <c r="BN56" s="343"/>
      <c r="BO56" s="343"/>
      <c r="BP56" s="342"/>
      <c r="BQ56" s="343"/>
      <c r="BR56" s="343"/>
      <c r="BS56" s="343"/>
      <c r="BT56" s="343"/>
      <c r="BU56" s="1533"/>
      <c r="BV56" s="1533"/>
      <c r="BW56" s="344"/>
      <c r="BX56" s="343"/>
      <c r="BY56" s="343"/>
      <c r="BZ56" s="343"/>
      <c r="CA56" s="343"/>
      <c r="CB56" s="343"/>
      <c r="CC56" s="343"/>
      <c r="CD56" s="343"/>
      <c r="CE56" s="330"/>
      <c r="CF56" s="330"/>
      <c r="CG56" s="330"/>
      <c r="CH56" s="331"/>
    </row>
    <row r="57" spans="1:86" ht="120" customHeight="1">
      <c r="B57" s="1563" t="s">
        <v>992</v>
      </c>
      <c r="C57" s="314" t="s">
        <v>524</v>
      </c>
      <c r="D57" s="481">
        <v>1.3</v>
      </c>
      <c r="E57" s="471">
        <v>1.2849999999999999</v>
      </c>
      <c r="F57" s="471"/>
      <c r="G57" s="471"/>
      <c r="H57" s="471"/>
      <c r="I57" s="471">
        <v>2.15</v>
      </c>
      <c r="J57" s="471"/>
      <c r="K57" s="481">
        <v>1.6</v>
      </c>
      <c r="L57" s="472">
        <f>E57</f>
        <v>1.2849999999999999</v>
      </c>
      <c r="M57" s="473">
        <v>1.84</v>
      </c>
      <c r="N57" s="473"/>
      <c r="O57" s="473"/>
      <c r="P57" s="472">
        <f>I57</f>
        <v>2.15</v>
      </c>
      <c r="Q57" s="473"/>
      <c r="R57" s="481">
        <v>1.9</v>
      </c>
      <c r="S57" s="463">
        <f>E57</f>
        <v>1.2849999999999999</v>
      </c>
      <c r="T57" s="463">
        <f>M57</f>
        <v>1.84</v>
      </c>
      <c r="U57" s="471">
        <v>2.4449999999999998</v>
      </c>
      <c r="V57" s="482"/>
      <c r="W57" s="463">
        <f>P57</f>
        <v>2.15</v>
      </c>
      <c r="X57" s="482"/>
      <c r="Y57" s="481">
        <v>2.15</v>
      </c>
      <c r="Z57" s="463">
        <f>E57</f>
        <v>1.2849999999999999</v>
      </c>
      <c r="AA57" s="463">
        <f>M57</f>
        <v>1.84</v>
      </c>
      <c r="AB57" s="463">
        <f>U57</f>
        <v>2.4449999999999998</v>
      </c>
      <c r="AC57" s="471">
        <v>3.1749999999999998</v>
      </c>
      <c r="AD57" s="1534"/>
      <c r="AE57" s="1534"/>
      <c r="AF57" s="469">
        <f>W57</f>
        <v>2.15</v>
      </c>
      <c r="AG57" s="471">
        <v>3.1749999999999998</v>
      </c>
      <c r="AH57" s="321">
        <v>0.8</v>
      </c>
      <c r="AI57" s="321">
        <v>0.95</v>
      </c>
      <c r="AJ57" s="321">
        <v>1</v>
      </c>
      <c r="AK57" s="321">
        <v>0.8</v>
      </c>
      <c r="AL57" s="321">
        <v>0.95</v>
      </c>
      <c r="AM57" s="321">
        <v>1</v>
      </c>
      <c r="AN57" s="129"/>
      <c r="AO57" s="129"/>
      <c r="AP57" s="129"/>
      <c r="AQ57" s="329"/>
      <c r="AR57" s="339"/>
      <c r="AS57" s="481"/>
      <c r="AT57" s="471"/>
      <c r="AU57" s="1556"/>
      <c r="AV57" s="1556"/>
      <c r="AW57" s="471"/>
      <c r="AX57" s="471"/>
      <c r="AY57" s="471"/>
      <c r="AZ57" s="471">
        <v>2.15</v>
      </c>
      <c r="BA57" s="471"/>
      <c r="BB57" s="481">
        <v>1.6</v>
      </c>
      <c r="BC57" s="472">
        <f>AT57</f>
        <v>0</v>
      </c>
      <c r="BD57" s="473">
        <v>1.84</v>
      </c>
      <c r="BE57" s="473"/>
      <c r="BF57" s="473"/>
      <c r="BG57" s="472">
        <f>AZ57</f>
        <v>2.15</v>
      </c>
      <c r="BH57" s="473"/>
      <c r="BI57" s="481">
        <v>1.9</v>
      </c>
      <c r="BJ57" s="463">
        <f>AT57</f>
        <v>0</v>
      </c>
      <c r="BK57" s="463">
        <f>BD57</f>
        <v>1.84</v>
      </c>
      <c r="BL57" s="471">
        <v>2.4449999999999998</v>
      </c>
      <c r="BM57" s="482"/>
      <c r="BN57" s="463">
        <f>BG57</f>
        <v>2.15</v>
      </c>
      <c r="BO57" s="482"/>
      <c r="BP57" s="481">
        <v>2.15</v>
      </c>
      <c r="BQ57" s="463">
        <f>AT57</f>
        <v>0</v>
      </c>
      <c r="BR57" s="463">
        <f>BD57</f>
        <v>1.84</v>
      </c>
      <c r="BS57" s="463">
        <f>BL57</f>
        <v>2.4449999999999998</v>
      </c>
      <c r="BT57" s="471">
        <v>3.1749999999999998</v>
      </c>
      <c r="BU57" s="1534"/>
      <c r="BV57" s="1534"/>
      <c r="BW57" s="469">
        <f>BN57</f>
        <v>2.15</v>
      </c>
      <c r="BX57" s="471">
        <v>3.1749999999999998</v>
      </c>
      <c r="BY57" s="321">
        <v>0.8</v>
      </c>
      <c r="BZ57" s="321">
        <v>0.95</v>
      </c>
      <c r="CA57" s="321">
        <v>1</v>
      </c>
      <c r="CB57" s="321">
        <v>0.8</v>
      </c>
      <c r="CC57" s="321">
        <v>0.95</v>
      </c>
      <c r="CD57" s="321">
        <v>1</v>
      </c>
      <c r="CE57" s="129"/>
      <c r="CF57" s="129"/>
      <c r="CG57" s="129"/>
      <c r="CH57" s="329"/>
    </row>
    <row r="58" spans="1:86">
      <c r="B58" s="1562" t="s">
        <v>65</v>
      </c>
      <c r="C58" s="310"/>
      <c r="D58" s="342"/>
      <c r="E58" s="343"/>
      <c r="F58" s="343"/>
      <c r="G58" s="343"/>
      <c r="H58" s="343"/>
      <c r="I58" s="343"/>
      <c r="J58" s="343"/>
      <c r="K58" s="342"/>
      <c r="L58" s="343"/>
      <c r="M58" s="343"/>
      <c r="N58" s="343"/>
      <c r="O58" s="343"/>
      <c r="P58" s="343"/>
      <c r="Q58" s="345"/>
      <c r="R58" s="342"/>
      <c r="S58" s="343"/>
      <c r="T58" s="343"/>
      <c r="U58" s="343"/>
      <c r="V58" s="343"/>
      <c r="W58" s="343"/>
      <c r="X58" s="343"/>
      <c r="Y58" s="342"/>
      <c r="Z58" s="343"/>
      <c r="AA58" s="343"/>
      <c r="AB58" s="343"/>
      <c r="AC58" s="343"/>
      <c r="AD58" s="1533"/>
      <c r="AE58" s="1533"/>
      <c r="AF58" s="344"/>
      <c r="AG58" s="343"/>
      <c r="AH58" s="343"/>
      <c r="AI58" s="343"/>
      <c r="AJ58" s="343"/>
      <c r="AK58" s="343"/>
      <c r="AL58" s="343"/>
      <c r="AM58" s="343"/>
      <c r="AN58" s="330"/>
      <c r="AO58" s="330"/>
      <c r="AP58" s="330"/>
      <c r="AQ58" s="331"/>
      <c r="AR58" s="339"/>
      <c r="AS58" s="342"/>
      <c r="AT58" s="343"/>
      <c r="AU58" s="1555"/>
      <c r="AV58" s="1555"/>
      <c r="AW58" s="343"/>
      <c r="AX58" s="343"/>
      <c r="AY58" s="343"/>
      <c r="AZ58" s="343"/>
      <c r="BA58" s="343"/>
      <c r="BB58" s="342"/>
      <c r="BC58" s="343"/>
      <c r="BD58" s="343"/>
      <c r="BE58" s="343"/>
      <c r="BF58" s="343"/>
      <c r="BG58" s="343"/>
      <c r="BH58" s="345"/>
      <c r="BI58" s="342"/>
      <c r="BJ58" s="343"/>
      <c r="BK58" s="343"/>
      <c r="BL58" s="343"/>
      <c r="BM58" s="343"/>
      <c r="BN58" s="343"/>
      <c r="BO58" s="343"/>
      <c r="BP58" s="342"/>
      <c r="BQ58" s="343"/>
      <c r="BR58" s="343"/>
      <c r="BS58" s="343"/>
      <c r="BT58" s="343"/>
      <c r="BU58" s="1533"/>
      <c r="BV58" s="1533"/>
      <c r="BW58" s="344"/>
      <c r="BX58" s="343"/>
      <c r="BY58" s="343"/>
      <c r="BZ58" s="343"/>
      <c r="CA58" s="343"/>
      <c r="CB58" s="343"/>
      <c r="CC58" s="343"/>
      <c r="CD58" s="343"/>
      <c r="CE58" s="330"/>
      <c r="CF58" s="330"/>
      <c r="CG58" s="330"/>
      <c r="CH58" s="331"/>
    </row>
    <row r="59" spans="1:86" ht="120" customHeight="1">
      <c r="B59" s="1563" t="s">
        <v>993</v>
      </c>
      <c r="C59" s="314" t="s">
        <v>271</v>
      </c>
      <c r="D59" s="340">
        <v>5</v>
      </c>
      <c r="E59" s="339">
        <v>13</v>
      </c>
      <c r="F59" s="339"/>
      <c r="G59" s="339"/>
      <c r="H59" s="339"/>
      <c r="I59" s="339">
        <v>20</v>
      </c>
      <c r="J59" s="339"/>
      <c r="K59" s="340">
        <v>10</v>
      </c>
      <c r="L59" s="364">
        <f>E59</f>
        <v>13</v>
      </c>
      <c r="M59" s="339">
        <v>19</v>
      </c>
      <c r="N59" s="339"/>
      <c r="O59" s="339"/>
      <c r="P59" s="364">
        <f>I59</f>
        <v>20</v>
      </c>
      <c r="Q59" s="339"/>
      <c r="R59" s="340">
        <v>15</v>
      </c>
      <c r="S59" s="354">
        <f>E59</f>
        <v>13</v>
      </c>
      <c r="T59" s="354">
        <f>M59</f>
        <v>19</v>
      </c>
      <c r="U59" s="339">
        <v>19</v>
      </c>
      <c r="V59" s="339"/>
      <c r="W59" s="354">
        <f>P59</f>
        <v>20</v>
      </c>
      <c r="X59" s="339"/>
      <c r="Y59" s="340">
        <v>20</v>
      </c>
      <c r="Z59" s="354">
        <f>E59</f>
        <v>13</v>
      </c>
      <c r="AA59" s="354">
        <f>M59</f>
        <v>19</v>
      </c>
      <c r="AB59" s="354">
        <f>U59</f>
        <v>19</v>
      </c>
      <c r="AC59" s="339">
        <v>18</v>
      </c>
      <c r="AD59" s="1535"/>
      <c r="AE59" s="1535"/>
      <c r="AF59" s="356">
        <f>W59</f>
        <v>20</v>
      </c>
      <c r="AG59" s="339">
        <v>18</v>
      </c>
      <c r="AH59" s="321">
        <v>0.8</v>
      </c>
      <c r="AI59" s="321">
        <v>0.89</v>
      </c>
      <c r="AJ59" s="321">
        <v>1</v>
      </c>
      <c r="AK59" s="321">
        <v>0.8</v>
      </c>
      <c r="AL59" s="321">
        <v>0.89</v>
      </c>
      <c r="AM59" s="321">
        <v>1</v>
      </c>
      <c r="AN59" s="129"/>
      <c r="AO59" s="129"/>
      <c r="AP59" s="129"/>
      <c r="AQ59" s="329"/>
      <c r="AR59" s="339"/>
      <c r="AS59" s="340"/>
      <c r="AT59" s="339"/>
      <c r="AU59" s="1557"/>
      <c r="AV59" s="1557"/>
      <c r="AW59" s="339"/>
      <c r="AX59" s="339"/>
      <c r="AY59" s="339"/>
      <c r="AZ59" s="339">
        <v>20</v>
      </c>
      <c r="BA59" s="339"/>
      <c r="BB59" s="340">
        <v>10</v>
      </c>
      <c r="BC59" s="364">
        <f>AT59</f>
        <v>0</v>
      </c>
      <c r="BD59" s="339">
        <v>19</v>
      </c>
      <c r="BE59" s="339"/>
      <c r="BF59" s="339"/>
      <c r="BG59" s="364">
        <f>AZ59</f>
        <v>20</v>
      </c>
      <c r="BH59" s="339"/>
      <c r="BI59" s="340">
        <v>15</v>
      </c>
      <c r="BJ59" s="354">
        <f>AT59</f>
        <v>0</v>
      </c>
      <c r="BK59" s="354">
        <f>BD59</f>
        <v>19</v>
      </c>
      <c r="BL59" s="339">
        <v>19</v>
      </c>
      <c r="BM59" s="339"/>
      <c r="BN59" s="354">
        <f>BG59</f>
        <v>20</v>
      </c>
      <c r="BO59" s="339"/>
      <c r="BP59" s="340">
        <v>20</v>
      </c>
      <c r="BQ59" s="354">
        <f>AT59</f>
        <v>0</v>
      </c>
      <c r="BR59" s="354">
        <f>BD59</f>
        <v>19</v>
      </c>
      <c r="BS59" s="354">
        <f>BL59</f>
        <v>19</v>
      </c>
      <c r="BT59" s="339">
        <v>18</v>
      </c>
      <c r="BU59" s="1535"/>
      <c r="BV59" s="1535"/>
      <c r="BW59" s="356">
        <f>BN59</f>
        <v>20</v>
      </c>
      <c r="BX59" s="339">
        <v>18</v>
      </c>
      <c r="BY59" s="321">
        <v>0.8</v>
      </c>
      <c r="BZ59" s="321">
        <v>0.89</v>
      </c>
      <c r="CA59" s="321">
        <v>1</v>
      </c>
      <c r="CB59" s="321">
        <v>0.8</v>
      </c>
      <c r="CC59" s="321">
        <v>0.89</v>
      </c>
      <c r="CD59" s="321">
        <v>1</v>
      </c>
      <c r="CE59" s="129"/>
      <c r="CF59" s="129"/>
      <c r="CG59" s="129"/>
      <c r="CH59" s="329"/>
    </row>
    <row r="60" spans="1:86">
      <c r="B60" s="1562" t="s">
        <v>66</v>
      </c>
      <c r="C60" s="310"/>
      <c r="D60" s="342"/>
      <c r="E60" s="343"/>
      <c r="F60" s="343"/>
      <c r="G60" s="343"/>
      <c r="H60" s="343"/>
      <c r="I60" s="343"/>
      <c r="J60" s="343"/>
      <c r="K60" s="342"/>
      <c r="L60" s="343"/>
      <c r="M60" s="343"/>
      <c r="N60" s="343"/>
      <c r="O60" s="343"/>
      <c r="P60" s="343"/>
      <c r="Q60" s="345"/>
      <c r="R60" s="342"/>
      <c r="S60" s="343"/>
      <c r="T60" s="343"/>
      <c r="U60" s="343"/>
      <c r="V60" s="343"/>
      <c r="W60" s="343"/>
      <c r="X60" s="343"/>
      <c r="Y60" s="342"/>
      <c r="Z60" s="343"/>
      <c r="AA60" s="343"/>
      <c r="AB60" s="343"/>
      <c r="AC60" s="343"/>
      <c r="AD60" s="1533"/>
      <c r="AE60" s="1533"/>
      <c r="AF60" s="344"/>
      <c r="AG60" s="343"/>
      <c r="AH60" s="343"/>
      <c r="AI60" s="343"/>
      <c r="AJ60" s="343"/>
      <c r="AK60" s="343"/>
      <c r="AL60" s="343"/>
      <c r="AM60" s="343"/>
      <c r="AN60" s="330"/>
      <c r="AO60" s="330"/>
      <c r="AP60" s="330"/>
      <c r="AQ60" s="331"/>
      <c r="AR60" s="339"/>
      <c r="AS60" s="342"/>
      <c r="AT60" s="343"/>
      <c r="AU60" s="1555"/>
      <c r="AV60" s="1555"/>
      <c r="AW60" s="343"/>
      <c r="AX60" s="343"/>
      <c r="AY60" s="343"/>
      <c r="AZ60" s="343"/>
      <c r="BA60" s="343"/>
      <c r="BB60" s="342"/>
      <c r="BC60" s="343"/>
      <c r="BD60" s="343"/>
      <c r="BE60" s="343"/>
      <c r="BF60" s="343"/>
      <c r="BG60" s="343"/>
      <c r="BH60" s="345"/>
      <c r="BI60" s="342"/>
      <c r="BJ60" s="343"/>
      <c r="BK60" s="343"/>
      <c r="BL60" s="343"/>
      <c r="BM60" s="343"/>
      <c r="BN60" s="343"/>
      <c r="BO60" s="343"/>
      <c r="BP60" s="342"/>
      <c r="BQ60" s="343"/>
      <c r="BR60" s="343"/>
      <c r="BS60" s="343"/>
      <c r="BT60" s="343"/>
      <c r="BU60" s="1533"/>
      <c r="BV60" s="1533"/>
      <c r="BW60" s="344"/>
      <c r="BX60" s="343"/>
      <c r="BY60" s="343"/>
      <c r="BZ60" s="343"/>
      <c r="CA60" s="343"/>
      <c r="CB60" s="343"/>
      <c r="CC60" s="343"/>
      <c r="CD60" s="343"/>
      <c r="CE60" s="330"/>
      <c r="CF60" s="330"/>
      <c r="CG60" s="330"/>
      <c r="CH60" s="331"/>
    </row>
    <row r="61" spans="1:86" ht="120" customHeight="1">
      <c r="B61" s="1563" t="s">
        <v>994</v>
      </c>
      <c r="C61" s="314" t="s">
        <v>524</v>
      </c>
      <c r="D61" s="340"/>
      <c r="E61" s="339"/>
      <c r="F61" s="339"/>
      <c r="G61" s="339"/>
      <c r="H61" s="339"/>
      <c r="I61" s="339"/>
      <c r="J61" s="339"/>
      <c r="K61" s="340"/>
      <c r="L61" s="364">
        <f>E61</f>
        <v>0</v>
      </c>
      <c r="M61" s="339"/>
      <c r="N61" s="339"/>
      <c r="O61" s="339"/>
      <c r="P61" s="364">
        <f>I61</f>
        <v>0</v>
      </c>
      <c r="Q61" s="339"/>
      <c r="R61" s="340"/>
      <c r="S61" s="354">
        <f>E61</f>
        <v>0</v>
      </c>
      <c r="T61" s="354">
        <f>M61</f>
        <v>0</v>
      </c>
      <c r="U61" s="339">
        <v>1.1379999999999999</v>
      </c>
      <c r="V61" s="339"/>
      <c r="W61" s="354">
        <f>P61</f>
        <v>0</v>
      </c>
      <c r="X61" s="339"/>
      <c r="Y61" s="340"/>
      <c r="Z61" s="354">
        <f>E61</f>
        <v>0</v>
      </c>
      <c r="AA61" s="354">
        <f>M61</f>
        <v>0</v>
      </c>
      <c r="AB61" s="354">
        <f>U61</f>
        <v>1.1379999999999999</v>
      </c>
      <c r="AC61" s="339">
        <v>1.5549999999999999</v>
      </c>
      <c r="AD61" s="1535"/>
      <c r="AE61" s="1535"/>
      <c r="AF61" s="356">
        <f>W61</f>
        <v>0</v>
      </c>
      <c r="AG61" s="339">
        <v>1.5549999999999999</v>
      </c>
      <c r="AH61" s="321">
        <v>0.85</v>
      </c>
      <c r="AI61" s="321">
        <v>0.92</v>
      </c>
      <c r="AJ61" s="321">
        <v>1</v>
      </c>
      <c r="AK61" s="321">
        <v>0.85</v>
      </c>
      <c r="AL61" s="321">
        <v>0.92</v>
      </c>
      <c r="AM61" s="321">
        <v>1</v>
      </c>
      <c r="AN61" s="129"/>
      <c r="AO61" s="129"/>
      <c r="AP61" s="129"/>
      <c r="AQ61" s="329"/>
      <c r="AR61" s="339"/>
      <c r="AS61" s="340"/>
      <c r="AT61" s="339"/>
      <c r="AU61" s="1557"/>
      <c r="AV61" s="1557"/>
      <c r="AW61" s="339"/>
      <c r="AX61" s="339"/>
      <c r="AY61" s="339"/>
      <c r="AZ61" s="339"/>
      <c r="BA61" s="339"/>
      <c r="BB61" s="340"/>
      <c r="BC61" s="364">
        <f>AT61</f>
        <v>0</v>
      </c>
      <c r="BD61" s="339"/>
      <c r="BE61" s="339"/>
      <c r="BF61" s="339"/>
      <c r="BG61" s="364">
        <f>AZ61</f>
        <v>0</v>
      </c>
      <c r="BH61" s="339"/>
      <c r="BI61" s="340"/>
      <c r="BJ61" s="354">
        <f>AT61</f>
        <v>0</v>
      </c>
      <c r="BK61" s="354">
        <f>BD61</f>
        <v>0</v>
      </c>
      <c r="BL61" s="339">
        <v>1.1379999999999999</v>
      </c>
      <c r="BM61" s="339"/>
      <c r="BN61" s="354">
        <f>BG61</f>
        <v>0</v>
      </c>
      <c r="BO61" s="339"/>
      <c r="BP61" s="340"/>
      <c r="BQ61" s="354">
        <f>AT61</f>
        <v>0</v>
      </c>
      <c r="BR61" s="354">
        <f>BD61</f>
        <v>0</v>
      </c>
      <c r="BS61" s="354">
        <f>BL61</f>
        <v>1.1379999999999999</v>
      </c>
      <c r="BT61" s="339">
        <v>1.5549999999999999</v>
      </c>
      <c r="BU61" s="1535"/>
      <c r="BV61" s="1535"/>
      <c r="BW61" s="356">
        <f>BN61</f>
        <v>0</v>
      </c>
      <c r="BX61" s="339">
        <v>1.5549999999999999</v>
      </c>
      <c r="BY61" s="321">
        <v>0.85</v>
      </c>
      <c r="BZ61" s="321">
        <v>0.92</v>
      </c>
      <c r="CA61" s="321">
        <v>1</v>
      </c>
      <c r="CB61" s="321">
        <v>0.85</v>
      </c>
      <c r="CC61" s="321">
        <v>0.92</v>
      </c>
      <c r="CD61" s="321">
        <v>1</v>
      </c>
      <c r="CE61" s="129"/>
      <c r="CF61" s="129"/>
      <c r="CG61" s="129"/>
      <c r="CH61" s="329"/>
    </row>
    <row r="62" spans="1:86">
      <c r="B62" s="1562" t="s">
        <v>67</v>
      </c>
      <c r="C62" s="310"/>
      <c r="D62" s="342"/>
      <c r="E62" s="343"/>
      <c r="F62" s="343"/>
      <c r="G62" s="343"/>
      <c r="H62" s="343"/>
      <c r="I62" s="343"/>
      <c r="J62" s="343"/>
      <c r="K62" s="342"/>
      <c r="L62" s="343"/>
      <c r="M62" s="343"/>
      <c r="N62" s="343"/>
      <c r="O62" s="343"/>
      <c r="P62" s="343"/>
      <c r="Q62" s="345"/>
      <c r="R62" s="342"/>
      <c r="S62" s="343"/>
      <c r="T62" s="343"/>
      <c r="U62" s="343"/>
      <c r="V62" s="343"/>
      <c r="W62" s="343"/>
      <c r="X62" s="343"/>
      <c r="Y62" s="342"/>
      <c r="Z62" s="343"/>
      <c r="AA62" s="343"/>
      <c r="AB62" s="343"/>
      <c r="AC62" s="343"/>
      <c r="AD62" s="1533"/>
      <c r="AE62" s="1533"/>
      <c r="AF62" s="344"/>
      <c r="AG62" s="343"/>
      <c r="AH62" s="343"/>
      <c r="AI62" s="343"/>
      <c r="AJ62" s="343"/>
      <c r="AK62" s="343"/>
      <c r="AL62" s="343"/>
      <c r="AM62" s="343"/>
      <c r="AN62" s="330"/>
      <c r="AO62" s="330"/>
      <c r="AP62" s="330"/>
      <c r="AQ62" s="331"/>
      <c r="AR62" s="339"/>
      <c r="AS62" s="342"/>
      <c r="AT62" s="343"/>
      <c r="AU62" s="1555"/>
      <c r="AV62" s="1555"/>
      <c r="AW62" s="343"/>
      <c r="AX62" s="343"/>
      <c r="AY62" s="343"/>
      <c r="AZ62" s="343"/>
      <c r="BA62" s="343"/>
      <c r="BB62" s="342"/>
      <c r="BC62" s="343"/>
      <c r="BD62" s="343"/>
      <c r="BE62" s="343"/>
      <c r="BF62" s="343"/>
      <c r="BG62" s="343"/>
      <c r="BH62" s="345"/>
      <c r="BI62" s="342"/>
      <c r="BJ62" s="343"/>
      <c r="BK62" s="343"/>
      <c r="BL62" s="343"/>
      <c r="BM62" s="343"/>
      <c r="BN62" s="343"/>
      <c r="BO62" s="343"/>
      <c r="BP62" s="342"/>
      <c r="BQ62" s="343"/>
      <c r="BR62" s="343"/>
      <c r="BS62" s="343"/>
      <c r="BT62" s="343"/>
      <c r="BU62" s="1533"/>
      <c r="BV62" s="1533"/>
      <c r="BW62" s="344"/>
      <c r="BX62" s="343"/>
      <c r="BY62" s="343"/>
      <c r="BZ62" s="343"/>
      <c r="CA62" s="343"/>
      <c r="CB62" s="343"/>
      <c r="CC62" s="343"/>
      <c r="CD62" s="343"/>
      <c r="CE62" s="330"/>
      <c r="CF62" s="330"/>
      <c r="CG62" s="330"/>
      <c r="CH62" s="331"/>
    </row>
    <row r="63" spans="1:86" ht="120" customHeight="1">
      <c r="B63" s="1563" t="s">
        <v>995</v>
      </c>
      <c r="C63" s="314" t="s">
        <v>524</v>
      </c>
      <c r="D63" s="477">
        <v>0.6</v>
      </c>
      <c r="E63" s="474">
        <v>0.60899999999999999</v>
      </c>
      <c r="F63" s="474"/>
      <c r="G63" s="474"/>
      <c r="H63" s="474"/>
      <c r="I63" s="474">
        <v>1.24</v>
      </c>
      <c r="J63" s="474"/>
      <c r="K63" s="477">
        <v>0.8</v>
      </c>
      <c r="L63" s="478">
        <f>E63</f>
        <v>0.60899999999999999</v>
      </c>
      <c r="M63" s="474">
        <v>0.84</v>
      </c>
      <c r="N63" s="474"/>
      <c r="O63" s="474"/>
      <c r="P63" s="478">
        <f>I63</f>
        <v>1.24</v>
      </c>
      <c r="Q63" s="474"/>
      <c r="R63" s="477">
        <v>1</v>
      </c>
      <c r="S63" s="479">
        <f>E63</f>
        <v>0.60899999999999999</v>
      </c>
      <c r="T63" s="479">
        <f>M63</f>
        <v>0.84</v>
      </c>
      <c r="U63" s="474">
        <v>1.1950000000000001</v>
      </c>
      <c r="V63" s="474"/>
      <c r="W63" s="479">
        <f>P63</f>
        <v>1.24</v>
      </c>
      <c r="X63" s="474"/>
      <c r="Y63" s="477">
        <v>1.24</v>
      </c>
      <c r="Z63" s="479">
        <f>E63</f>
        <v>0.60899999999999999</v>
      </c>
      <c r="AA63" s="479">
        <f>M63</f>
        <v>0.84</v>
      </c>
      <c r="AB63" s="479">
        <f>U63</f>
        <v>1.1950000000000001</v>
      </c>
      <c r="AC63" s="474">
        <v>1.419</v>
      </c>
      <c r="AD63" s="1536"/>
      <c r="AE63" s="1536"/>
      <c r="AF63" s="480">
        <f>W63</f>
        <v>1.24</v>
      </c>
      <c r="AG63" s="474">
        <v>1.419</v>
      </c>
      <c r="AH63" s="321">
        <v>0.8</v>
      </c>
      <c r="AI63" s="321">
        <v>0.95</v>
      </c>
      <c r="AJ63" s="321">
        <v>1</v>
      </c>
      <c r="AK63" s="321">
        <v>0.8</v>
      </c>
      <c r="AL63" s="321">
        <v>0.95</v>
      </c>
      <c r="AM63" s="321">
        <v>1</v>
      </c>
      <c r="AN63" s="129"/>
      <c r="AO63" s="129"/>
      <c r="AP63" s="129"/>
      <c r="AQ63" s="329"/>
      <c r="AR63" s="339"/>
      <c r="AS63" s="477"/>
      <c r="AT63" s="474"/>
      <c r="AU63" s="1557"/>
      <c r="AV63" s="1557"/>
      <c r="AW63" s="474"/>
      <c r="AX63" s="474"/>
      <c r="AY63" s="474"/>
      <c r="AZ63" s="474">
        <v>1.24</v>
      </c>
      <c r="BA63" s="474"/>
      <c r="BB63" s="477">
        <v>0.8</v>
      </c>
      <c r="BC63" s="478">
        <f>AT63</f>
        <v>0</v>
      </c>
      <c r="BD63" s="474">
        <v>0.84</v>
      </c>
      <c r="BE63" s="474"/>
      <c r="BF63" s="474"/>
      <c r="BG63" s="478">
        <f>AZ63</f>
        <v>1.24</v>
      </c>
      <c r="BH63" s="474"/>
      <c r="BI63" s="477">
        <v>1</v>
      </c>
      <c r="BJ63" s="479">
        <f>AT63</f>
        <v>0</v>
      </c>
      <c r="BK63" s="479">
        <f>BD63</f>
        <v>0.84</v>
      </c>
      <c r="BL63" s="474">
        <v>1.1950000000000001</v>
      </c>
      <c r="BM63" s="474"/>
      <c r="BN63" s="479">
        <f>BG63</f>
        <v>1.24</v>
      </c>
      <c r="BO63" s="474"/>
      <c r="BP63" s="477">
        <v>1.24</v>
      </c>
      <c r="BQ63" s="479">
        <f>AT63</f>
        <v>0</v>
      </c>
      <c r="BR63" s="479">
        <f>BD63</f>
        <v>0.84</v>
      </c>
      <c r="BS63" s="479">
        <f>BL63</f>
        <v>1.1950000000000001</v>
      </c>
      <c r="BT63" s="474">
        <v>1.419</v>
      </c>
      <c r="BU63" s="1536"/>
      <c r="BV63" s="1536"/>
      <c r="BW63" s="480">
        <f>BN63</f>
        <v>1.24</v>
      </c>
      <c r="BX63" s="474">
        <v>1.419</v>
      </c>
      <c r="BY63" s="321">
        <v>0.8</v>
      </c>
      <c r="BZ63" s="321">
        <v>0.95</v>
      </c>
      <c r="CA63" s="321">
        <v>1</v>
      </c>
      <c r="CB63" s="321">
        <v>0.8</v>
      </c>
      <c r="CC63" s="321">
        <v>0.95</v>
      </c>
      <c r="CD63" s="321">
        <v>1</v>
      </c>
      <c r="CE63" s="129"/>
      <c r="CF63" s="129"/>
      <c r="CG63" s="129"/>
      <c r="CH63" s="329"/>
    </row>
    <row r="64" spans="1:86">
      <c r="B64" s="1564" t="s">
        <v>57</v>
      </c>
      <c r="C64" s="311"/>
      <c r="D64" s="346"/>
      <c r="E64" s="347"/>
      <c r="F64" s="347"/>
      <c r="G64" s="347"/>
      <c r="H64" s="347"/>
      <c r="I64" s="347"/>
      <c r="J64" s="347"/>
      <c r="K64" s="346"/>
      <c r="L64" s="347"/>
      <c r="M64" s="347"/>
      <c r="N64" s="347"/>
      <c r="O64" s="347"/>
      <c r="P64" s="347"/>
      <c r="Q64" s="348"/>
      <c r="R64" s="346"/>
      <c r="S64" s="347"/>
      <c r="T64" s="347"/>
      <c r="U64" s="347"/>
      <c r="V64" s="347"/>
      <c r="W64" s="347"/>
      <c r="X64" s="347"/>
      <c r="Y64" s="346"/>
      <c r="Z64" s="347"/>
      <c r="AA64" s="347"/>
      <c r="AB64" s="347"/>
      <c r="AC64" s="347"/>
      <c r="AD64" s="1537"/>
      <c r="AE64" s="1537"/>
      <c r="AF64" s="332"/>
      <c r="AG64" s="347"/>
      <c r="AH64" s="347"/>
      <c r="AI64" s="347"/>
      <c r="AJ64" s="347"/>
      <c r="AK64" s="347"/>
      <c r="AL64" s="347"/>
      <c r="AM64" s="347"/>
      <c r="AN64" s="325"/>
      <c r="AO64" s="325"/>
      <c r="AP64" s="325"/>
      <c r="AQ64" s="335"/>
      <c r="AR64" s="339"/>
      <c r="AS64" s="346"/>
      <c r="AT64" s="347"/>
      <c r="AU64" s="1558"/>
      <c r="AV64" s="1558"/>
      <c r="AW64" s="347"/>
      <c r="AX64" s="347"/>
      <c r="AY64" s="347"/>
      <c r="AZ64" s="347"/>
      <c r="BA64" s="347"/>
      <c r="BB64" s="346"/>
      <c r="BC64" s="347"/>
      <c r="BD64" s="347"/>
      <c r="BE64" s="347"/>
      <c r="BF64" s="347"/>
      <c r="BG64" s="347"/>
      <c r="BH64" s="348"/>
      <c r="BI64" s="346"/>
      <c r="BJ64" s="347"/>
      <c r="BK64" s="347"/>
      <c r="BL64" s="347"/>
      <c r="BM64" s="347"/>
      <c r="BN64" s="347"/>
      <c r="BO64" s="347"/>
      <c r="BP64" s="346"/>
      <c r="BQ64" s="347"/>
      <c r="BR64" s="347"/>
      <c r="BS64" s="347"/>
      <c r="BT64" s="347"/>
      <c r="BU64" s="1537"/>
      <c r="BV64" s="1537"/>
      <c r="BW64" s="332"/>
      <c r="BX64" s="347"/>
      <c r="BY64" s="347"/>
      <c r="BZ64" s="347"/>
      <c r="CA64" s="347"/>
      <c r="CB64" s="347"/>
      <c r="CC64" s="347"/>
      <c r="CD64" s="347"/>
      <c r="CE64" s="325"/>
      <c r="CF64" s="325"/>
      <c r="CG64" s="325"/>
      <c r="CH64" s="335"/>
    </row>
    <row r="65" spans="2:86">
      <c r="B65" s="1562" t="s">
        <v>769</v>
      </c>
      <c r="C65" s="310"/>
      <c r="D65" s="342"/>
      <c r="E65" s="343"/>
      <c r="F65" s="343"/>
      <c r="G65" s="343"/>
      <c r="H65" s="343"/>
      <c r="I65" s="343"/>
      <c r="J65" s="343"/>
      <c r="K65" s="342"/>
      <c r="L65" s="343"/>
      <c r="M65" s="343"/>
      <c r="N65" s="343"/>
      <c r="O65" s="343"/>
      <c r="P65" s="343"/>
      <c r="Q65" s="345"/>
      <c r="R65" s="342"/>
      <c r="S65" s="343"/>
      <c r="T65" s="343"/>
      <c r="U65" s="343"/>
      <c r="V65" s="343"/>
      <c r="W65" s="343"/>
      <c r="X65" s="343"/>
      <c r="Y65" s="342"/>
      <c r="Z65" s="343"/>
      <c r="AA65" s="343"/>
      <c r="AB65" s="343"/>
      <c r="AC65" s="343"/>
      <c r="AD65" s="1533"/>
      <c r="AE65" s="1533"/>
      <c r="AF65" s="344"/>
      <c r="AG65" s="343"/>
      <c r="AH65" s="343"/>
      <c r="AI65" s="343"/>
      <c r="AJ65" s="343"/>
      <c r="AK65" s="343"/>
      <c r="AL65" s="343"/>
      <c r="AM65" s="343"/>
      <c r="AN65" s="330"/>
      <c r="AO65" s="330"/>
      <c r="AP65" s="330"/>
      <c r="AQ65" s="331"/>
      <c r="AR65" s="339"/>
      <c r="AS65" s="342"/>
      <c r="AT65" s="343"/>
      <c r="AU65" s="1555"/>
      <c r="AV65" s="1555"/>
      <c r="AW65" s="343"/>
      <c r="AX65" s="343"/>
      <c r="AY65" s="343"/>
      <c r="AZ65" s="343"/>
      <c r="BA65" s="343"/>
      <c r="BB65" s="342"/>
      <c r="BC65" s="343"/>
      <c r="BD65" s="343"/>
      <c r="BE65" s="343"/>
      <c r="BF65" s="343"/>
      <c r="BG65" s="343"/>
      <c r="BH65" s="345"/>
      <c r="BI65" s="342"/>
      <c r="BJ65" s="343"/>
      <c r="BK65" s="343"/>
      <c r="BL65" s="343"/>
      <c r="BM65" s="343"/>
      <c r="BN65" s="343"/>
      <c r="BO65" s="343"/>
      <c r="BP65" s="342"/>
      <c r="BQ65" s="343"/>
      <c r="BR65" s="343"/>
      <c r="BS65" s="343"/>
      <c r="BT65" s="343"/>
      <c r="BU65" s="1533"/>
      <c r="BV65" s="1533"/>
      <c r="BW65" s="344"/>
      <c r="BX65" s="343"/>
      <c r="BY65" s="343"/>
      <c r="BZ65" s="343"/>
      <c r="CA65" s="343"/>
      <c r="CB65" s="343"/>
      <c r="CC65" s="343"/>
      <c r="CD65" s="343"/>
      <c r="CE65" s="330"/>
      <c r="CF65" s="330"/>
      <c r="CG65" s="330"/>
      <c r="CH65" s="331"/>
    </row>
    <row r="66" spans="2:86" ht="120" customHeight="1">
      <c r="B66" s="1563" t="s">
        <v>1004</v>
      </c>
      <c r="C66" s="314" t="s">
        <v>187</v>
      </c>
      <c r="D66" s="745"/>
      <c r="E66" s="746"/>
      <c r="F66" s="746"/>
      <c r="G66" s="746"/>
      <c r="H66" s="746"/>
      <c r="I66" s="746"/>
      <c r="J66" s="746"/>
      <c r="K66" s="745"/>
      <c r="L66" s="747"/>
      <c r="M66" s="748"/>
      <c r="N66" s="746"/>
      <c r="O66" s="746"/>
      <c r="P66" s="747"/>
      <c r="Q66" s="746"/>
      <c r="R66" s="745"/>
      <c r="S66" s="749"/>
      <c r="T66" s="749"/>
      <c r="U66" s="748">
        <v>173.7</v>
      </c>
      <c r="V66" s="746"/>
      <c r="W66" s="749"/>
      <c r="X66" s="746"/>
      <c r="Y66" s="745"/>
      <c r="Z66" s="749"/>
      <c r="AA66" s="749"/>
      <c r="AB66" s="749">
        <f>U66</f>
        <v>173.7</v>
      </c>
      <c r="AC66" s="746">
        <v>171.6</v>
      </c>
      <c r="AD66" s="1538"/>
      <c r="AE66" s="1538"/>
      <c r="AF66" s="750"/>
      <c r="AG66" s="746">
        <v>171.6</v>
      </c>
      <c r="AH66" s="321">
        <v>0.8</v>
      </c>
      <c r="AI66" s="321">
        <v>0.95</v>
      </c>
      <c r="AJ66" s="321">
        <v>1</v>
      </c>
      <c r="AK66" s="321">
        <v>0.8</v>
      </c>
      <c r="AL66" s="321">
        <v>0.95</v>
      </c>
      <c r="AM66" s="321">
        <v>1</v>
      </c>
      <c r="AN66" s="129"/>
      <c r="AO66" s="129"/>
      <c r="AP66" s="129"/>
      <c r="AQ66" s="329"/>
      <c r="AR66" s="339"/>
      <c r="AS66" s="745"/>
      <c r="AT66" s="746"/>
      <c r="AU66" s="1556"/>
      <c r="AV66" s="1556"/>
      <c r="AW66" s="746"/>
      <c r="AX66" s="746"/>
      <c r="AY66" s="746"/>
      <c r="AZ66" s="746"/>
      <c r="BA66" s="746"/>
      <c r="BB66" s="745"/>
      <c r="BC66" s="747"/>
      <c r="BD66" s="748"/>
      <c r="BE66" s="746"/>
      <c r="BF66" s="746"/>
      <c r="BG66" s="747"/>
      <c r="BH66" s="746"/>
      <c r="BI66" s="745"/>
      <c r="BJ66" s="749"/>
      <c r="BK66" s="749"/>
      <c r="BL66" s="748">
        <v>173.7</v>
      </c>
      <c r="BM66" s="746"/>
      <c r="BN66" s="749"/>
      <c r="BO66" s="746"/>
      <c r="BP66" s="745"/>
      <c r="BQ66" s="749"/>
      <c r="BR66" s="749"/>
      <c r="BS66" s="749">
        <f>BL66</f>
        <v>173.7</v>
      </c>
      <c r="BT66" s="746">
        <v>171.6</v>
      </c>
      <c r="BU66" s="1538"/>
      <c r="BV66" s="1538"/>
      <c r="BW66" s="750"/>
      <c r="BX66" s="746">
        <v>171.6</v>
      </c>
      <c r="BY66" s="321">
        <v>0.8</v>
      </c>
      <c r="BZ66" s="321">
        <v>0.95</v>
      </c>
      <c r="CA66" s="321">
        <v>1</v>
      </c>
      <c r="CB66" s="321">
        <v>0.8</v>
      </c>
      <c r="CC66" s="321">
        <v>0.95</v>
      </c>
      <c r="CD66" s="321">
        <v>1</v>
      </c>
      <c r="CE66" s="129"/>
      <c r="CF66" s="129"/>
      <c r="CG66" s="129"/>
      <c r="CH66" s="329"/>
    </row>
    <row r="67" spans="2:86">
      <c r="B67" s="1562" t="s">
        <v>68</v>
      </c>
      <c r="C67" s="310"/>
      <c r="D67" s="342"/>
      <c r="E67" s="343"/>
      <c r="F67" s="343"/>
      <c r="G67" s="343"/>
      <c r="H67" s="343"/>
      <c r="I67" s="343"/>
      <c r="J67" s="343"/>
      <c r="K67" s="342"/>
      <c r="L67" s="343"/>
      <c r="M67" s="343"/>
      <c r="N67" s="343"/>
      <c r="O67" s="343"/>
      <c r="P67" s="343"/>
      <c r="Q67" s="345"/>
      <c r="R67" s="342"/>
      <c r="S67" s="343"/>
      <c r="T67" s="343"/>
      <c r="U67" s="343"/>
      <c r="V67" s="343"/>
      <c r="W67" s="343"/>
      <c r="X67" s="343"/>
      <c r="Y67" s="342"/>
      <c r="Z67" s="343"/>
      <c r="AA67" s="343"/>
      <c r="AB67" s="343"/>
      <c r="AC67" s="343"/>
      <c r="AD67" s="1533"/>
      <c r="AE67" s="1533"/>
      <c r="AF67" s="344"/>
      <c r="AG67" s="343"/>
      <c r="AH67" s="343"/>
      <c r="AI67" s="343"/>
      <c r="AJ67" s="343"/>
      <c r="AK67" s="343"/>
      <c r="AL67" s="343"/>
      <c r="AM67" s="343"/>
      <c r="AN67" s="330"/>
      <c r="AO67" s="330"/>
      <c r="AP67" s="330"/>
      <c r="AQ67" s="331"/>
      <c r="AR67" s="339"/>
      <c r="AS67" s="342"/>
      <c r="AT67" s="343"/>
      <c r="AU67" s="1555"/>
      <c r="AV67" s="1555"/>
      <c r="AW67" s="343"/>
      <c r="AX67" s="343"/>
      <c r="AY67" s="343"/>
      <c r="AZ67" s="343"/>
      <c r="BA67" s="343"/>
      <c r="BB67" s="342"/>
      <c r="BC67" s="343"/>
      <c r="BD67" s="343"/>
      <c r="BE67" s="343"/>
      <c r="BF67" s="343"/>
      <c r="BG67" s="343"/>
      <c r="BH67" s="345"/>
      <c r="BI67" s="342"/>
      <c r="BJ67" s="343"/>
      <c r="BK67" s="343"/>
      <c r="BL67" s="343"/>
      <c r="BM67" s="343"/>
      <c r="BN67" s="343"/>
      <c r="BO67" s="343"/>
      <c r="BP67" s="342"/>
      <c r="BQ67" s="343"/>
      <c r="BR67" s="343"/>
      <c r="BS67" s="343"/>
      <c r="BT67" s="343"/>
      <c r="BU67" s="1533"/>
      <c r="BV67" s="1533"/>
      <c r="BW67" s="344"/>
      <c r="BX67" s="343"/>
      <c r="BY67" s="343"/>
      <c r="BZ67" s="343"/>
      <c r="CA67" s="343"/>
      <c r="CB67" s="343"/>
      <c r="CC67" s="343"/>
      <c r="CD67" s="343"/>
      <c r="CE67" s="330"/>
      <c r="CF67" s="330"/>
      <c r="CG67" s="330"/>
      <c r="CH67" s="331"/>
    </row>
    <row r="68" spans="2:86" ht="120" customHeight="1">
      <c r="B68" s="1563" t="s">
        <v>1005</v>
      </c>
      <c r="C68" s="314" t="s">
        <v>525</v>
      </c>
      <c r="D68" s="484">
        <v>-1.4</v>
      </c>
      <c r="E68" s="483">
        <v>-1</v>
      </c>
      <c r="F68" s="483"/>
      <c r="G68" s="483"/>
      <c r="H68" s="483"/>
      <c r="I68" s="483">
        <v>-0.6</v>
      </c>
      <c r="J68" s="483"/>
      <c r="K68" s="484">
        <v>-1.1499999999999999</v>
      </c>
      <c r="L68" s="478">
        <f>E68</f>
        <v>-1</v>
      </c>
      <c r="M68" s="485">
        <v>-1.5</v>
      </c>
      <c r="N68" s="483"/>
      <c r="O68" s="483"/>
      <c r="P68" s="478">
        <f>I68</f>
        <v>-0.6</v>
      </c>
      <c r="Q68" s="483"/>
      <c r="R68" s="484">
        <v>-0.9</v>
      </c>
      <c r="S68" s="479">
        <f>E68</f>
        <v>-1</v>
      </c>
      <c r="T68" s="479">
        <f>M68</f>
        <v>-1.5</v>
      </c>
      <c r="U68" s="485">
        <v>-1.8</v>
      </c>
      <c r="V68" s="483"/>
      <c r="W68" s="479">
        <f>P68</f>
        <v>-0.6</v>
      </c>
      <c r="X68" s="483"/>
      <c r="Y68" s="484">
        <v>-0.6</v>
      </c>
      <c r="Z68" s="479">
        <f>E68</f>
        <v>-1</v>
      </c>
      <c r="AA68" s="479">
        <f>M68</f>
        <v>-1.5</v>
      </c>
      <c r="AB68" s="479">
        <f>U68</f>
        <v>-1.8</v>
      </c>
      <c r="AC68" s="483">
        <v>-1.74</v>
      </c>
      <c r="AD68" s="1539"/>
      <c r="AE68" s="1539"/>
      <c r="AF68" s="480">
        <f>W68</f>
        <v>-0.6</v>
      </c>
      <c r="AG68" s="483">
        <v>-1.74</v>
      </c>
      <c r="AH68" s="321">
        <v>1.05</v>
      </c>
      <c r="AI68" s="321">
        <v>0.9</v>
      </c>
      <c r="AJ68" s="321">
        <v>0.9</v>
      </c>
      <c r="AK68" s="321">
        <v>1.05</v>
      </c>
      <c r="AL68" s="321">
        <v>0.9</v>
      </c>
      <c r="AM68" s="321">
        <v>0.9</v>
      </c>
      <c r="AN68" s="129"/>
      <c r="AO68" s="129"/>
      <c r="AP68" s="129"/>
      <c r="AQ68" s="329"/>
      <c r="AR68" s="339"/>
      <c r="AS68" s="484"/>
      <c r="AT68" s="483"/>
      <c r="AU68" s="1556"/>
      <c r="AV68" s="1556"/>
      <c r="AW68" s="483"/>
      <c r="AX68" s="483"/>
      <c r="AY68" s="483"/>
      <c r="AZ68" s="483">
        <v>-0.6</v>
      </c>
      <c r="BA68" s="483"/>
      <c r="BB68" s="484">
        <v>-1.1499999999999999</v>
      </c>
      <c r="BC68" s="478">
        <f>AT68</f>
        <v>0</v>
      </c>
      <c r="BD68" s="485">
        <v>-1.5</v>
      </c>
      <c r="BE68" s="483"/>
      <c r="BF68" s="483"/>
      <c r="BG68" s="478">
        <f>AZ68</f>
        <v>-0.6</v>
      </c>
      <c r="BH68" s="483"/>
      <c r="BI68" s="484">
        <v>-0.9</v>
      </c>
      <c r="BJ68" s="479">
        <f>AT68</f>
        <v>0</v>
      </c>
      <c r="BK68" s="479">
        <f>BD68</f>
        <v>-1.5</v>
      </c>
      <c r="BL68" s="485">
        <v>-1.8</v>
      </c>
      <c r="BM68" s="483"/>
      <c r="BN68" s="479">
        <f>BG68</f>
        <v>-0.6</v>
      </c>
      <c r="BO68" s="483"/>
      <c r="BP68" s="484">
        <v>-0.6</v>
      </c>
      <c r="BQ68" s="479">
        <f>AT68</f>
        <v>0</v>
      </c>
      <c r="BR68" s="479">
        <f>BD68</f>
        <v>-1.5</v>
      </c>
      <c r="BS68" s="479">
        <f>BL68</f>
        <v>-1.8</v>
      </c>
      <c r="BT68" s="483">
        <v>-1.74</v>
      </c>
      <c r="BU68" s="1539"/>
      <c r="BV68" s="1539"/>
      <c r="BW68" s="480">
        <f>BN68</f>
        <v>-0.6</v>
      </c>
      <c r="BX68" s="483">
        <v>-1.74</v>
      </c>
      <c r="BY68" s="321">
        <v>1.05</v>
      </c>
      <c r="BZ68" s="321">
        <v>0.9</v>
      </c>
      <c r="CA68" s="321">
        <v>0.9</v>
      </c>
      <c r="CB68" s="321">
        <v>1.05</v>
      </c>
      <c r="CC68" s="321">
        <v>0.9</v>
      </c>
      <c r="CD68" s="321">
        <v>0.9</v>
      </c>
      <c r="CE68" s="129"/>
      <c r="CF68" s="129"/>
      <c r="CG68" s="129"/>
      <c r="CH68" s="329"/>
    </row>
    <row r="69" spans="2:86" ht="120" customHeight="1">
      <c r="B69" s="1563" t="s">
        <v>582</v>
      </c>
      <c r="C69" s="314" t="s">
        <v>272</v>
      </c>
      <c r="D69" s="340">
        <v>3</v>
      </c>
      <c r="E69" s="339">
        <v>2</v>
      </c>
      <c r="F69" s="339"/>
      <c r="G69" s="339"/>
      <c r="H69" s="339"/>
      <c r="I69" s="339">
        <v>3</v>
      </c>
      <c r="J69" s="339"/>
      <c r="K69" s="340">
        <v>3</v>
      </c>
      <c r="L69" s="364">
        <f t="shared" ref="L69:L80" si="58">E69</f>
        <v>2</v>
      </c>
      <c r="M69" s="339">
        <v>1</v>
      </c>
      <c r="N69" s="339"/>
      <c r="O69" s="339"/>
      <c r="P69" s="364">
        <f>I69</f>
        <v>3</v>
      </c>
      <c r="Q69" s="339"/>
      <c r="R69" s="340">
        <v>3</v>
      </c>
      <c r="S69" s="548">
        <f>E69</f>
        <v>2</v>
      </c>
      <c r="T69" s="354">
        <f>M69</f>
        <v>1</v>
      </c>
      <c r="U69" s="339">
        <v>1</v>
      </c>
      <c r="V69" s="339"/>
      <c r="W69" s="354">
        <f>P69</f>
        <v>3</v>
      </c>
      <c r="X69" s="339"/>
      <c r="Y69" s="340">
        <v>3</v>
      </c>
      <c r="Z69" s="354">
        <f>E69</f>
        <v>2</v>
      </c>
      <c r="AA69" s="354">
        <f>M69</f>
        <v>1</v>
      </c>
      <c r="AB69" s="354">
        <f>U69</f>
        <v>1</v>
      </c>
      <c r="AC69" s="339">
        <v>1</v>
      </c>
      <c r="AD69" s="1535"/>
      <c r="AE69" s="1535"/>
      <c r="AF69" s="356">
        <f>W69</f>
        <v>3</v>
      </c>
      <c r="AG69" s="339">
        <v>1</v>
      </c>
      <c r="AH69" s="321">
        <v>0.8</v>
      </c>
      <c r="AI69" s="321">
        <v>0.95</v>
      </c>
      <c r="AJ69" s="321">
        <v>1</v>
      </c>
      <c r="AK69" s="321">
        <v>0.8</v>
      </c>
      <c r="AL69" s="321">
        <v>0.95</v>
      </c>
      <c r="AM69" s="321">
        <v>1</v>
      </c>
      <c r="AN69" s="129"/>
      <c r="AO69" s="129"/>
      <c r="AP69" s="129"/>
      <c r="AQ69" s="329"/>
      <c r="AR69" s="339"/>
      <c r="AS69" s="340"/>
      <c r="AT69" s="339"/>
      <c r="AU69" s="1557"/>
      <c r="AV69" s="1557"/>
      <c r="AW69" s="339"/>
      <c r="AX69" s="339"/>
      <c r="AY69" s="339"/>
      <c r="AZ69" s="339">
        <v>3</v>
      </c>
      <c r="BA69" s="339"/>
      <c r="BB69" s="340">
        <v>3</v>
      </c>
      <c r="BC69" s="364">
        <f t="shared" ref="BC69:BC80" si="59">AT69</f>
        <v>0</v>
      </c>
      <c r="BD69" s="339">
        <v>1</v>
      </c>
      <c r="BE69" s="339"/>
      <c r="BF69" s="339"/>
      <c r="BG69" s="364">
        <f>AZ69</f>
        <v>3</v>
      </c>
      <c r="BH69" s="339"/>
      <c r="BI69" s="340">
        <v>3</v>
      </c>
      <c r="BJ69" s="548">
        <f>AT69</f>
        <v>0</v>
      </c>
      <c r="BK69" s="354">
        <f>BD69</f>
        <v>1</v>
      </c>
      <c r="BL69" s="339">
        <v>1</v>
      </c>
      <c r="BM69" s="339"/>
      <c r="BN69" s="354">
        <f>BG69</f>
        <v>3</v>
      </c>
      <c r="BO69" s="339"/>
      <c r="BP69" s="340">
        <v>3</v>
      </c>
      <c r="BQ69" s="354">
        <f>AT69</f>
        <v>0</v>
      </c>
      <c r="BR69" s="354">
        <f>BD69</f>
        <v>1</v>
      </c>
      <c r="BS69" s="354">
        <f>BL69</f>
        <v>1</v>
      </c>
      <c r="BT69" s="339">
        <v>1</v>
      </c>
      <c r="BU69" s="1535"/>
      <c r="BV69" s="1535"/>
      <c r="BW69" s="356">
        <f>BN69</f>
        <v>3</v>
      </c>
      <c r="BX69" s="339">
        <v>1</v>
      </c>
      <c r="BY69" s="321">
        <v>0.8</v>
      </c>
      <c r="BZ69" s="321">
        <v>0.95</v>
      </c>
      <c r="CA69" s="321">
        <v>1</v>
      </c>
      <c r="CB69" s="321">
        <v>0.8</v>
      </c>
      <c r="CC69" s="321">
        <v>0.95</v>
      </c>
      <c r="CD69" s="321">
        <v>1</v>
      </c>
      <c r="CE69" s="129"/>
      <c r="CF69" s="129"/>
      <c r="CG69" s="129"/>
      <c r="CH69" s="329"/>
    </row>
    <row r="70" spans="2:86" ht="120" customHeight="1">
      <c r="B70" s="1563" t="s">
        <v>1006</v>
      </c>
      <c r="C70" s="314" t="s">
        <v>524</v>
      </c>
      <c r="D70" s="470">
        <v>3.5</v>
      </c>
      <c r="E70" s="471">
        <v>3.601</v>
      </c>
      <c r="F70" s="471"/>
      <c r="G70" s="471"/>
      <c r="H70" s="471"/>
      <c r="I70" s="471">
        <v>7</v>
      </c>
      <c r="J70" s="471"/>
      <c r="K70" s="470">
        <v>4.5</v>
      </c>
      <c r="L70" s="472">
        <f>E70</f>
        <v>3.601</v>
      </c>
      <c r="M70" s="473">
        <v>4.07</v>
      </c>
      <c r="N70" s="473"/>
      <c r="O70" s="473"/>
      <c r="P70" s="472">
        <f>I70</f>
        <v>7</v>
      </c>
      <c r="Q70" s="471"/>
      <c r="R70" s="470">
        <v>5.5</v>
      </c>
      <c r="S70" s="463">
        <f>E70</f>
        <v>3.601</v>
      </c>
      <c r="T70" s="463">
        <f>M70</f>
        <v>4.07</v>
      </c>
      <c r="U70" s="471">
        <v>4.7169999999999996</v>
      </c>
      <c r="V70" s="471"/>
      <c r="W70" s="354">
        <f>P70</f>
        <v>7</v>
      </c>
      <c r="X70" s="471"/>
      <c r="Y70" s="470">
        <v>7</v>
      </c>
      <c r="Z70" s="463">
        <f>E70</f>
        <v>3.601</v>
      </c>
      <c r="AA70" s="463">
        <f>M70</f>
        <v>4.07</v>
      </c>
      <c r="AB70" s="463">
        <f>U70</f>
        <v>4.7169999999999996</v>
      </c>
      <c r="AC70" s="471">
        <v>4.67</v>
      </c>
      <c r="AD70" s="1534"/>
      <c r="AE70" s="1534"/>
      <c r="AF70" s="469">
        <f>W70</f>
        <v>7</v>
      </c>
      <c r="AG70" s="471">
        <v>4.67</v>
      </c>
      <c r="AH70" s="321">
        <v>0.8</v>
      </c>
      <c r="AI70" s="321">
        <v>0.95</v>
      </c>
      <c r="AJ70" s="321">
        <v>1</v>
      </c>
      <c r="AK70" s="321">
        <v>0.8</v>
      </c>
      <c r="AL70" s="321">
        <v>0.95</v>
      </c>
      <c r="AM70" s="321">
        <v>1</v>
      </c>
      <c r="AN70" s="129"/>
      <c r="AO70" s="129"/>
      <c r="AP70" s="129"/>
      <c r="AQ70" s="329"/>
      <c r="AR70" s="339"/>
      <c r="AS70" s="470"/>
      <c r="AT70" s="471"/>
      <c r="AU70" s="1556"/>
      <c r="AV70" s="1556"/>
      <c r="AW70" s="471"/>
      <c r="AX70" s="471"/>
      <c r="AY70" s="471"/>
      <c r="AZ70" s="471">
        <v>7</v>
      </c>
      <c r="BA70" s="471"/>
      <c r="BB70" s="470">
        <v>4.5</v>
      </c>
      <c r="BC70" s="472">
        <f>AT70</f>
        <v>0</v>
      </c>
      <c r="BD70" s="473">
        <v>4.07</v>
      </c>
      <c r="BE70" s="473"/>
      <c r="BF70" s="473"/>
      <c r="BG70" s="472">
        <f>AZ70</f>
        <v>7</v>
      </c>
      <c r="BH70" s="471"/>
      <c r="BI70" s="470">
        <v>5.5</v>
      </c>
      <c r="BJ70" s="463">
        <f>AT70</f>
        <v>0</v>
      </c>
      <c r="BK70" s="463">
        <f>BD70</f>
        <v>4.07</v>
      </c>
      <c r="BL70" s="471">
        <v>4.7169999999999996</v>
      </c>
      <c r="BM70" s="471"/>
      <c r="BN70" s="354">
        <f>BG70</f>
        <v>7</v>
      </c>
      <c r="BO70" s="471"/>
      <c r="BP70" s="470">
        <v>7</v>
      </c>
      <c r="BQ70" s="463">
        <f>AT70</f>
        <v>0</v>
      </c>
      <c r="BR70" s="463">
        <f>BD70</f>
        <v>4.07</v>
      </c>
      <c r="BS70" s="463">
        <f>BL70</f>
        <v>4.7169999999999996</v>
      </c>
      <c r="BT70" s="471">
        <v>4.67</v>
      </c>
      <c r="BU70" s="1534"/>
      <c r="BV70" s="1534"/>
      <c r="BW70" s="469">
        <f>BN70</f>
        <v>7</v>
      </c>
      <c r="BX70" s="471">
        <v>4.67</v>
      </c>
      <c r="BY70" s="321">
        <v>0.8</v>
      </c>
      <c r="BZ70" s="321">
        <v>0.95</v>
      </c>
      <c r="CA70" s="321">
        <v>1</v>
      </c>
      <c r="CB70" s="321">
        <v>0.8</v>
      </c>
      <c r="CC70" s="321">
        <v>0.95</v>
      </c>
      <c r="CD70" s="321">
        <v>1</v>
      </c>
      <c r="CE70" s="129"/>
      <c r="CF70" s="129"/>
      <c r="CG70" s="129"/>
      <c r="CH70" s="329"/>
    </row>
    <row r="71" spans="2:86">
      <c r="B71" s="1562" t="s">
        <v>69</v>
      </c>
      <c r="C71" s="310"/>
      <c r="D71" s="342"/>
      <c r="E71" s="343"/>
      <c r="F71" s="343"/>
      <c r="G71" s="343"/>
      <c r="H71" s="343"/>
      <c r="I71" s="343"/>
      <c r="J71" s="343"/>
      <c r="K71" s="342"/>
      <c r="L71" s="343"/>
      <c r="M71" s="343"/>
      <c r="N71" s="343"/>
      <c r="O71" s="343"/>
      <c r="P71" s="343"/>
      <c r="Q71" s="345"/>
      <c r="R71" s="342"/>
      <c r="S71" s="343"/>
      <c r="T71" s="343"/>
      <c r="U71" s="343"/>
      <c r="V71" s="343"/>
      <c r="W71" s="343"/>
      <c r="X71" s="343"/>
      <c r="Y71" s="342"/>
      <c r="Z71" s="343"/>
      <c r="AA71" s="343"/>
      <c r="AB71" s="343"/>
      <c r="AC71" s="343"/>
      <c r="AD71" s="1533"/>
      <c r="AE71" s="1533"/>
      <c r="AF71" s="344"/>
      <c r="AG71" s="343"/>
      <c r="AH71" s="343"/>
      <c r="AI71" s="343"/>
      <c r="AJ71" s="343"/>
      <c r="AK71" s="343"/>
      <c r="AL71" s="343"/>
      <c r="AM71" s="343"/>
      <c r="AN71" s="330"/>
      <c r="AO71" s="330"/>
      <c r="AP71" s="330"/>
      <c r="AQ71" s="331"/>
      <c r="AR71" s="339"/>
      <c r="AS71" s="342"/>
      <c r="AT71" s="343"/>
      <c r="AU71" s="1555"/>
      <c r="AV71" s="1555"/>
      <c r="AW71" s="343"/>
      <c r="AX71" s="343"/>
      <c r="AY71" s="343"/>
      <c r="AZ71" s="343"/>
      <c r="BA71" s="343"/>
      <c r="BB71" s="342"/>
      <c r="BC71" s="343"/>
      <c r="BD71" s="343"/>
      <c r="BE71" s="343"/>
      <c r="BF71" s="343"/>
      <c r="BG71" s="343"/>
      <c r="BH71" s="345"/>
      <c r="BI71" s="342"/>
      <c r="BJ71" s="343"/>
      <c r="BK71" s="343"/>
      <c r="BL71" s="343"/>
      <c r="BM71" s="343"/>
      <c r="BN71" s="343"/>
      <c r="BO71" s="343"/>
      <c r="BP71" s="342"/>
      <c r="BQ71" s="343"/>
      <c r="BR71" s="343"/>
      <c r="BS71" s="343"/>
      <c r="BT71" s="343"/>
      <c r="BU71" s="1533"/>
      <c r="BV71" s="1533"/>
      <c r="BW71" s="344"/>
      <c r="BX71" s="343"/>
      <c r="BY71" s="343"/>
      <c r="BZ71" s="343"/>
      <c r="CA71" s="343"/>
      <c r="CB71" s="343"/>
      <c r="CC71" s="343"/>
      <c r="CD71" s="343"/>
      <c r="CE71" s="330"/>
      <c r="CF71" s="330"/>
      <c r="CG71" s="330"/>
      <c r="CH71" s="331"/>
    </row>
    <row r="72" spans="2:86" ht="120" customHeight="1">
      <c r="B72" s="1563" t="s">
        <v>1007</v>
      </c>
      <c r="C72" s="314" t="s">
        <v>187</v>
      </c>
      <c r="D72" s="481">
        <v>0.1</v>
      </c>
      <c r="E72" s="482">
        <v>0.3</v>
      </c>
      <c r="F72" s="482"/>
      <c r="G72" s="482"/>
      <c r="H72" s="483"/>
      <c r="I72" s="483">
        <v>0.5</v>
      </c>
      <c r="J72" s="483"/>
      <c r="K72" s="484">
        <v>0.22</v>
      </c>
      <c r="L72" s="478">
        <f t="shared" si="58"/>
        <v>0.3</v>
      </c>
      <c r="M72" s="474">
        <v>0.6</v>
      </c>
      <c r="N72" s="474"/>
      <c r="O72" s="474"/>
      <c r="P72" s="478">
        <f>I72</f>
        <v>0.5</v>
      </c>
      <c r="Q72" s="483"/>
      <c r="R72" s="484">
        <v>0.35</v>
      </c>
      <c r="S72" s="479">
        <f>E72</f>
        <v>0.3</v>
      </c>
      <c r="T72" s="479">
        <f>M72</f>
        <v>0.6</v>
      </c>
      <c r="U72" s="483">
        <v>0.6</v>
      </c>
      <c r="V72" s="483"/>
      <c r="W72" s="479">
        <f>P72</f>
        <v>0.5</v>
      </c>
      <c r="X72" s="483"/>
      <c r="Y72" s="484">
        <v>0.5</v>
      </c>
      <c r="Z72" s="479">
        <f>E72</f>
        <v>0.3</v>
      </c>
      <c r="AA72" s="479">
        <f>M72</f>
        <v>0.6</v>
      </c>
      <c r="AB72" s="479">
        <f>U72</f>
        <v>0.6</v>
      </c>
      <c r="AC72" s="483">
        <v>0.8</v>
      </c>
      <c r="AD72" s="1539"/>
      <c r="AE72" s="1539"/>
      <c r="AF72" s="480">
        <f>W72</f>
        <v>0.5</v>
      </c>
      <c r="AG72" s="483">
        <v>0.8</v>
      </c>
      <c r="AH72" s="321">
        <v>0.75</v>
      </c>
      <c r="AI72" s="321">
        <v>0.85</v>
      </c>
      <c r="AJ72" s="321">
        <v>1</v>
      </c>
      <c r="AK72" s="321">
        <v>0.75</v>
      </c>
      <c r="AL72" s="321">
        <v>0.85</v>
      </c>
      <c r="AM72" s="321">
        <v>1</v>
      </c>
      <c r="AN72" s="129"/>
      <c r="AO72" s="129"/>
      <c r="AP72" s="129"/>
      <c r="AQ72" s="329"/>
      <c r="AR72" s="339"/>
      <c r="AS72" s="481"/>
      <c r="AT72" s="482"/>
      <c r="AU72" s="1556"/>
      <c r="AV72" s="1556"/>
      <c r="AW72" s="482"/>
      <c r="AX72" s="482"/>
      <c r="AY72" s="483"/>
      <c r="AZ72" s="483">
        <v>0.5</v>
      </c>
      <c r="BA72" s="483"/>
      <c r="BB72" s="484">
        <v>0.22</v>
      </c>
      <c r="BC72" s="478">
        <f t="shared" ref="BC72:BC83" si="60">AT72</f>
        <v>0</v>
      </c>
      <c r="BD72" s="474">
        <v>0.6</v>
      </c>
      <c r="BE72" s="474"/>
      <c r="BF72" s="474"/>
      <c r="BG72" s="478">
        <f>AZ72</f>
        <v>0.5</v>
      </c>
      <c r="BH72" s="483"/>
      <c r="BI72" s="484">
        <v>0.35</v>
      </c>
      <c r="BJ72" s="479">
        <f>AT72</f>
        <v>0</v>
      </c>
      <c r="BK72" s="479">
        <f>BD72</f>
        <v>0.6</v>
      </c>
      <c r="BL72" s="483">
        <v>0.6</v>
      </c>
      <c r="BM72" s="483"/>
      <c r="BN72" s="479">
        <f>BG72</f>
        <v>0.5</v>
      </c>
      <c r="BO72" s="483"/>
      <c r="BP72" s="484">
        <v>0.5</v>
      </c>
      <c r="BQ72" s="479">
        <f>AT72</f>
        <v>0</v>
      </c>
      <c r="BR72" s="479">
        <f>BD72</f>
        <v>0.6</v>
      </c>
      <c r="BS72" s="479">
        <f>BL72</f>
        <v>0.6</v>
      </c>
      <c r="BT72" s="483">
        <v>0.8</v>
      </c>
      <c r="BU72" s="1539"/>
      <c r="BV72" s="1539"/>
      <c r="BW72" s="480">
        <f>BN72</f>
        <v>0.5</v>
      </c>
      <c r="BX72" s="483">
        <v>0.8</v>
      </c>
      <c r="BY72" s="321">
        <v>0.75</v>
      </c>
      <c r="BZ72" s="321">
        <v>0.85</v>
      </c>
      <c r="CA72" s="321">
        <v>1</v>
      </c>
      <c r="CB72" s="321">
        <v>0.75</v>
      </c>
      <c r="CC72" s="321">
        <v>0.85</v>
      </c>
      <c r="CD72" s="321">
        <v>1</v>
      </c>
      <c r="CE72" s="129"/>
      <c r="CF72" s="129"/>
      <c r="CG72" s="129"/>
      <c r="CH72" s="329"/>
    </row>
    <row r="73" spans="2:86" ht="120" customHeight="1">
      <c r="B73" s="1563" t="s">
        <v>1008</v>
      </c>
      <c r="C73" s="314" t="s">
        <v>524</v>
      </c>
      <c r="D73" s="477">
        <v>0.185</v>
      </c>
      <c r="E73" s="474">
        <v>0.59399999999999997</v>
      </c>
      <c r="F73" s="474"/>
      <c r="G73" s="474"/>
      <c r="H73" s="474"/>
      <c r="I73" s="474">
        <v>0.74</v>
      </c>
      <c r="J73" s="474"/>
      <c r="K73" s="477">
        <v>0.37</v>
      </c>
      <c r="L73" s="478">
        <f t="shared" si="58"/>
        <v>0.59399999999999997</v>
      </c>
      <c r="M73" s="474">
        <v>0.60899999999999999</v>
      </c>
      <c r="N73" s="474"/>
      <c r="O73" s="474"/>
      <c r="P73" s="478">
        <f>I73</f>
        <v>0.74</v>
      </c>
      <c r="Q73" s="474"/>
      <c r="R73" s="477">
        <v>0.55500000000000005</v>
      </c>
      <c r="S73" s="479">
        <f>E73</f>
        <v>0.59399999999999997</v>
      </c>
      <c r="T73" s="479">
        <f>M73</f>
        <v>0.60899999999999999</v>
      </c>
      <c r="U73" s="474">
        <v>1.117</v>
      </c>
      <c r="V73" s="474"/>
      <c r="W73" s="479">
        <f>P73</f>
        <v>0.74</v>
      </c>
      <c r="X73" s="474"/>
      <c r="Y73" s="477">
        <v>0.74</v>
      </c>
      <c r="Z73" s="479">
        <f>E73</f>
        <v>0.59399999999999997</v>
      </c>
      <c r="AA73" s="479">
        <f>M73</f>
        <v>0.60899999999999999</v>
      </c>
      <c r="AB73" s="479">
        <f>U73</f>
        <v>1.117</v>
      </c>
      <c r="AC73" s="474">
        <v>1.161</v>
      </c>
      <c r="AD73" s="1536"/>
      <c r="AE73" s="1536"/>
      <c r="AF73" s="480">
        <f>W73</f>
        <v>0.74</v>
      </c>
      <c r="AG73" s="474">
        <v>1.161</v>
      </c>
      <c r="AH73" s="321">
        <v>0.75</v>
      </c>
      <c r="AI73" s="321">
        <v>0.85</v>
      </c>
      <c r="AJ73" s="321">
        <v>1</v>
      </c>
      <c r="AK73" s="321">
        <v>0.75</v>
      </c>
      <c r="AL73" s="321">
        <v>0.85</v>
      </c>
      <c r="AM73" s="321">
        <v>1</v>
      </c>
      <c r="AN73" s="129"/>
      <c r="AO73" s="129"/>
      <c r="AP73" s="129"/>
      <c r="AQ73" s="329"/>
      <c r="AR73" s="339"/>
      <c r="AS73" s="477"/>
      <c r="AT73" s="474"/>
      <c r="AU73" s="1557"/>
      <c r="AV73" s="1557"/>
      <c r="AW73" s="474"/>
      <c r="AX73" s="474"/>
      <c r="AY73" s="474"/>
      <c r="AZ73" s="474">
        <v>0.74</v>
      </c>
      <c r="BA73" s="474"/>
      <c r="BB73" s="477">
        <v>0.37</v>
      </c>
      <c r="BC73" s="478">
        <f t="shared" si="60"/>
        <v>0</v>
      </c>
      <c r="BD73" s="474">
        <v>0.60899999999999999</v>
      </c>
      <c r="BE73" s="474"/>
      <c r="BF73" s="474"/>
      <c r="BG73" s="478">
        <f>AZ73</f>
        <v>0.74</v>
      </c>
      <c r="BH73" s="474"/>
      <c r="BI73" s="477">
        <v>0.55500000000000005</v>
      </c>
      <c r="BJ73" s="479">
        <f>AT73</f>
        <v>0</v>
      </c>
      <c r="BK73" s="479">
        <f>BD73</f>
        <v>0.60899999999999999</v>
      </c>
      <c r="BL73" s="474">
        <v>1.117</v>
      </c>
      <c r="BM73" s="474"/>
      <c r="BN73" s="479">
        <f>BG73</f>
        <v>0.74</v>
      </c>
      <c r="BO73" s="474"/>
      <c r="BP73" s="477">
        <v>0.74</v>
      </c>
      <c r="BQ73" s="479">
        <f>AT73</f>
        <v>0</v>
      </c>
      <c r="BR73" s="479">
        <f>BD73</f>
        <v>0.60899999999999999</v>
      </c>
      <c r="BS73" s="479">
        <f>BL73</f>
        <v>1.117</v>
      </c>
      <c r="BT73" s="474">
        <v>1.161</v>
      </c>
      <c r="BU73" s="1536"/>
      <c r="BV73" s="1536"/>
      <c r="BW73" s="480">
        <f>BN73</f>
        <v>0.74</v>
      </c>
      <c r="BX73" s="474">
        <v>1.161</v>
      </c>
      <c r="BY73" s="321">
        <v>0.75</v>
      </c>
      <c r="BZ73" s="321">
        <v>0.85</v>
      </c>
      <c r="CA73" s="321">
        <v>1</v>
      </c>
      <c r="CB73" s="321">
        <v>0.75</v>
      </c>
      <c r="CC73" s="321">
        <v>0.85</v>
      </c>
      <c r="CD73" s="321">
        <v>1</v>
      </c>
      <c r="CE73" s="129"/>
      <c r="CF73" s="129"/>
      <c r="CG73" s="129"/>
      <c r="CH73" s="329"/>
    </row>
    <row r="74" spans="2:86" ht="120" customHeight="1">
      <c r="B74" s="1563" t="s">
        <v>1009</v>
      </c>
      <c r="C74" s="314" t="s">
        <v>271</v>
      </c>
      <c r="D74" s="340">
        <v>28</v>
      </c>
      <c r="E74" s="339">
        <v>35</v>
      </c>
      <c r="F74" s="339"/>
      <c r="G74" s="339"/>
      <c r="H74" s="339"/>
      <c r="I74" s="339">
        <v>111</v>
      </c>
      <c r="J74" s="339"/>
      <c r="K74" s="340">
        <v>55</v>
      </c>
      <c r="L74" s="364">
        <f t="shared" si="58"/>
        <v>35</v>
      </c>
      <c r="M74" s="339">
        <v>60</v>
      </c>
      <c r="N74" s="339"/>
      <c r="O74" s="339"/>
      <c r="P74" s="364">
        <f>I74</f>
        <v>111</v>
      </c>
      <c r="Q74" s="339"/>
      <c r="R74" s="340">
        <v>83</v>
      </c>
      <c r="S74" s="354">
        <f>E74</f>
        <v>35</v>
      </c>
      <c r="T74" s="354">
        <f>M74</f>
        <v>60</v>
      </c>
      <c r="U74" s="339">
        <v>86</v>
      </c>
      <c r="V74" s="339"/>
      <c r="W74" s="354">
        <f>P74</f>
        <v>111</v>
      </c>
      <c r="X74" s="339"/>
      <c r="Y74" s="340">
        <v>111</v>
      </c>
      <c r="Z74" s="354">
        <f>E74</f>
        <v>35</v>
      </c>
      <c r="AA74" s="354">
        <f>M74</f>
        <v>60</v>
      </c>
      <c r="AB74" s="354">
        <f>U74</f>
        <v>86</v>
      </c>
      <c r="AC74" s="339">
        <v>115</v>
      </c>
      <c r="AD74" s="1535"/>
      <c r="AE74" s="1535"/>
      <c r="AF74" s="356">
        <f>W74</f>
        <v>111</v>
      </c>
      <c r="AG74" s="339">
        <v>115</v>
      </c>
      <c r="AH74" s="321">
        <v>0.85</v>
      </c>
      <c r="AI74" s="321">
        <v>0.92</v>
      </c>
      <c r="AJ74" s="321">
        <v>1</v>
      </c>
      <c r="AK74" s="321">
        <v>0.85</v>
      </c>
      <c r="AL74" s="321">
        <v>0.92</v>
      </c>
      <c r="AM74" s="321">
        <v>1</v>
      </c>
      <c r="AN74" s="129"/>
      <c r="AO74" s="129"/>
      <c r="AP74" s="129"/>
      <c r="AQ74" s="329"/>
      <c r="AR74" s="339"/>
      <c r="AS74" s="340"/>
      <c r="AT74" s="339"/>
      <c r="AU74" s="1557"/>
      <c r="AV74" s="1557"/>
      <c r="AW74" s="339"/>
      <c r="AX74" s="339"/>
      <c r="AY74" s="339"/>
      <c r="AZ74" s="339">
        <v>111</v>
      </c>
      <c r="BA74" s="339"/>
      <c r="BB74" s="340">
        <v>55</v>
      </c>
      <c r="BC74" s="364">
        <f t="shared" si="60"/>
        <v>0</v>
      </c>
      <c r="BD74" s="339">
        <v>60</v>
      </c>
      <c r="BE74" s="339"/>
      <c r="BF74" s="339"/>
      <c r="BG74" s="364">
        <f>AZ74</f>
        <v>111</v>
      </c>
      <c r="BH74" s="339"/>
      <c r="BI74" s="340">
        <v>83</v>
      </c>
      <c r="BJ74" s="354">
        <f>AT74</f>
        <v>0</v>
      </c>
      <c r="BK74" s="354">
        <f>BD74</f>
        <v>60</v>
      </c>
      <c r="BL74" s="339">
        <v>86</v>
      </c>
      <c r="BM74" s="339"/>
      <c r="BN74" s="354">
        <f>BG74</f>
        <v>111</v>
      </c>
      <c r="BO74" s="339"/>
      <c r="BP74" s="340">
        <v>111</v>
      </c>
      <c r="BQ74" s="354">
        <f>AT74</f>
        <v>0</v>
      </c>
      <c r="BR74" s="354">
        <f>BD74</f>
        <v>60</v>
      </c>
      <c r="BS74" s="354">
        <f>BL74</f>
        <v>86</v>
      </c>
      <c r="BT74" s="339">
        <v>115</v>
      </c>
      <c r="BU74" s="1535"/>
      <c r="BV74" s="1535"/>
      <c r="BW74" s="356">
        <f>BN74</f>
        <v>111</v>
      </c>
      <c r="BX74" s="339">
        <v>115</v>
      </c>
      <c r="BY74" s="321">
        <v>0.85</v>
      </c>
      <c r="BZ74" s="321">
        <v>0.92</v>
      </c>
      <c r="CA74" s="321">
        <v>1</v>
      </c>
      <c r="CB74" s="321">
        <v>0.85</v>
      </c>
      <c r="CC74" s="321">
        <v>0.92</v>
      </c>
      <c r="CD74" s="321">
        <v>1</v>
      </c>
      <c r="CE74" s="129"/>
      <c r="CF74" s="129"/>
      <c r="CG74" s="129"/>
      <c r="CH74" s="329"/>
    </row>
    <row r="75" spans="2:86">
      <c r="B75" s="1562" t="s">
        <v>70</v>
      </c>
      <c r="C75" s="310"/>
      <c r="D75" s="342"/>
      <c r="E75" s="343"/>
      <c r="F75" s="343"/>
      <c r="G75" s="343"/>
      <c r="H75" s="343"/>
      <c r="I75" s="343"/>
      <c r="J75" s="343"/>
      <c r="K75" s="342"/>
      <c r="L75" s="343"/>
      <c r="M75" s="343"/>
      <c r="N75" s="343"/>
      <c r="O75" s="343"/>
      <c r="P75" s="343"/>
      <c r="Q75" s="345"/>
      <c r="R75" s="342"/>
      <c r="S75" s="343"/>
      <c r="T75" s="343"/>
      <c r="U75" s="343"/>
      <c r="V75" s="343"/>
      <c r="W75" s="343"/>
      <c r="X75" s="343"/>
      <c r="Y75" s="342"/>
      <c r="Z75" s="343"/>
      <c r="AA75" s="343"/>
      <c r="AB75" s="343"/>
      <c r="AC75" s="343"/>
      <c r="AD75" s="1533"/>
      <c r="AE75" s="1533"/>
      <c r="AF75" s="344"/>
      <c r="AG75" s="343"/>
      <c r="AH75" s="343"/>
      <c r="AI75" s="343"/>
      <c r="AJ75" s="343"/>
      <c r="AK75" s="343"/>
      <c r="AL75" s="343"/>
      <c r="AM75" s="343"/>
      <c r="AN75" s="330"/>
      <c r="AO75" s="330"/>
      <c r="AP75" s="330"/>
      <c r="AQ75" s="331"/>
      <c r="AR75" s="339"/>
      <c r="AS75" s="342"/>
      <c r="AT75" s="343"/>
      <c r="AU75" s="1555"/>
      <c r="AV75" s="1555"/>
      <c r="AW75" s="343"/>
      <c r="AX75" s="343"/>
      <c r="AY75" s="343"/>
      <c r="AZ75" s="343"/>
      <c r="BA75" s="343"/>
      <c r="BB75" s="342"/>
      <c r="BC75" s="343"/>
      <c r="BD75" s="343"/>
      <c r="BE75" s="343"/>
      <c r="BF75" s="343"/>
      <c r="BG75" s="343"/>
      <c r="BH75" s="345"/>
      <c r="BI75" s="342"/>
      <c r="BJ75" s="343"/>
      <c r="BK75" s="343"/>
      <c r="BL75" s="343"/>
      <c r="BM75" s="343"/>
      <c r="BN75" s="343"/>
      <c r="BO75" s="343"/>
      <c r="BP75" s="342"/>
      <c r="BQ75" s="343"/>
      <c r="BR75" s="343"/>
      <c r="BS75" s="343"/>
      <c r="BT75" s="343"/>
      <c r="BU75" s="1533"/>
      <c r="BV75" s="1533"/>
      <c r="BW75" s="344"/>
      <c r="BX75" s="343"/>
      <c r="BY75" s="343"/>
      <c r="BZ75" s="343"/>
      <c r="CA75" s="343"/>
      <c r="CB75" s="343"/>
      <c r="CC75" s="343"/>
      <c r="CD75" s="343"/>
      <c r="CE75" s="330"/>
      <c r="CF75" s="330"/>
      <c r="CG75" s="330"/>
      <c r="CH75" s="331"/>
    </row>
    <row r="76" spans="2:86" ht="120" customHeight="1">
      <c r="B76" s="1563" t="s">
        <v>1017</v>
      </c>
      <c r="C76" s="314" t="s">
        <v>187</v>
      </c>
      <c r="D76" s="484">
        <v>-0.3</v>
      </c>
      <c r="E76" s="485">
        <v>-0.3</v>
      </c>
      <c r="F76" s="483"/>
      <c r="G76" s="483"/>
      <c r="H76" s="483"/>
      <c r="I76" s="483">
        <v>0.1</v>
      </c>
      <c r="J76" s="483"/>
      <c r="K76" s="484">
        <v>-0.2</v>
      </c>
      <c r="L76" s="478">
        <f>E76</f>
        <v>-0.3</v>
      </c>
      <c r="M76" s="475">
        <v>-0.5</v>
      </c>
      <c r="N76" s="474"/>
      <c r="O76" s="474"/>
      <c r="P76" s="478">
        <f>I76</f>
        <v>0.1</v>
      </c>
      <c r="Q76" s="474"/>
      <c r="R76" s="484">
        <v>-0.1</v>
      </c>
      <c r="S76" s="479">
        <f>E76</f>
        <v>-0.3</v>
      </c>
      <c r="T76" s="479">
        <f>M76</f>
        <v>-0.5</v>
      </c>
      <c r="U76" s="485">
        <v>-0.3</v>
      </c>
      <c r="V76" s="483"/>
      <c r="W76" s="479">
        <f>P76</f>
        <v>0.1</v>
      </c>
      <c r="X76" s="483"/>
      <c r="Y76" s="484">
        <v>0.1</v>
      </c>
      <c r="Z76" s="479">
        <f>E76</f>
        <v>-0.3</v>
      </c>
      <c r="AA76" s="479">
        <f>M76</f>
        <v>-0.5</v>
      </c>
      <c r="AB76" s="479">
        <f>U76</f>
        <v>-0.3</v>
      </c>
      <c r="AC76" s="483">
        <v>-0.3</v>
      </c>
      <c r="AD76" s="1539"/>
      <c r="AE76" s="1539"/>
      <c r="AF76" s="480">
        <f>W76</f>
        <v>0.1</v>
      </c>
      <c r="AG76" s="483">
        <v>-0.3</v>
      </c>
      <c r="AH76" s="321">
        <v>0.8</v>
      </c>
      <c r="AI76" s="321">
        <v>0.95</v>
      </c>
      <c r="AJ76" s="321">
        <v>1</v>
      </c>
      <c r="AK76" s="321">
        <v>0.8</v>
      </c>
      <c r="AL76" s="321">
        <v>0.95</v>
      </c>
      <c r="AM76" s="321">
        <v>1</v>
      </c>
      <c r="AN76" s="129"/>
      <c r="AO76" s="129"/>
      <c r="AP76" s="129"/>
      <c r="AQ76" s="329"/>
      <c r="AR76" s="339"/>
      <c r="AS76" s="484"/>
      <c r="AT76" s="485"/>
      <c r="AU76" s="1559"/>
      <c r="AV76" s="1559"/>
      <c r="AW76" s="483"/>
      <c r="AX76" s="483"/>
      <c r="AY76" s="483"/>
      <c r="AZ76" s="483">
        <v>0.1</v>
      </c>
      <c r="BA76" s="483"/>
      <c r="BB76" s="484">
        <v>-0.2</v>
      </c>
      <c r="BC76" s="478">
        <f>AT76</f>
        <v>0</v>
      </c>
      <c r="BD76" s="475">
        <v>-0.5</v>
      </c>
      <c r="BE76" s="474"/>
      <c r="BF76" s="474"/>
      <c r="BG76" s="478">
        <f>AZ76</f>
        <v>0.1</v>
      </c>
      <c r="BH76" s="474"/>
      <c r="BI76" s="484">
        <v>-0.1</v>
      </c>
      <c r="BJ76" s="479">
        <f>AT76</f>
        <v>0</v>
      </c>
      <c r="BK76" s="479">
        <f>BD76</f>
        <v>-0.5</v>
      </c>
      <c r="BL76" s="485">
        <v>-0.3</v>
      </c>
      <c r="BM76" s="483"/>
      <c r="BN76" s="479">
        <f>BG76</f>
        <v>0.1</v>
      </c>
      <c r="BO76" s="483"/>
      <c r="BP76" s="484">
        <v>0.1</v>
      </c>
      <c r="BQ76" s="479">
        <f>AT76</f>
        <v>0</v>
      </c>
      <c r="BR76" s="479">
        <f>BD76</f>
        <v>-0.5</v>
      </c>
      <c r="BS76" s="479">
        <f>BL76</f>
        <v>-0.3</v>
      </c>
      <c r="BT76" s="483">
        <v>-0.3</v>
      </c>
      <c r="BU76" s="1539"/>
      <c r="BV76" s="1539"/>
      <c r="BW76" s="480">
        <f>BN76</f>
        <v>0.1</v>
      </c>
      <c r="BX76" s="483">
        <v>-0.3</v>
      </c>
      <c r="BY76" s="321">
        <v>0.8</v>
      </c>
      <c r="BZ76" s="321">
        <v>0.95</v>
      </c>
      <c r="CA76" s="321">
        <v>1</v>
      </c>
      <c r="CB76" s="321">
        <v>0.8</v>
      </c>
      <c r="CC76" s="321">
        <v>0.95</v>
      </c>
      <c r="CD76" s="321">
        <v>1</v>
      </c>
      <c r="CE76" s="129"/>
      <c r="CF76" s="129"/>
      <c r="CG76" s="129"/>
      <c r="CH76" s="329"/>
    </row>
    <row r="77" spans="2:86" ht="120" customHeight="1">
      <c r="B77" s="1563" t="s">
        <v>1018</v>
      </c>
      <c r="C77" s="314" t="s">
        <v>51</v>
      </c>
      <c r="D77" s="359">
        <v>0.75</v>
      </c>
      <c r="E77" s="341">
        <v>0.66</v>
      </c>
      <c r="F77" s="341"/>
      <c r="G77" s="341"/>
      <c r="H77" s="341"/>
      <c r="I77" s="341">
        <v>0.75</v>
      </c>
      <c r="J77" s="526"/>
      <c r="K77" s="341">
        <v>0.75</v>
      </c>
      <c r="L77" s="360">
        <f t="shared" si="58"/>
        <v>0.66</v>
      </c>
      <c r="M77" s="341">
        <v>0.64</v>
      </c>
      <c r="N77" s="341"/>
      <c r="O77" s="341"/>
      <c r="P77" s="360">
        <f>I77</f>
        <v>0.75</v>
      </c>
      <c r="Q77" s="341"/>
      <c r="R77" s="359">
        <v>0.75</v>
      </c>
      <c r="S77" s="352">
        <f>E77</f>
        <v>0.66</v>
      </c>
      <c r="T77" s="352">
        <f>M77</f>
        <v>0.64</v>
      </c>
      <c r="U77" s="341">
        <v>0.69</v>
      </c>
      <c r="V77" s="341"/>
      <c r="W77" s="352">
        <f>P77</f>
        <v>0.75</v>
      </c>
      <c r="X77" s="341"/>
      <c r="Y77" s="359">
        <v>0.75</v>
      </c>
      <c r="Z77" s="352">
        <f>E77</f>
        <v>0.66</v>
      </c>
      <c r="AA77" s="352">
        <f>M77</f>
        <v>0.64</v>
      </c>
      <c r="AB77" s="352">
        <f>U77</f>
        <v>0.69</v>
      </c>
      <c r="AC77" s="341">
        <v>0.61</v>
      </c>
      <c r="AD77" s="1532"/>
      <c r="AE77" s="1532"/>
      <c r="AF77" s="357">
        <f>W77</f>
        <v>0.75</v>
      </c>
      <c r="AG77" s="341">
        <v>0.61</v>
      </c>
      <c r="AH77" s="321">
        <v>0.75</v>
      </c>
      <c r="AI77" s="321">
        <v>0.85</v>
      </c>
      <c r="AJ77" s="321">
        <v>1</v>
      </c>
      <c r="AK77" s="321">
        <v>0.75</v>
      </c>
      <c r="AL77" s="321">
        <v>0.85</v>
      </c>
      <c r="AM77" s="321">
        <v>1</v>
      </c>
      <c r="AN77" s="129"/>
      <c r="AO77" s="129"/>
      <c r="AP77" s="129"/>
      <c r="AQ77" s="329"/>
      <c r="AR77" s="339"/>
      <c r="AS77" s="359"/>
      <c r="AT77" s="341"/>
      <c r="AU77" s="1554"/>
      <c r="AV77" s="1554"/>
      <c r="AW77" s="341"/>
      <c r="AX77" s="341"/>
      <c r="AY77" s="341"/>
      <c r="AZ77" s="341">
        <v>0.75</v>
      </c>
      <c r="BA77" s="526"/>
      <c r="BB77" s="341">
        <v>0.75</v>
      </c>
      <c r="BC77" s="360">
        <f t="shared" ref="BC77:BC88" si="61">AT77</f>
        <v>0</v>
      </c>
      <c r="BD77" s="341">
        <v>0.64</v>
      </c>
      <c r="BE77" s="341"/>
      <c r="BF77" s="341"/>
      <c r="BG77" s="360">
        <f>AZ77</f>
        <v>0.75</v>
      </c>
      <c r="BH77" s="341"/>
      <c r="BI77" s="359">
        <v>0.75</v>
      </c>
      <c r="BJ77" s="352">
        <f>AT77</f>
        <v>0</v>
      </c>
      <c r="BK77" s="352">
        <f>BD77</f>
        <v>0.64</v>
      </c>
      <c r="BL77" s="341">
        <v>0.69</v>
      </c>
      <c r="BM77" s="341"/>
      <c r="BN77" s="352">
        <f>BG77</f>
        <v>0.75</v>
      </c>
      <c r="BO77" s="341"/>
      <c r="BP77" s="359">
        <v>0.75</v>
      </c>
      <c r="BQ77" s="352">
        <f>AT77</f>
        <v>0</v>
      </c>
      <c r="BR77" s="352">
        <f>BD77</f>
        <v>0.64</v>
      </c>
      <c r="BS77" s="352">
        <f>BL77</f>
        <v>0.69</v>
      </c>
      <c r="BT77" s="341">
        <v>0.61</v>
      </c>
      <c r="BU77" s="1532"/>
      <c r="BV77" s="1532"/>
      <c r="BW77" s="357">
        <f>BN77</f>
        <v>0.75</v>
      </c>
      <c r="BX77" s="341">
        <v>0.61</v>
      </c>
      <c r="BY77" s="321">
        <v>0.75</v>
      </c>
      <c r="BZ77" s="321">
        <v>0.85</v>
      </c>
      <c r="CA77" s="321">
        <v>1</v>
      </c>
      <c r="CB77" s="321">
        <v>0.75</v>
      </c>
      <c r="CC77" s="321">
        <v>0.85</v>
      </c>
      <c r="CD77" s="321">
        <v>1</v>
      </c>
      <c r="CE77" s="129"/>
      <c r="CF77" s="129"/>
      <c r="CG77" s="129"/>
      <c r="CH77" s="329"/>
    </row>
    <row r="78" spans="2:86" ht="120" customHeight="1">
      <c r="B78" s="1563" t="s">
        <v>1019</v>
      </c>
      <c r="C78" s="314" t="s">
        <v>271</v>
      </c>
      <c r="D78" s="340">
        <v>154</v>
      </c>
      <c r="E78" s="339">
        <v>175</v>
      </c>
      <c r="F78" s="339"/>
      <c r="G78" s="339"/>
      <c r="H78" s="339"/>
      <c r="I78" s="339">
        <v>200</v>
      </c>
      <c r="J78" s="339"/>
      <c r="K78" s="340">
        <v>169</v>
      </c>
      <c r="L78" s="364">
        <f t="shared" si="58"/>
        <v>175</v>
      </c>
      <c r="M78" s="339">
        <v>173</v>
      </c>
      <c r="N78" s="339"/>
      <c r="O78" s="339"/>
      <c r="P78" s="364">
        <f>I78</f>
        <v>200</v>
      </c>
      <c r="Q78" s="339"/>
      <c r="R78" s="340">
        <v>185</v>
      </c>
      <c r="S78" s="354">
        <f>E78</f>
        <v>175</v>
      </c>
      <c r="T78" s="354">
        <f>M78</f>
        <v>173</v>
      </c>
      <c r="U78" s="339">
        <v>181</v>
      </c>
      <c r="V78" s="339"/>
      <c r="W78" s="354">
        <f>P78</f>
        <v>200</v>
      </c>
      <c r="X78" s="339"/>
      <c r="Y78" s="340">
        <v>200</v>
      </c>
      <c r="Z78" s="354">
        <f>E78</f>
        <v>175</v>
      </c>
      <c r="AA78" s="354">
        <f>M78</f>
        <v>173</v>
      </c>
      <c r="AB78" s="354">
        <f>U78</f>
        <v>181</v>
      </c>
      <c r="AC78" s="339">
        <v>190</v>
      </c>
      <c r="AD78" s="1535"/>
      <c r="AE78" s="1535"/>
      <c r="AF78" s="356">
        <f>W78</f>
        <v>200</v>
      </c>
      <c r="AG78" s="339">
        <v>190</v>
      </c>
      <c r="AH78" s="321">
        <v>0.85</v>
      </c>
      <c r="AI78" s="321">
        <v>0.92</v>
      </c>
      <c r="AJ78" s="321">
        <v>1</v>
      </c>
      <c r="AK78" s="321">
        <v>0.85</v>
      </c>
      <c r="AL78" s="321">
        <v>0.92</v>
      </c>
      <c r="AM78" s="321">
        <v>1</v>
      </c>
      <c r="AN78" s="129"/>
      <c r="AO78" s="129"/>
      <c r="AP78" s="129"/>
      <c r="AQ78" s="329"/>
      <c r="AR78" s="339"/>
      <c r="AS78" s="340"/>
      <c r="AT78" s="339"/>
      <c r="AU78" s="1557"/>
      <c r="AV78" s="1557"/>
      <c r="AW78" s="339"/>
      <c r="AX78" s="339"/>
      <c r="AY78" s="339"/>
      <c r="AZ78" s="339">
        <v>200</v>
      </c>
      <c r="BA78" s="339"/>
      <c r="BB78" s="340">
        <v>169</v>
      </c>
      <c r="BC78" s="364">
        <f t="shared" si="61"/>
        <v>0</v>
      </c>
      <c r="BD78" s="339">
        <v>173</v>
      </c>
      <c r="BE78" s="339"/>
      <c r="BF78" s="339"/>
      <c r="BG78" s="364">
        <f>AZ78</f>
        <v>200</v>
      </c>
      <c r="BH78" s="339"/>
      <c r="BI78" s="340">
        <v>185</v>
      </c>
      <c r="BJ78" s="354">
        <f>AT78</f>
        <v>0</v>
      </c>
      <c r="BK78" s="354">
        <f>BD78</f>
        <v>173</v>
      </c>
      <c r="BL78" s="339">
        <v>181</v>
      </c>
      <c r="BM78" s="339"/>
      <c r="BN78" s="354">
        <f>BG78</f>
        <v>200</v>
      </c>
      <c r="BO78" s="339"/>
      <c r="BP78" s="340">
        <v>200</v>
      </c>
      <c r="BQ78" s="354">
        <f>AT78</f>
        <v>0</v>
      </c>
      <c r="BR78" s="354">
        <f>BD78</f>
        <v>173</v>
      </c>
      <c r="BS78" s="354">
        <f>BL78</f>
        <v>181</v>
      </c>
      <c r="BT78" s="339">
        <v>190</v>
      </c>
      <c r="BU78" s="1535"/>
      <c r="BV78" s="1535"/>
      <c r="BW78" s="356">
        <f>BN78</f>
        <v>200</v>
      </c>
      <c r="BX78" s="339">
        <v>190</v>
      </c>
      <c r="BY78" s="321">
        <v>0.85</v>
      </c>
      <c r="BZ78" s="321">
        <v>0.92</v>
      </c>
      <c r="CA78" s="321">
        <v>1</v>
      </c>
      <c r="CB78" s="321">
        <v>0.85</v>
      </c>
      <c r="CC78" s="321">
        <v>0.92</v>
      </c>
      <c r="CD78" s="321">
        <v>1</v>
      </c>
      <c r="CE78" s="129"/>
      <c r="CF78" s="129"/>
      <c r="CG78" s="129"/>
      <c r="CH78" s="329"/>
    </row>
    <row r="79" spans="2:86">
      <c r="B79" s="1562" t="s">
        <v>71</v>
      </c>
      <c r="C79" s="310"/>
      <c r="D79" s="342"/>
      <c r="E79" s="343"/>
      <c r="F79" s="343"/>
      <c r="G79" s="343"/>
      <c r="H79" s="343"/>
      <c r="I79" s="343"/>
      <c r="J79" s="343"/>
      <c r="K79" s="342"/>
      <c r="L79" s="343"/>
      <c r="M79" s="343"/>
      <c r="N79" s="343"/>
      <c r="O79" s="343"/>
      <c r="P79" s="343"/>
      <c r="Q79" s="345"/>
      <c r="R79" s="342"/>
      <c r="S79" s="343"/>
      <c r="T79" s="343"/>
      <c r="U79" s="343"/>
      <c r="V79" s="343"/>
      <c r="W79" s="343"/>
      <c r="X79" s="343"/>
      <c r="Y79" s="342"/>
      <c r="Z79" s="343"/>
      <c r="AA79" s="343"/>
      <c r="AB79" s="343"/>
      <c r="AC79" s="343"/>
      <c r="AD79" s="1533"/>
      <c r="AE79" s="1533"/>
      <c r="AF79" s="344"/>
      <c r="AG79" s="343"/>
      <c r="AH79" s="343"/>
      <c r="AI79" s="343"/>
      <c r="AJ79" s="343"/>
      <c r="AK79" s="343"/>
      <c r="AL79" s="343"/>
      <c r="AM79" s="343"/>
      <c r="AN79" s="330"/>
      <c r="AO79" s="330"/>
      <c r="AP79" s="330"/>
      <c r="AQ79" s="331"/>
      <c r="AR79" s="339"/>
      <c r="AS79" s="342"/>
      <c r="AT79" s="343"/>
      <c r="AU79" s="1555"/>
      <c r="AV79" s="1555"/>
      <c r="AW79" s="343"/>
      <c r="AX79" s="343"/>
      <c r="AY79" s="343"/>
      <c r="AZ79" s="343"/>
      <c r="BA79" s="343"/>
      <c r="BB79" s="342"/>
      <c r="BC79" s="343"/>
      <c r="BD79" s="343"/>
      <c r="BE79" s="343"/>
      <c r="BF79" s="343"/>
      <c r="BG79" s="343"/>
      <c r="BH79" s="345"/>
      <c r="BI79" s="342"/>
      <c r="BJ79" s="343"/>
      <c r="BK79" s="343"/>
      <c r="BL79" s="343"/>
      <c r="BM79" s="343"/>
      <c r="BN79" s="343"/>
      <c r="BO79" s="343"/>
      <c r="BP79" s="342"/>
      <c r="BQ79" s="343"/>
      <c r="BR79" s="343"/>
      <c r="BS79" s="343"/>
      <c r="BT79" s="343"/>
      <c r="BU79" s="1533"/>
      <c r="BV79" s="1533"/>
      <c r="BW79" s="344"/>
      <c r="BX79" s="343"/>
      <c r="BY79" s="343"/>
      <c r="BZ79" s="343"/>
      <c r="CA79" s="343"/>
      <c r="CB79" s="343"/>
      <c r="CC79" s="343"/>
      <c r="CD79" s="343"/>
      <c r="CE79" s="330"/>
      <c r="CF79" s="330"/>
      <c r="CG79" s="330"/>
      <c r="CH79" s="331"/>
    </row>
    <row r="80" spans="2:86" ht="120" customHeight="1">
      <c r="B80" s="1563" t="s">
        <v>924</v>
      </c>
      <c r="C80" s="314" t="s">
        <v>187</v>
      </c>
      <c r="D80" s="481">
        <v>0.15</v>
      </c>
      <c r="E80" s="482">
        <v>0.15</v>
      </c>
      <c r="F80" s="482"/>
      <c r="G80" s="482"/>
      <c r="H80" s="482"/>
      <c r="I80" s="482">
        <v>0.7</v>
      </c>
      <c r="J80" s="482"/>
      <c r="K80" s="481">
        <v>0.3</v>
      </c>
      <c r="L80" s="486">
        <f t="shared" si="58"/>
        <v>0.15</v>
      </c>
      <c r="M80" s="482">
        <v>0.3</v>
      </c>
      <c r="N80" s="482"/>
      <c r="O80" s="482"/>
      <c r="P80" s="486">
        <f>I80</f>
        <v>0.7</v>
      </c>
      <c r="Q80" s="482"/>
      <c r="R80" s="481">
        <v>0.45</v>
      </c>
      <c r="S80" s="487">
        <f>E80</f>
        <v>0.15</v>
      </c>
      <c r="T80" s="487">
        <f>M80</f>
        <v>0.3</v>
      </c>
      <c r="U80" s="482">
        <v>0.45</v>
      </c>
      <c r="V80" s="482"/>
      <c r="W80" s="487">
        <f>P80</f>
        <v>0.7</v>
      </c>
      <c r="X80" s="482"/>
      <c r="Y80" s="481">
        <v>0.7</v>
      </c>
      <c r="Z80" s="487">
        <f>E80</f>
        <v>0.15</v>
      </c>
      <c r="AA80" s="487">
        <f>M80</f>
        <v>0.3</v>
      </c>
      <c r="AB80" s="487">
        <f>U80</f>
        <v>0.45</v>
      </c>
      <c r="AC80" s="482">
        <v>0.7</v>
      </c>
      <c r="AD80" s="1540"/>
      <c r="AE80" s="1540"/>
      <c r="AF80" s="488">
        <f>W80</f>
        <v>0.7</v>
      </c>
      <c r="AG80" s="482">
        <v>0.7</v>
      </c>
      <c r="AH80" s="321">
        <v>0.8</v>
      </c>
      <c r="AI80" s="321">
        <v>0.95</v>
      </c>
      <c r="AJ80" s="321">
        <v>1</v>
      </c>
      <c r="AK80" s="321">
        <v>0.8</v>
      </c>
      <c r="AL80" s="321">
        <v>0.95</v>
      </c>
      <c r="AM80" s="321">
        <v>1</v>
      </c>
      <c r="AN80" s="129"/>
      <c r="AO80" s="129"/>
      <c r="AP80" s="129"/>
      <c r="AQ80" s="329"/>
      <c r="AR80" s="339"/>
      <c r="AS80" s="481"/>
      <c r="AT80" s="482"/>
      <c r="AU80" s="1556"/>
      <c r="AV80" s="1556"/>
      <c r="AW80" s="482"/>
      <c r="AX80" s="482"/>
      <c r="AY80" s="482"/>
      <c r="AZ80" s="482">
        <v>0.7</v>
      </c>
      <c r="BA80" s="482"/>
      <c r="BB80" s="481">
        <v>0.3</v>
      </c>
      <c r="BC80" s="486">
        <f t="shared" ref="BC80:BC91" si="62">AT80</f>
        <v>0</v>
      </c>
      <c r="BD80" s="482">
        <v>0.3</v>
      </c>
      <c r="BE80" s="482"/>
      <c r="BF80" s="482"/>
      <c r="BG80" s="486">
        <f>AZ80</f>
        <v>0.7</v>
      </c>
      <c r="BH80" s="482"/>
      <c r="BI80" s="481">
        <v>0.45</v>
      </c>
      <c r="BJ80" s="487">
        <f>AT80</f>
        <v>0</v>
      </c>
      <c r="BK80" s="487">
        <f>BD80</f>
        <v>0.3</v>
      </c>
      <c r="BL80" s="482">
        <v>0.45</v>
      </c>
      <c r="BM80" s="482"/>
      <c r="BN80" s="487">
        <f>BG80</f>
        <v>0.7</v>
      </c>
      <c r="BO80" s="482"/>
      <c r="BP80" s="481">
        <v>0.7</v>
      </c>
      <c r="BQ80" s="487">
        <f>AT80</f>
        <v>0</v>
      </c>
      <c r="BR80" s="487">
        <f>BD80</f>
        <v>0.3</v>
      </c>
      <c r="BS80" s="487">
        <f>BL80</f>
        <v>0.45</v>
      </c>
      <c r="BT80" s="482">
        <v>0.7</v>
      </c>
      <c r="BU80" s="1540"/>
      <c r="BV80" s="1540"/>
      <c r="BW80" s="488">
        <f>BN80</f>
        <v>0.7</v>
      </c>
      <c r="BX80" s="482">
        <v>0.7</v>
      </c>
      <c r="BY80" s="321">
        <v>0.8</v>
      </c>
      <c r="BZ80" s="321">
        <v>0.95</v>
      </c>
      <c r="CA80" s="321">
        <v>1</v>
      </c>
      <c r="CB80" s="321">
        <v>0.8</v>
      </c>
      <c r="CC80" s="321">
        <v>0.95</v>
      </c>
      <c r="CD80" s="321">
        <v>1</v>
      </c>
      <c r="CE80" s="129"/>
      <c r="CF80" s="129"/>
      <c r="CG80" s="129"/>
      <c r="CH80" s="329"/>
    </row>
    <row r="81" spans="2:86">
      <c r="B81" s="1564" t="s">
        <v>59</v>
      </c>
      <c r="C81" s="311"/>
      <c r="D81" s="346"/>
      <c r="E81" s="347"/>
      <c r="F81" s="347"/>
      <c r="G81" s="347"/>
      <c r="H81" s="347"/>
      <c r="I81" s="347"/>
      <c r="J81" s="347"/>
      <c r="K81" s="346"/>
      <c r="L81" s="347"/>
      <c r="M81" s="347"/>
      <c r="N81" s="347"/>
      <c r="O81" s="347"/>
      <c r="P81" s="347"/>
      <c r="Q81" s="348"/>
      <c r="R81" s="346"/>
      <c r="S81" s="347"/>
      <c r="T81" s="347"/>
      <c r="U81" s="347"/>
      <c r="V81" s="347"/>
      <c r="W81" s="347"/>
      <c r="X81" s="347"/>
      <c r="Y81" s="346"/>
      <c r="Z81" s="347"/>
      <c r="AA81" s="347"/>
      <c r="AB81" s="347"/>
      <c r="AC81" s="347"/>
      <c r="AD81" s="1537"/>
      <c r="AE81" s="1537"/>
      <c r="AF81" s="332"/>
      <c r="AG81" s="347"/>
      <c r="AH81" s="347"/>
      <c r="AI81" s="347"/>
      <c r="AJ81" s="347"/>
      <c r="AK81" s="347"/>
      <c r="AL81" s="347"/>
      <c r="AM81" s="347"/>
      <c r="AN81" s="325"/>
      <c r="AO81" s="325"/>
      <c r="AP81" s="325"/>
      <c r="AQ81" s="335"/>
      <c r="AR81" s="339"/>
      <c r="AS81" s="346"/>
      <c r="AT81" s="347"/>
      <c r="AU81" s="1558"/>
      <c r="AV81" s="1558"/>
      <c r="AW81" s="347"/>
      <c r="AX81" s="347"/>
      <c r="AY81" s="347"/>
      <c r="AZ81" s="347"/>
      <c r="BA81" s="347"/>
      <c r="BB81" s="346"/>
      <c r="BC81" s="347"/>
      <c r="BD81" s="347"/>
      <c r="BE81" s="347"/>
      <c r="BF81" s="347"/>
      <c r="BG81" s="347"/>
      <c r="BH81" s="348"/>
      <c r="BI81" s="346"/>
      <c r="BJ81" s="347"/>
      <c r="BK81" s="347"/>
      <c r="BL81" s="347"/>
      <c r="BM81" s="347"/>
      <c r="BN81" s="347"/>
      <c r="BO81" s="347"/>
      <c r="BP81" s="346"/>
      <c r="BQ81" s="347"/>
      <c r="BR81" s="347"/>
      <c r="BS81" s="347"/>
      <c r="BT81" s="347"/>
      <c r="BU81" s="1537"/>
      <c r="BV81" s="1537"/>
      <c r="BW81" s="332"/>
      <c r="BX81" s="347"/>
      <c r="BY81" s="347"/>
      <c r="BZ81" s="347"/>
      <c r="CA81" s="347"/>
      <c r="CB81" s="347"/>
      <c r="CC81" s="347"/>
      <c r="CD81" s="347"/>
      <c r="CE81" s="325"/>
      <c r="CF81" s="325"/>
      <c r="CG81" s="325"/>
      <c r="CH81" s="335"/>
    </row>
    <row r="82" spans="2:86">
      <c r="B82" s="1562" t="s">
        <v>72</v>
      </c>
      <c r="C82" s="310"/>
      <c r="D82" s="342"/>
      <c r="E82" s="343"/>
      <c r="F82" s="343"/>
      <c r="G82" s="343"/>
      <c r="H82" s="343"/>
      <c r="I82" s="343"/>
      <c r="J82" s="343"/>
      <c r="K82" s="342"/>
      <c r="L82" s="343"/>
      <c r="M82" s="343"/>
      <c r="N82" s="343"/>
      <c r="O82" s="343"/>
      <c r="P82" s="343"/>
      <c r="Q82" s="345"/>
      <c r="R82" s="342"/>
      <c r="S82" s="343"/>
      <c r="T82" s="343"/>
      <c r="U82" s="343"/>
      <c r="V82" s="343"/>
      <c r="W82" s="343"/>
      <c r="X82" s="343"/>
      <c r="Y82" s="342"/>
      <c r="Z82" s="343"/>
      <c r="AA82" s="343"/>
      <c r="AB82" s="343"/>
      <c r="AC82" s="343"/>
      <c r="AD82" s="1533"/>
      <c r="AE82" s="1533"/>
      <c r="AF82" s="344"/>
      <c r="AG82" s="343"/>
      <c r="AH82" s="343"/>
      <c r="AI82" s="343"/>
      <c r="AJ82" s="343"/>
      <c r="AK82" s="343"/>
      <c r="AL82" s="343"/>
      <c r="AM82" s="343"/>
      <c r="AN82" s="330"/>
      <c r="AO82" s="330"/>
      <c r="AP82" s="330"/>
      <c r="AQ82" s="331"/>
      <c r="AR82" s="339"/>
      <c r="AS82" s="342"/>
      <c r="AT82" s="343"/>
      <c r="AU82" s="1555"/>
      <c r="AV82" s="1555"/>
      <c r="AW82" s="343"/>
      <c r="AX82" s="343"/>
      <c r="AY82" s="343"/>
      <c r="AZ82" s="343"/>
      <c r="BA82" s="343"/>
      <c r="BB82" s="342"/>
      <c r="BC82" s="343"/>
      <c r="BD82" s="343"/>
      <c r="BE82" s="343"/>
      <c r="BF82" s="343"/>
      <c r="BG82" s="343"/>
      <c r="BH82" s="345"/>
      <c r="BI82" s="342"/>
      <c r="BJ82" s="343"/>
      <c r="BK82" s="343"/>
      <c r="BL82" s="343"/>
      <c r="BM82" s="343"/>
      <c r="BN82" s="343"/>
      <c r="BO82" s="343"/>
      <c r="BP82" s="342"/>
      <c r="BQ82" s="343"/>
      <c r="BR82" s="343"/>
      <c r="BS82" s="343"/>
      <c r="BT82" s="343"/>
      <c r="BU82" s="1533"/>
      <c r="BV82" s="1533"/>
      <c r="BW82" s="344"/>
      <c r="BX82" s="343"/>
      <c r="BY82" s="343"/>
      <c r="BZ82" s="343"/>
      <c r="CA82" s="343"/>
      <c r="CB82" s="343"/>
      <c r="CC82" s="343"/>
      <c r="CD82" s="343"/>
      <c r="CE82" s="330"/>
      <c r="CF82" s="330"/>
      <c r="CG82" s="330"/>
      <c r="CH82" s="331"/>
    </row>
    <row r="83" spans="2:86" ht="120" customHeight="1">
      <c r="B83" s="1563" t="s">
        <v>1020</v>
      </c>
      <c r="C83" s="314" t="s">
        <v>187</v>
      </c>
      <c r="D83" s="470">
        <v>2.286</v>
      </c>
      <c r="E83" s="471">
        <v>2.6749999999999998</v>
      </c>
      <c r="F83" s="471"/>
      <c r="G83" s="471"/>
      <c r="H83" s="471"/>
      <c r="I83" s="471">
        <v>13.0548</v>
      </c>
      <c r="J83" s="471">
        <v>12.917</v>
      </c>
      <c r="K83" s="470">
        <v>5.0049999999999999</v>
      </c>
      <c r="L83" s="472">
        <f>E83</f>
        <v>2.6749999999999998</v>
      </c>
      <c r="M83" s="473">
        <v>4.8150000000000004</v>
      </c>
      <c r="N83" s="473"/>
      <c r="O83" s="473"/>
      <c r="P83" s="472">
        <f>I83</f>
        <v>13.0548</v>
      </c>
      <c r="Q83" s="471">
        <v>12.199</v>
      </c>
      <c r="R83" s="470">
        <v>8.0879999999999992</v>
      </c>
      <c r="S83" s="463">
        <f>E83</f>
        <v>2.6749999999999998</v>
      </c>
      <c r="T83" s="463">
        <f>M83</f>
        <v>4.8150000000000004</v>
      </c>
      <c r="U83" s="471">
        <v>7.3949999999999996</v>
      </c>
      <c r="V83" s="471">
        <v>12.061</v>
      </c>
      <c r="W83" s="463">
        <f>P83</f>
        <v>13.0548</v>
      </c>
      <c r="X83" s="471">
        <v>12.061</v>
      </c>
      <c r="Y83" s="470">
        <v>13.9</v>
      </c>
      <c r="Z83" s="463">
        <f>E83</f>
        <v>2.6749999999999998</v>
      </c>
      <c r="AA83" s="463">
        <f>M83</f>
        <v>4.8150000000000004</v>
      </c>
      <c r="AB83" s="463">
        <f>U83</f>
        <v>7.3949999999999996</v>
      </c>
      <c r="AC83" s="471">
        <v>11.414999999999999</v>
      </c>
      <c r="AD83" s="1534"/>
      <c r="AE83" s="1534"/>
      <c r="AF83" s="469">
        <f>W83</f>
        <v>13.0548</v>
      </c>
      <c r="AG83" s="471">
        <v>11.4</v>
      </c>
      <c r="AH83" s="321">
        <v>0.75</v>
      </c>
      <c r="AI83" s="321">
        <v>0.85</v>
      </c>
      <c r="AJ83" s="321">
        <v>1</v>
      </c>
      <c r="AK83" s="321">
        <v>0.75</v>
      </c>
      <c r="AL83" s="321">
        <v>0.85</v>
      </c>
      <c r="AM83" s="321">
        <v>1</v>
      </c>
      <c r="AN83" s="129"/>
      <c r="AO83" s="129"/>
      <c r="AP83" s="129"/>
      <c r="AQ83" s="329"/>
      <c r="AR83" s="339"/>
      <c r="AS83" s="470"/>
      <c r="AT83" s="471"/>
      <c r="AU83" s="1556"/>
      <c r="AV83" s="1556"/>
      <c r="AW83" s="471"/>
      <c r="AX83" s="471"/>
      <c r="AY83" s="471"/>
      <c r="AZ83" s="471">
        <v>13.0548</v>
      </c>
      <c r="BA83" s="471">
        <v>12.917</v>
      </c>
      <c r="BB83" s="470">
        <v>5.0049999999999999</v>
      </c>
      <c r="BC83" s="472">
        <f>AT83</f>
        <v>0</v>
      </c>
      <c r="BD83" s="473">
        <v>4.8150000000000004</v>
      </c>
      <c r="BE83" s="473"/>
      <c r="BF83" s="473"/>
      <c r="BG83" s="472">
        <f>AZ83</f>
        <v>13.0548</v>
      </c>
      <c r="BH83" s="471">
        <v>12.199</v>
      </c>
      <c r="BI83" s="470">
        <v>8.0879999999999992</v>
      </c>
      <c r="BJ83" s="463">
        <f>AT83</f>
        <v>0</v>
      </c>
      <c r="BK83" s="463">
        <f>BD83</f>
        <v>4.8150000000000004</v>
      </c>
      <c r="BL83" s="471">
        <v>7.3949999999999996</v>
      </c>
      <c r="BM83" s="471">
        <v>12.061</v>
      </c>
      <c r="BN83" s="463">
        <f>BG83</f>
        <v>13.0548</v>
      </c>
      <c r="BO83" s="471">
        <v>12.061</v>
      </c>
      <c r="BP83" s="470">
        <v>13.9</v>
      </c>
      <c r="BQ83" s="463">
        <f>AT83</f>
        <v>0</v>
      </c>
      <c r="BR83" s="463">
        <f>BD83</f>
        <v>4.8150000000000004</v>
      </c>
      <c r="BS83" s="463">
        <f>BL83</f>
        <v>7.3949999999999996</v>
      </c>
      <c r="BT83" s="471">
        <v>11.414999999999999</v>
      </c>
      <c r="BU83" s="1534"/>
      <c r="BV83" s="1534"/>
      <c r="BW83" s="469">
        <f>BN83</f>
        <v>13.0548</v>
      </c>
      <c r="BX83" s="471">
        <v>11.4</v>
      </c>
      <c r="BY83" s="321">
        <v>0.75</v>
      </c>
      <c r="BZ83" s="321">
        <v>0.85</v>
      </c>
      <c r="CA83" s="321">
        <v>1</v>
      </c>
      <c r="CB83" s="321">
        <v>0.75</v>
      </c>
      <c r="CC83" s="321">
        <v>0.85</v>
      </c>
      <c r="CD83" s="321">
        <v>1</v>
      </c>
      <c r="CE83" s="129"/>
      <c r="CF83" s="129"/>
      <c r="CG83" s="129"/>
      <c r="CH83" s="329"/>
    </row>
    <row r="84" spans="2:86">
      <c r="B84" s="1562" t="s">
        <v>73</v>
      </c>
      <c r="C84" s="310"/>
      <c r="D84" s="342"/>
      <c r="E84" s="343"/>
      <c r="F84" s="343"/>
      <c r="G84" s="343"/>
      <c r="H84" s="343"/>
      <c r="I84" s="343"/>
      <c r="J84" s="343"/>
      <c r="K84" s="342"/>
      <c r="L84" s="343"/>
      <c r="M84" s="343"/>
      <c r="N84" s="343"/>
      <c r="O84" s="343"/>
      <c r="P84" s="343"/>
      <c r="Q84" s="345"/>
      <c r="R84" s="342"/>
      <c r="S84" s="343"/>
      <c r="T84" s="343"/>
      <c r="U84" s="343"/>
      <c r="V84" s="343"/>
      <c r="W84" s="343"/>
      <c r="X84" s="343"/>
      <c r="Y84" s="342"/>
      <c r="Z84" s="343"/>
      <c r="AA84" s="343"/>
      <c r="AB84" s="343"/>
      <c r="AC84" s="343"/>
      <c r="AD84" s="1533"/>
      <c r="AE84" s="1533"/>
      <c r="AF84" s="344"/>
      <c r="AG84" s="343"/>
      <c r="AH84" s="343"/>
      <c r="AI84" s="343"/>
      <c r="AJ84" s="343"/>
      <c r="AK84" s="343"/>
      <c r="AL84" s="343"/>
      <c r="AM84" s="343"/>
      <c r="AN84" s="330"/>
      <c r="AO84" s="330"/>
      <c r="AP84" s="330"/>
      <c r="AQ84" s="331"/>
      <c r="AR84" s="339"/>
      <c r="AS84" s="342"/>
      <c r="AT84" s="343"/>
      <c r="AU84" s="1555"/>
      <c r="AV84" s="1555"/>
      <c r="AW84" s="343"/>
      <c r="AX84" s="343"/>
      <c r="AY84" s="343"/>
      <c r="AZ84" s="343"/>
      <c r="BA84" s="343"/>
      <c r="BB84" s="342"/>
      <c r="BC84" s="343"/>
      <c r="BD84" s="343"/>
      <c r="BE84" s="343"/>
      <c r="BF84" s="343"/>
      <c r="BG84" s="343"/>
      <c r="BH84" s="345"/>
      <c r="BI84" s="342"/>
      <c r="BJ84" s="343"/>
      <c r="BK84" s="343"/>
      <c r="BL84" s="343"/>
      <c r="BM84" s="343"/>
      <c r="BN84" s="343"/>
      <c r="BO84" s="343"/>
      <c r="BP84" s="342"/>
      <c r="BQ84" s="343"/>
      <c r="BR84" s="343"/>
      <c r="BS84" s="343"/>
      <c r="BT84" s="343"/>
      <c r="BU84" s="1533"/>
      <c r="BV84" s="1533"/>
      <c r="BW84" s="344"/>
      <c r="BX84" s="343"/>
      <c r="BY84" s="343"/>
      <c r="BZ84" s="343"/>
      <c r="CA84" s="343"/>
      <c r="CB84" s="343"/>
      <c r="CC84" s="343"/>
      <c r="CD84" s="343"/>
      <c r="CE84" s="330"/>
      <c r="CF84" s="330"/>
      <c r="CG84" s="330"/>
      <c r="CH84" s="331"/>
    </row>
    <row r="85" spans="2:86" ht="120" customHeight="1">
      <c r="B85" s="1563" t="s">
        <v>1021</v>
      </c>
      <c r="C85" s="314" t="s">
        <v>187</v>
      </c>
      <c r="D85" s="470">
        <v>2.621</v>
      </c>
      <c r="E85" s="471">
        <v>2.6549999999999998</v>
      </c>
      <c r="F85" s="471"/>
      <c r="G85" s="471"/>
      <c r="H85" s="471"/>
      <c r="I85" s="471">
        <v>12.073</v>
      </c>
      <c r="J85" s="471">
        <v>12.092000000000001</v>
      </c>
      <c r="K85" s="470">
        <v>5.609</v>
      </c>
      <c r="L85" s="472">
        <f>E85</f>
        <v>2.6549999999999998</v>
      </c>
      <c r="M85" s="473">
        <v>5.5640000000000001</v>
      </c>
      <c r="N85" s="473"/>
      <c r="O85" s="473"/>
      <c r="P85" s="472">
        <f>I85</f>
        <v>12.073</v>
      </c>
      <c r="Q85" s="473">
        <v>12.007</v>
      </c>
      <c r="R85" s="470">
        <v>9.1265000000000001</v>
      </c>
      <c r="S85" s="463">
        <f>E85</f>
        <v>2.6549999999999998</v>
      </c>
      <c r="T85" s="463">
        <f>M85</f>
        <v>5.5640000000000001</v>
      </c>
      <c r="U85" s="471">
        <v>9.0830000000000002</v>
      </c>
      <c r="V85" s="471">
        <v>11.882</v>
      </c>
      <c r="W85" s="463">
        <f>P85</f>
        <v>12.073</v>
      </c>
      <c r="X85" s="471">
        <v>11.882</v>
      </c>
      <c r="Y85" s="470">
        <v>12.073</v>
      </c>
      <c r="Z85" s="463">
        <f>E85</f>
        <v>2.6549999999999998</v>
      </c>
      <c r="AA85" s="463">
        <f>M85</f>
        <v>5.5640000000000001</v>
      </c>
      <c r="AB85" s="463">
        <f>U85</f>
        <v>9.0830000000000002</v>
      </c>
      <c r="AC85" s="471">
        <v>11.5</v>
      </c>
      <c r="AD85" s="1534"/>
      <c r="AE85" s="1534"/>
      <c r="AF85" s="469">
        <f>W85</f>
        <v>12.073</v>
      </c>
      <c r="AG85" s="471">
        <v>11.5</v>
      </c>
      <c r="AH85" s="321">
        <v>0.75</v>
      </c>
      <c r="AI85" s="321">
        <v>0.85</v>
      </c>
      <c r="AJ85" s="321">
        <v>1</v>
      </c>
      <c r="AK85" s="321">
        <v>0.75</v>
      </c>
      <c r="AL85" s="321">
        <v>0.85</v>
      </c>
      <c r="AM85" s="321">
        <v>1</v>
      </c>
      <c r="AN85" s="129"/>
      <c r="AO85" s="129"/>
      <c r="AP85" s="129"/>
      <c r="AQ85" s="329"/>
      <c r="AR85" s="339"/>
      <c r="AS85" s="470"/>
      <c r="AT85" s="471"/>
      <c r="AU85" s="1556"/>
      <c r="AV85" s="1556"/>
      <c r="AW85" s="471"/>
      <c r="AX85" s="471"/>
      <c r="AY85" s="471"/>
      <c r="AZ85" s="471">
        <v>12.073</v>
      </c>
      <c r="BA85" s="471">
        <v>12.092000000000001</v>
      </c>
      <c r="BB85" s="470">
        <v>5.609</v>
      </c>
      <c r="BC85" s="472">
        <f>AT85</f>
        <v>0</v>
      </c>
      <c r="BD85" s="473">
        <v>5.5640000000000001</v>
      </c>
      <c r="BE85" s="473"/>
      <c r="BF85" s="473"/>
      <c r="BG85" s="472">
        <f>AZ85</f>
        <v>12.073</v>
      </c>
      <c r="BH85" s="473">
        <v>12.007</v>
      </c>
      <c r="BI85" s="470">
        <v>9.1265000000000001</v>
      </c>
      <c r="BJ85" s="463">
        <f>AT85</f>
        <v>0</v>
      </c>
      <c r="BK85" s="463">
        <f>BD85</f>
        <v>5.5640000000000001</v>
      </c>
      <c r="BL85" s="471">
        <v>9.0830000000000002</v>
      </c>
      <c r="BM85" s="471">
        <v>11.882</v>
      </c>
      <c r="BN85" s="463">
        <f>BG85</f>
        <v>12.073</v>
      </c>
      <c r="BO85" s="471">
        <v>11.882</v>
      </c>
      <c r="BP85" s="470">
        <v>12.073</v>
      </c>
      <c r="BQ85" s="463">
        <f>AT85</f>
        <v>0</v>
      </c>
      <c r="BR85" s="463">
        <f>BD85</f>
        <v>5.5640000000000001</v>
      </c>
      <c r="BS85" s="463">
        <f>BL85</f>
        <v>9.0830000000000002</v>
      </c>
      <c r="BT85" s="471">
        <v>11.5</v>
      </c>
      <c r="BU85" s="1534"/>
      <c r="BV85" s="1534"/>
      <c r="BW85" s="469">
        <f>BN85</f>
        <v>12.073</v>
      </c>
      <c r="BX85" s="471">
        <v>11.5</v>
      </c>
      <c r="BY85" s="321">
        <v>0.75</v>
      </c>
      <c r="BZ85" s="321">
        <v>0.85</v>
      </c>
      <c r="CA85" s="321">
        <v>1</v>
      </c>
      <c r="CB85" s="321">
        <v>0.75</v>
      </c>
      <c r="CC85" s="321">
        <v>0.85</v>
      </c>
      <c r="CD85" s="321">
        <v>1</v>
      </c>
      <c r="CE85" s="129"/>
      <c r="CF85" s="129"/>
      <c r="CG85" s="129"/>
      <c r="CH85" s="329"/>
    </row>
    <row r="86" spans="2:86">
      <c r="B86" s="1562" t="s">
        <v>74</v>
      </c>
      <c r="C86" s="310"/>
      <c r="D86" s="342"/>
      <c r="E86" s="343"/>
      <c r="F86" s="343"/>
      <c r="G86" s="343"/>
      <c r="H86" s="343"/>
      <c r="I86" s="343"/>
      <c r="J86" s="343"/>
      <c r="K86" s="342"/>
      <c r="L86" s="343"/>
      <c r="M86" s="343"/>
      <c r="N86" s="343"/>
      <c r="O86" s="343"/>
      <c r="P86" s="343"/>
      <c r="Q86" s="345"/>
      <c r="R86" s="342"/>
      <c r="S86" s="343"/>
      <c r="T86" s="343"/>
      <c r="U86" s="343"/>
      <c r="V86" s="343"/>
      <c r="W86" s="343"/>
      <c r="X86" s="343"/>
      <c r="Y86" s="342"/>
      <c r="Z86" s="343"/>
      <c r="AA86" s="343"/>
      <c r="AB86" s="343"/>
      <c r="AC86" s="343"/>
      <c r="AD86" s="1533"/>
      <c r="AE86" s="1533"/>
      <c r="AF86" s="344"/>
      <c r="AG86" s="343"/>
      <c r="AH86" s="343"/>
      <c r="AI86" s="343"/>
      <c r="AJ86" s="343"/>
      <c r="AK86" s="343"/>
      <c r="AL86" s="343"/>
      <c r="AM86" s="343"/>
      <c r="AN86" s="330"/>
      <c r="AO86" s="330"/>
      <c r="AP86" s="330"/>
      <c r="AQ86" s="331"/>
      <c r="AR86" s="339"/>
      <c r="AS86" s="342"/>
      <c r="AT86" s="343"/>
      <c r="AU86" s="1555"/>
      <c r="AV86" s="1555"/>
      <c r="AW86" s="343"/>
      <c r="AX86" s="343"/>
      <c r="AY86" s="343"/>
      <c r="AZ86" s="343"/>
      <c r="BA86" s="343"/>
      <c r="BB86" s="342"/>
      <c r="BC86" s="343"/>
      <c r="BD86" s="343"/>
      <c r="BE86" s="343"/>
      <c r="BF86" s="343"/>
      <c r="BG86" s="343"/>
      <c r="BH86" s="345"/>
      <c r="BI86" s="342"/>
      <c r="BJ86" s="343"/>
      <c r="BK86" s="343"/>
      <c r="BL86" s="343"/>
      <c r="BM86" s="343"/>
      <c r="BN86" s="343"/>
      <c r="BO86" s="343"/>
      <c r="BP86" s="342"/>
      <c r="BQ86" s="343"/>
      <c r="BR86" s="343"/>
      <c r="BS86" s="343"/>
      <c r="BT86" s="343"/>
      <c r="BU86" s="1533"/>
      <c r="BV86" s="1533"/>
      <c r="BW86" s="344"/>
      <c r="BX86" s="343"/>
      <c r="BY86" s="343"/>
      <c r="BZ86" s="343"/>
      <c r="CA86" s="343"/>
      <c r="CB86" s="343"/>
      <c r="CC86" s="343"/>
      <c r="CD86" s="343"/>
      <c r="CE86" s="330"/>
      <c r="CF86" s="330"/>
      <c r="CG86" s="330"/>
      <c r="CH86" s="331"/>
    </row>
    <row r="87" spans="2:86" ht="120" customHeight="1">
      <c r="B87" s="1563" t="s">
        <v>572</v>
      </c>
      <c r="C87" s="527" t="s">
        <v>51</v>
      </c>
      <c r="D87" s="341">
        <v>0.51</v>
      </c>
      <c r="E87" s="341">
        <v>0.49</v>
      </c>
      <c r="F87" s="341"/>
      <c r="G87" s="341"/>
      <c r="H87" s="341"/>
      <c r="I87" s="341">
        <v>0.51</v>
      </c>
      <c r="J87" s="526"/>
      <c r="K87" s="341">
        <v>0.51</v>
      </c>
      <c r="L87" s="360">
        <v>0.46</v>
      </c>
      <c r="M87" s="341">
        <v>0.5</v>
      </c>
      <c r="N87" s="341"/>
      <c r="O87" s="341"/>
      <c r="P87" s="360">
        <f>I87</f>
        <v>0.51</v>
      </c>
      <c r="Q87" s="341">
        <v>0.47</v>
      </c>
      <c r="R87" s="359">
        <v>0.51</v>
      </c>
      <c r="S87" s="352">
        <f>E87</f>
        <v>0.49</v>
      </c>
      <c r="T87" s="352">
        <f>M87</f>
        <v>0.5</v>
      </c>
      <c r="U87" s="341">
        <v>0.49</v>
      </c>
      <c r="V87" s="341"/>
      <c r="W87" s="352">
        <f>P87</f>
        <v>0.51</v>
      </c>
      <c r="X87" s="341"/>
      <c r="Y87" s="359">
        <v>0.51</v>
      </c>
      <c r="Z87" s="352">
        <f>E87</f>
        <v>0.49</v>
      </c>
      <c r="AA87" s="352">
        <f>M87</f>
        <v>0.5</v>
      </c>
      <c r="AB87" s="352">
        <f>U87</f>
        <v>0.49</v>
      </c>
      <c r="AC87" s="341">
        <v>0.44</v>
      </c>
      <c r="AD87" s="1532"/>
      <c r="AE87" s="1532"/>
      <c r="AF87" s="357">
        <f>W87</f>
        <v>0.51</v>
      </c>
      <c r="AG87" s="341">
        <v>0.44</v>
      </c>
      <c r="AH87" s="321">
        <v>0.75</v>
      </c>
      <c r="AI87" s="321">
        <v>0.85</v>
      </c>
      <c r="AJ87" s="321">
        <v>1</v>
      </c>
      <c r="AK87" s="321">
        <v>0.75</v>
      </c>
      <c r="AL87" s="321">
        <v>0.85</v>
      </c>
      <c r="AM87" s="321">
        <v>1</v>
      </c>
      <c r="AN87" s="129"/>
      <c r="AO87" s="129"/>
      <c r="AP87" s="129"/>
      <c r="AQ87" s="329"/>
      <c r="AR87" s="339"/>
      <c r="AS87" s="359"/>
      <c r="AT87" s="341"/>
      <c r="AU87" s="1554"/>
      <c r="AV87" s="1554"/>
      <c r="AW87" s="341"/>
      <c r="AX87" s="341"/>
      <c r="AY87" s="341"/>
      <c r="AZ87" s="341">
        <v>0.51</v>
      </c>
      <c r="BA87" s="526"/>
      <c r="BB87" s="341">
        <v>0.51</v>
      </c>
      <c r="BC87" s="360">
        <v>0.46</v>
      </c>
      <c r="BD87" s="341">
        <v>0.5</v>
      </c>
      <c r="BE87" s="341"/>
      <c r="BF87" s="341"/>
      <c r="BG87" s="360">
        <f>AZ87</f>
        <v>0.51</v>
      </c>
      <c r="BH87" s="341">
        <v>0.47</v>
      </c>
      <c r="BI87" s="359">
        <v>0.51</v>
      </c>
      <c r="BJ87" s="352">
        <f>AT87</f>
        <v>0</v>
      </c>
      <c r="BK87" s="352">
        <f>BD87</f>
        <v>0.5</v>
      </c>
      <c r="BL87" s="341">
        <v>0.49</v>
      </c>
      <c r="BM87" s="341"/>
      <c r="BN87" s="352">
        <f>BG87</f>
        <v>0.51</v>
      </c>
      <c r="BO87" s="341"/>
      <c r="BP87" s="359">
        <v>0.51</v>
      </c>
      <c r="BQ87" s="352">
        <f>AT87</f>
        <v>0</v>
      </c>
      <c r="BR87" s="352">
        <f>BD87</f>
        <v>0.5</v>
      </c>
      <c r="BS87" s="352">
        <f>BL87</f>
        <v>0.49</v>
      </c>
      <c r="BT87" s="341">
        <v>0.44</v>
      </c>
      <c r="BU87" s="1532"/>
      <c r="BV87" s="1532"/>
      <c r="BW87" s="357">
        <f>BN87</f>
        <v>0.51</v>
      </c>
      <c r="BX87" s="341">
        <v>0.44</v>
      </c>
      <c r="BY87" s="321">
        <v>0.75</v>
      </c>
      <c r="BZ87" s="321">
        <v>0.85</v>
      </c>
      <c r="CA87" s="321">
        <v>1</v>
      </c>
      <c r="CB87" s="321">
        <v>0.75</v>
      </c>
      <c r="CC87" s="321">
        <v>0.85</v>
      </c>
      <c r="CD87" s="321">
        <v>1</v>
      </c>
      <c r="CE87" s="129"/>
      <c r="CF87" s="129"/>
      <c r="CG87" s="129"/>
      <c r="CH87" s="329"/>
    </row>
    <row r="88" spans="2:86">
      <c r="B88" s="1562" t="s">
        <v>60</v>
      </c>
      <c r="C88" s="310"/>
      <c r="D88" s="342"/>
      <c r="E88" s="343"/>
      <c r="F88" s="343"/>
      <c r="G88" s="343"/>
      <c r="H88" s="343"/>
      <c r="I88" s="343"/>
      <c r="J88" s="343"/>
      <c r="K88" s="342"/>
      <c r="L88" s="343"/>
      <c r="M88" s="343"/>
      <c r="N88" s="343"/>
      <c r="O88" s="343"/>
      <c r="P88" s="343"/>
      <c r="Q88" s="345"/>
      <c r="R88" s="342"/>
      <c r="S88" s="365"/>
      <c r="T88" s="343"/>
      <c r="U88" s="343"/>
      <c r="V88" s="343"/>
      <c r="W88" s="343"/>
      <c r="X88" s="343"/>
      <c r="Y88" s="342"/>
      <c r="Z88" s="343"/>
      <c r="AA88" s="343"/>
      <c r="AB88" s="343"/>
      <c r="AC88" s="343"/>
      <c r="AD88" s="1533"/>
      <c r="AE88" s="1533"/>
      <c r="AF88" s="344"/>
      <c r="AG88" s="343"/>
      <c r="AH88" s="343"/>
      <c r="AI88" s="343"/>
      <c r="AJ88" s="343"/>
      <c r="AK88" s="343"/>
      <c r="AL88" s="343"/>
      <c r="AM88" s="343"/>
      <c r="AN88" s="330"/>
      <c r="AO88" s="330"/>
      <c r="AP88" s="330"/>
      <c r="AQ88" s="331"/>
      <c r="AR88" s="339"/>
      <c r="AS88" s="342"/>
      <c r="AT88" s="343"/>
      <c r="AU88" s="1555"/>
      <c r="AV88" s="1555"/>
      <c r="AW88" s="343"/>
      <c r="AX88" s="343"/>
      <c r="AY88" s="343"/>
      <c r="AZ88" s="343"/>
      <c r="BA88" s="343"/>
      <c r="BB88" s="342"/>
      <c r="BC88" s="343"/>
      <c r="BD88" s="343"/>
      <c r="BE88" s="343"/>
      <c r="BF88" s="343"/>
      <c r="BG88" s="343"/>
      <c r="BH88" s="345"/>
      <c r="BI88" s="342"/>
      <c r="BJ88" s="365"/>
      <c r="BK88" s="343"/>
      <c r="BL88" s="343"/>
      <c r="BM88" s="343"/>
      <c r="BN88" s="343"/>
      <c r="BO88" s="343"/>
      <c r="BP88" s="342"/>
      <c r="BQ88" s="343"/>
      <c r="BR88" s="343"/>
      <c r="BS88" s="343"/>
      <c r="BT88" s="343"/>
      <c r="BU88" s="1533"/>
      <c r="BV88" s="1533"/>
      <c r="BW88" s="344"/>
      <c r="BX88" s="343"/>
      <c r="BY88" s="343"/>
      <c r="BZ88" s="343"/>
      <c r="CA88" s="343"/>
      <c r="CB88" s="343"/>
      <c r="CC88" s="343"/>
      <c r="CD88" s="343"/>
      <c r="CE88" s="330"/>
      <c r="CF88" s="330"/>
      <c r="CG88" s="330"/>
      <c r="CH88" s="331"/>
    </row>
    <row r="89" spans="2:86" ht="120" customHeight="1">
      <c r="B89" s="1563" t="s">
        <v>583</v>
      </c>
      <c r="C89" s="527" t="s">
        <v>51</v>
      </c>
      <c r="D89" s="341">
        <v>0.34</v>
      </c>
      <c r="E89" s="341">
        <v>0.31</v>
      </c>
      <c r="F89" s="341"/>
      <c r="G89" s="341"/>
      <c r="H89" s="341"/>
      <c r="I89" s="341">
        <v>0.34</v>
      </c>
      <c r="J89" s="526"/>
      <c r="K89" s="341">
        <v>0.34</v>
      </c>
      <c r="L89" s="360">
        <f t="shared" ref="L89:L100" si="63">E89</f>
        <v>0.31</v>
      </c>
      <c r="M89" s="341">
        <v>0.34</v>
      </c>
      <c r="N89" s="341"/>
      <c r="O89" s="341"/>
      <c r="P89" s="360">
        <f>I89</f>
        <v>0.34</v>
      </c>
      <c r="Q89" s="341">
        <v>0.28999999999999998</v>
      </c>
      <c r="R89" s="359">
        <v>0.34</v>
      </c>
      <c r="S89" s="352">
        <f>E89</f>
        <v>0.31</v>
      </c>
      <c r="T89" s="352">
        <f>M89</f>
        <v>0.34</v>
      </c>
      <c r="U89" s="341">
        <v>0.34</v>
      </c>
      <c r="V89" s="341"/>
      <c r="W89" s="352">
        <f>P89</f>
        <v>0.34</v>
      </c>
      <c r="X89" s="341"/>
      <c r="Y89" s="359">
        <v>0.34</v>
      </c>
      <c r="Z89" s="352">
        <f>E89</f>
        <v>0.31</v>
      </c>
      <c r="AA89" s="352">
        <f>M89</f>
        <v>0.34</v>
      </c>
      <c r="AB89" s="352">
        <f>U89</f>
        <v>0.34</v>
      </c>
      <c r="AC89" s="341">
        <v>0.28999999999999998</v>
      </c>
      <c r="AD89" s="1532"/>
      <c r="AE89" s="1532"/>
      <c r="AF89" s="357">
        <f>W89</f>
        <v>0.34</v>
      </c>
      <c r="AG89" s="341">
        <v>0.28999999999999998</v>
      </c>
      <c r="AH89" s="321">
        <v>0.8</v>
      </c>
      <c r="AI89" s="321">
        <v>0.95</v>
      </c>
      <c r="AJ89" s="321">
        <v>1</v>
      </c>
      <c r="AK89" s="321">
        <v>0.8</v>
      </c>
      <c r="AL89" s="321">
        <v>0.95</v>
      </c>
      <c r="AM89" s="321">
        <v>1</v>
      </c>
      <c r="AN89" s="129"/>
      <c r="AO89" s="129"/>
      <c r="AP89" s="129"/>
      <c r="AQ89" s="329"/>
      <c r="AR89" s="339"/>
      <c r="AS89" s="359"/>
      <c r="AT89" s="341"/>
      <c r="AU89" s="1554"/>
      <c r="AV89" s="1554"/>
      <c r="AW89" s="341"/>
      <c r="AX89" s="341"/>
      <c r="AY89" s="341"/>
      <c r="AZ89" s="341">
        <v>0.34</v>
      </c>
      <c r="BA89" s="526"/>
      <c r="BB89" s="341">
        <v>0.34</v>
      </c>
      <c r="BC89" s="360">
        <f t="shared" ref="BC89:BC100" si="64">AT89</f>
        <v>0</v>
      </c>
      <c r="BD89" s="341">
        <v>0.34</v>
      </c>
      <c r="BE89" s="341"/>
      <c r="BF89" s="341"/>
      <c r="BG89" s="360">
        <f>AZ89</f>
        <v>0.34</v>
      </c>
      <c r="BH89" s="341">
        <v>0.28999999999999998</v>
      </c>
      <c r="BI89" s="359">
        <v>0.34</v>
      </c>
      <c r="BJ89" s="352">
        <f>AT89</f>
        <v>0</v>
      </c>
      <c r="BK89" s="352">
        <f>BD89</f>
        <v>0.34</v>
      </c>
      <c r="BL89" s="341">
        <v>0.34</v>
      </c>
      <c r="BM89" s="341"/>
      <c r="BN89" s="352">
        <f>BG89</f>
        <v>0.34</v>
      </c>
      <c r="BO89" s="341"/>
      <c r="BP89" s="359">
        <v>0.34</v>
      </c>
      <c r="BQ89" s="352">
        <f>AT89</f>
        <v>0</v>
      </c>
      <c r="BR89" s="352">
        <f>BD89</f>
        <v>0.34</v>
      </c>
      <c r="BS89" s="352">
        <f>BL89</f>
        <v>0.34</v>
      </c>
      <c r="BT89" s="341">
        <v>0.28999999999999998</v>
      </c>
      <c r="BU89" s="1532"/>
      <c r="BV89" s="1532"/>
      <c r="BW89" s="357">
        <f>BN89</f>
        <v>0.34</v>
      </c>
      <c r="BX89" s="341">
        <v>0.28999999999999998</v>
      </c>
      <c r="BY89" s="321">
        <v>0.8</v>
      </c>
      <c r="BZ89" s="321">
        <v>0.95</v>
      </c>
      <c r="CA89" s="321">
        <v>1</v>
      </c>
      <c r="CB89" s="321">
        <v>0.8</v>
      </c>
      <c r="CC89" s="321">
        <v>0.95</v>
      </c>
      <c r="CD89" s="321">
        <v>1</v>
      </c>
      <c r="CE89" s="129"/>
      <c r="CF89" s="129"/>
      <c r="CG89" s="129"/>
      <c r="CH89" s="329"/>
    </row>
    <row r="90" spans="2:86" ht="120" customHeight="1">
      <c r="B90" s="1563" t="s">
        <v>584</v>
      </c>
      <c r="C90" s="527" t="s">
        <v>51</v>
      </c>
      <c r="D90" s="341">
        <v>0.32</v>
      </c>
      <c r="E90" s="341">
        <v>0.3</v>
      </c>
      <c r="F90" s="341"/>
      <c r="G90" s="341"/>
      <c r="H90" s="341"/>
      <c r="I90" s="341">
        <v>0.32</v>
      </c>
      <c r="J90" s="526"/>
      <c r="K90" s="341">
        <v>0.32</v>
      </c>
      <c r="L90" s="360">
        <f t="shared" si="63"/>
        <v>0.3</v>
      </c>
      <c r="M90" s="341">
        <v>0.33</v>
      </c>
      <c r="N90" s="341"/>
      <c r="O90" s="341"/>
      <c r="P90" s="360">
        <f>I90</f>
        <v>0.32</v>
      </c>
      <c r="Q90" s="341">
        <v>0.2</v>
      </c>
      <c r="R90" s="359">
        <v>0.32</v>
      </c>
      <c r="S90" s="352">
        <f>E90</f>
        <v>0.3</v>
      </c>
      <c r="T90" s="352">
        <f>M90</f>
        <v>0.33</v>
      </c>
      <c r="U90" s="341">
        <v>0.33</v>
      </c>
      <c r="V90" s="341"/>
      <c r="W90" s="352">
        <f>P90</f>
        <v>0.32</v>
      </c>
      <c r="X90" s="341"/>
      <c r="Y90" s="359">
        <v>0.32</v>
      </c>
      <c r="Z90" s="352">
        <f>E90</f>
        <v>0.3</v>
      </c>
      <c r="AA90" s="352">
        <f>M90</f>
        <v>0.33</v>
      </c>
      <c r="AB90" s="352">
        <f>U90</f>
        <v>0.33</v>
      </c>
      <c r="AC90" s="341">
        <v>0.3</v>
      </c>
      <c r="AD90" s="1532"/>
      <c r="AE90" s="1532"/>
      <c r="AF90" s="357">
        <f>W90</f>
        <v>0.32</v>
      </c>
      <c r="AG90" s="341">
        <v>0.3</v>
      </c>
      <c r="AH90" s="321">
        <v>0.8</v>
      </c>
      <c r="AI90" s="321">
        <v>0.95</v>
      </c>
      <c r="AJ90" s="321">
        <v>1</v>
      </c>
      <c r="AK90" s="321">
        <v>0.8</v>
      </c>
      <c r="AL90" s="321">
        <v>0.95</v>
      </c>
      <c r="AM90" s="321">
        <v>1</v>
      </c>
      <c r="AN90" s="129"/>
      <c r="AO90" s="129"/>
      <c r="AP90" s="129"/>
      <c r="AQ90" s="329"/>
      <c r="AR90" s="339"/>
      <c r="AS90" s="359"/>
      <c r="AT90" s="341"/>
      <c r="AU90" s="1554"/>
      <c r="AV90" s="1554"/>
      <c r="AW90" s="341"/>
      <c r="AX90" s="341"/>
      <c r="AY90" s="341"/>
      <c r="AZ90" s="341">
        <v>0.32</v>
      </c>
      <c r="BA90" s="526"/>
      <c r="BB90" s="341">
        <v>0.32</v>
      </c>
      <c r="BC90" s="360">
        <f t="shared" si="64"/>
        <v>0</v>
      </c>
      <c r="BD90" s="341">
        <v>0.33</v>
      </c>
      <c r="BE90" s="341"/>
      <c r="BF90" s="341"/>
      <c r="BG90" s="360">
        <f>AZ90</f>
        <v>0.32</v>
      </c>
      <c r="BH90" s="341">
        <v>0.2</v>
      </c>
      <c r="BI90" s="359">
        <v>0.32</v>
      </c>
      <c r="BJ90" s="352">
        <f>AT90</f>
        <v>0</v>
      </c>
      <c r="BK90" s="352">
        <f>BD90</f>
        <v>0.33</v>
      </c>
      <c r="BL90" s="341">
        <v>0.33</v>
      </c>
      <c r="BM90" s="341"/>
      <c r="BN90" s="352">
        <f>BG90</f>
        <v>0.32</v>
      </c>
      <c r="BO90" s="341"/>
      <c r="BP90" s="359">
        <v>0.32</v>
      </c>
      <c r="BQ90" s="352">
        <f>AT90</f>
        <v>0</v>
      </c>
      <c r="BR90" s="352">
        <f>BD90</f>
        <v>0.33</v>
      </c>
      <c r="BS90" s="352">
        <f>BL90</f>
        <v>0.33</v>
      </c>
      <c r="BT90" s="341">
        <v>0.3</v>
      </c>
      <c r="BU90" s="1532"/>
      <c r="BV90" s="1532"/>
      <c r="BW90" s="357">
        <f>BN90</f>
        <v>0.32</v>
      </c>
      <c r="BX90" s="341">
        <v>0.3</v>
      </c>
      <c r="BY90" s="321">
        <v>0.8</v>
      </c>
      <c r="BZ90" s="321">
        <v>0.95</v>
      </c>
      <c r="CA90" s="321">
        <v>1</v>
      </c>
      <c r="CB90" s="321">
        <v>0.8</v>
      </c>
      <c r="CC90" s="321">
        <v>0.95</v>
      </c>
      <c r="CD90" s="321">
        <v>1</v>
      </c>
      <c r="CE90" s="129"/>
      <c r="CF90" s="129"/>
      <c r="CG90" s="129"/>
      <c r="CH90" s="329"/>
    </row>
    <row r="91" spans="2:86" ht="120" customHeight="1">
      <c r="B91" s="1563" t="s">
        <v>585</v>
      </c>
      <c r="C91" s="527" t="s">
        <v>51</v>
      </c>
      <c r="D91" s="341">
        <v>0.23</v>
      </c>
      <c r="E91" s="341">
        <v>0.23</v>
      </c>
      <c r="F91" s="341"/>
      <c r="G91" s="341"/>
      <c r="H91" s="341"/>
      <c r="I91" s="341">
        <v>0.23</v>
      </c>
      <c r="J91" s="526"/>
      <c r="K91" s="341">
        <v>0.23</v>
      </c>
      <c r="L91" s="360">
        <f t="shared" si="63"/>
        <v>0.23</v>
      </c>
      <c r="M91" s="341">
        <v>0.24</v>
      </c>
      <c r="N91" s="341"/>
      <c r="O91" s="341"/>
      <c r="P91" s="360">
        <f>I91</f>
        <v>0.23</v>
      </c>
      <c r="Q91" s="341">
        <v>0.28999999999999998</v>
      </c>
      <c r="R91" s="359">
        <v>0.23</v>
      </c>
      <c r="S91" s="352">
        <f>E91</f>
        <v>0.23</v>
      </c>
      <c r="T91" s="352">
        <f>M91</f>
        <v>0.24</v>
      </c>
      <c r="U91" s="341">
        <v>0.26</v>
      </c>
      <c r="V91" s="341"/>
      <c r="W91" s="352">
        <f>P91</f>
        <v>0.23</v>
      </c>
      <c r="X91" s="341"/>
      <c r="Y91" s="359">
        <v>0.23</v>
      </c>
      <c r="Z91" s="352">
        <f>E91</f>
        <v>0.23</v>
      </c>
      <c r="AA91" s="352">
        <f>M91</f>
        <v>0.24</v>
      </c>
      <c r="AB91" s="352">
        <f>U91</f>
        <v>0.26</v>
      </c>
      <c r="AC91" s="341">
        <v>0.2</v>
      </c>
      <c r="AD91" s="1532"/>
      <c r="AE91" s="1532"/>
      <c r="AF91" s="357">
        <f>W91</f>
        <v>0.23</v>
      </c>
      <c r="AG91" s="341">
        <v>0.2</v>
      </c>
      <c r="AH91" s="321">
        <v>0.8</v>
      </c>
      <c r="AI91" s="321">
        <v>0.95</v>
      </c>
      <c r="AJ91" s="321">
        <v>1</v>
      </c>
      <c r="AK91" s="321">
        <v>0.8</v>
      </c>
      <c r="AL91" s="321">
        <v>0.95</v>
      </c>
      <c r="AM91" s="321">
        <v>1</v>
      </c>
      <c r="AN91" s="129"/>
      <c r="AO91" s="129"/>
      <c r="AP91" s="129"/>
      <c r="AQ91" s="329"/>
      <c r="AR91" s="339"/>
      <c r="AS91" s="359"/>
      <c r="AT91" s="341"/>
      <c r="AU91" s="1554"/>
      <c r="AV91" s="1554"/>
      <c r="AW91" s="341"/>
      <c r="AX91" s="341"/>
      <c r="AY91" s="341"/>
      <c r="AZ91" s="341">
        <v>0.23</v>
      </c>
      <c r="BA91" s="526"/>
      <c r="BB91" s="341">
        <v>0.23</v>
      </c>
      <c r="BC91" s="360">
        <f t="shared" si="64"/>
        <v>0</v>
      </c>
      <c r="BD91" s="341">
        <v>0.24</v>
      </c>
      <c r="BE91" s="341"/>
      <c r="BF91" s="341"/>
      <c r="BG91" s="360">
        <f>AZ91</f>
        <v>0.23</v>
      </c>
      <c r="BH91" s="341">
        <v>0.28999999999999998</v>
      </c>
      <c r="BI91" s="359">
        <v>0.23</v>
      </c>
      <c r="BJ91" s="352">
        <f>AT91</f>
        <v>0</v>
      </c>
      <c r="BK91" s="352">
        <f>BD91</f>
        <v>0.24</v>
      </c>
      <c r="BL91" s="341">
        <v>0.26</v>
      </c>
      <c r="BM91" s="341"/>
      <c r="BN91" s="352">
        <f>BG91</f>
        <v>0.23</v>
      </c>
      <c r="BO91" s="341"/>
      <c r="BP91" s="359">
        <v>0.23</v>
      </c>
      <c r="BQ91" s="352">
        <f>AT91</f>
        <v>0</v>
      </c>
      <c r="BR91" s="352">
        <f>BD91</f>
        <v>0.24</v>
      </c>
      <c r="BS91" s="352">
        <f>BL91</f>
        <v>0.26</v>
      </c>
      <c r="BT91" s="341">
        <v>0.2</v>
      </c>
      <c r="BU91" s="1532"/>
      <c r="BV91" s="1532"/>
      <c r="BW91" s="357">
        <f>BN91</f>
        <v>0.23</v>
      </c>
      <c r="BX91" s="341">
        <v>0.2</v>
      </c>
      <c r="BY91" s="321">
        <v>0.8</v>
      </c>
      <c r="BZ91" s="321">
        <v>0.95</v>
      </c>
      <c r="CA91" s="321">
        <v>1</v>
      </c>
      <c r="CB91" s="321">
        <v>0.8</v>
      </c>
      <c r="CC91" s="321">
        <v>0.95</v>
      </c>
      <c r="CD91" s="321">
        <v>1</v>
      </c>
      <c r="CE91" s="129"/>
      <c r="CF91" s="129"/>
      <c r="CG91" s="129"/>
      <c r="CH91" s="329"/>
    </row>
    <row r="92" spans="2:86" ht="120" customHeight="1">
      <c r="B92" s="1563" t="s">
        <v>573</v>
      </c>
      <c r="C92" s="527" t="s">
        <v>51</v>
      </c>
      <c r="D92" s="341">
        <v>0.32</v>
      </c>
      <c r="E92" s="341">
        <v>0.28999999999999998</v>
      </c>
      <c r="F92" s="341"/>
      <c r="G92" s="341"/>
      <c r="H92" s="341"/>
      <c r="I92" s="341">
        <v>0.32</v>
      </c>
      <c r="J92" s="526"/>
      <c r="K92" s="341">
        <v>0.32</v>
      </c>
      <c r="L92" s="360">
        <f t="shared" si="63"/>
        <v>0.28999999999999998</v>
      </c>
      <c r="M92" s="341">
        <v>0.34</v>
      </c>
      <c r="N92" s="341"/>
      <c r="O92" s="341"/>
      <c r="P92" s="360">
        <f>I92</f>
        <v>0.32</v>
      </c>
      <c r="Q92" s="341">
        <v>0.32</v>
      </c>
      <c r="R92" s="359">
        <v>0.32</v>
      </c>
      <c r="S92" s="352">
        <f>E92</f>
        <v>0.28999999999999998</v>
      </c>
      <c r="T92" s="352">
        <f>M92</f>
        <v>0.34</v>
      </c>
      <c r="U92" s="341">
        <v>0.33</v>
      </c>
      <c r="V92" s="341"/>
      <c r="W92" s="352">
        <f>P92</f>
        <v>0.32</v>
      </c>
      <c r="X92" s="341"/>
      <c r="Y92" s="359">
        <v>0.32</v>
      </c>
      <c r="Z92" s="352">
        <f>E92</f>
        <v>0.28999999999999998</v>
      </c>
      <c r="AA92" s="352">
        <f>M92</f>
        <v>0.34</v>
      </c>
      <c r="AB92" s="352">
        <f>U92</f>
        <v>0.33</v>
      </c>
      <c r="AC92" s="341">
        <v>0.28999999999999998</v>
      </c>
      <c r="AD92" s="1532"/>
      <c r="AE92" s="1532"/>
      <c r="AF92" s="357">
        <f>W92</f>
        <v>0.32</v>
      </c>
      <c r="AG92" s="341">
        <v>0.28999999999999998</v>
      </c>
      <c r="AH92" s="321">
        <v>0.8</v>
      </c>
      <c r="AI92" s="321">
        <v>0.95</v>
      </c>
      <c r="AJ92" s="321">
        <v>1</v>
      </c>
      <c r="AK92" s="321">
        <v>0.8</v>
      </c>
      <c r="AL92" s="321">
        <v>0.95</v>
      </c>
      <c r="AM92" s="321">
        <v>1</v>
      </c>
      <c r="AN92" s="129"/>
      <c r="AO92" s="129"/>
      <c r="AP92" s="129"/>
      <c r="AQ92" s="329"/>
      <c r="AR92" s="339"/>
      <c r="AS92" s="359"/>
      <c r="AT92" s="341"/>
      <c r="AU92" s="1554"/>
      <c r="AV92" s="1554"/>
      <c r="AW92" s="341"/>
      <c r="AX92" s="341"/>
      <c r="AY92" s="341"/>
      <c r="AZ92" s="341">
        <v>0.32</v>
      </c>
      <c r="BA92" s="526"/>
      <c r="BB92" s="341">
        <v>0.32</v>
      </c>
      <c r="BC92" s="360">
        <f t="shared" si="64"/>
        <v>0</v>
      </c>
      <c r="BD92" s="341">
        <v>0.34</v>
      </c>
      <c r="BE92" s="341"/>
      <c r="BF92" s="341"/>
      <c r="BG92" s="360">
        <f>AZ92</f>
        <v>0.32</v>
      </c>
      <c r="BH92" s="341">
        <v>0.32</v>
      </c>
      <c r="BI92" s="359">
        <v>0.32</v>
      </c>
      <c r="BJ92" s="352">
        <f>AT92</f>
        <v>0</v>
      </c>
      <c r="BK92" s="352">
        <f>BD92</f>
        <v>0.34</v>
      </c>
      <c r="BL92" s="341">
        <v>0.33</v>
      </c>
      <c r="BM92" s="341"/>
      <c r="BN92" s="352">
        <f>BG92</f>
        <v>0.32</v>
      </c>
      <c r="BO92" s="341"/>
      <c r="BP92" s="359">
        <v>0.32</v>
      </c>
      <c r="BQ92" s="352">
        <f>AT92</f>
        <v>0</v>
      </c>
      <c r="BR92" s="352">
        <f>BD92</f>
        <v>0.34</v>
      </c>
      <c r="BS92" s="352">
        <f>BL92</f>
        <v>0.33</v>
      </c>
      <c r="BT92" s="341">
        <v>0.28999999999999998</v>
      </c>
      <c r="BU92" s="1532"/>
      <c r="BV92" s="1532"/>
      <c r="BW92" s="357">
        <f>BN92</f>
        <v>0.32</v>
      </c>
      <c r="BX92" s="341">
        <v>0.28999999999999998</v>
      </c>
      <c r="BY92" s="321">
        <v>0.8</v>
      </c>
      <c r="BZ92" s="321">
        <v>0.95</v>
      </c>
      <c r="CA92" s="321">
        <v>1</v>
      </c>
      <c r="CB92" s="321">
        <v>0.8</v>
      </c>
      <c r="CC92" s="321">
        <v>0.95</v>
      </c>
      <c r="CD92" s="321">
        <v>1</v>
      </c>
      <c r="CE92" s="129"/>
      <c r="CF92" s="129"/>
      <c r="CG92" s="129"/>
      <c r="CH92" s="329"/>
    </row>
    <row r="93" spans="2:86">
      <c r="B93" s="1562" t="s">
        <v>75</v>
      </c>
      <c r="C93" s="310"/>
      <c r="D93" s="342"/>
      <c r="E93" s="343"/>
      <c r="F93" s="343"/>
      <c r="G93" s="343"/>
      <c r="H93" s="343"/>
      <c r="I93" s="343"/>
      <c r="J93" s="343"/>
      <c r="K93" s="342"/>
      <c r="L93" s="343"/>
      <c r="M93" s="343"/>
      <c r="N93" s="343"/>
      <c r="O93" s="343"/>
      <c r="P93" s="343"/>
      <c r="Q93" s="345"/>
      <c r="R93" s="342"/>
      <c r="S93" s="343"/>
      <c r="T93" s="343"/>
      <c r="U93" s="343"/>
      <c r="V93" s="343"/>
      <c r="W93" s="343"/>
      <c r="X93" s="343"/>
      <c r="Y93" s="342"/>
      <c r="Z93" s="343"/>
      <c r="AA93" s="343"/>
      <c r="AB93" s="343"/>
      <c r="AC93" s="343"/>
      <c r="AD93" s="1533"/>
      <c r="AE93" s="1533"/>
      <c r="AF93" s="344"/>
      <c r="AG93" s="343"/>
      <c r="AH93" s="343"/>
      <c r="AI93" s="343"/>
      <c r="AJ93" s="343"/>
      <c r="AK93" s="343"/>
      <c r="AL93" s="343"/>
      <c r="AM93" s="343"/>
      <c r="AN93" s="330"/>
      <c r="AO93" s="330"/>
      <c r="AP93" s="330"/>
      <c r="AQ93" s="331"/>
      <c r="AR93" s="339"/>
      <c r="AS93" s="342"/>
      <c r="AT93" s="343"/>
      <c r="AU93" s="1555"/>
      <c r="AV93" s="1555"/>
      <c r="AW93" s="343"/>
      <c r="AX93" s="343"/>
      <c r="AY93" s="343"/>
      <c r="AZ93" s="343"/>
      <c r="BA93" s="343"/>
      <c r="BB93" s="342"/>
      <c r="BC93" s="343"/>
      <c r="BD93" s="343"/>
      <c r="BE93" s="343"/>
      <c r="BF93" s="343"/>
      <c r="BG93" s="343"/>
      <c r="BH93" s="345"/>
      <c r="BI93" s="342"/>
      <c r="BJ93" s="343"/>
      <c r="BK93" s="343"/>
      <c r="BL93" s="343"/>
      <c r="BM93" s="343"/>
      <c r="BN93" s="343"/>
      <c r="BO93" s="343"/>
      <c r="BP93" s="342"/>
      <c r="BQ93" s="343"/>
      <c r="BR93" s="343"/>
      <c r="BS93" s="343"/>
      <c r="BT93" s="343"/>
      <c r="BU93" s="1533"/>
      <c r="BV93" s="1533"/>
      <c r="BW93" s="344"/>
      <c r="BX93" s="343"/>
      <c r="BY93" s="343"/>
      <c r="BZ93" s="343"/>
      <c r="CA93" s="343"/>
      <c r="CB93" s="343"/>
      <c r="CC93" s="343"/>
      <c r="CD93" s="343"/>
      <c r="CE93" s="330"/>
      <c r="CF93" s="330"/>
      <c r="CG93" s="330"/>
      <c r="CH93" s="331"/>
    </row>
    <row r="94" spans="2:86" ht="120" customHeight="1">
      <c r="B94" s="1563" t="s">
        <v>1038</v>
      </c>
      <c r="C94" s="314" t="s">
        <v>524</v>
      </c>
      <c r="D94" s="470">
        <v>15.5</v>
      </c>
      <c r="E94" s="471">
        <v>14.65</v>
      </c>
      <c r="F94" s="471"/>
      <c r="G94" s="471"/>
      <c r="H94" s="471"/>
      <c r="I94" s="471">
        <v>15.5</v>
      </c>
      <c r="J94" s="471"/>
      <c r="K94" s="470">
        <v>15.5</v>
      </c>
      <c r="L94" s="472">
        <f t="shared" si="63"/>
        <v>14.65</v>
      </c>
      <c r="M94" s="473">
        <v>14.898999999999999</v>
      </c>
      <c r="N94" s="473"/>
      <c r="O94" s="473"/>
      <c r="P94" s="472">
        <f>I94</f>
        <v>15.5</v>
      </c>
      <c r="Q94" s="471"/>
      <c r="R94" s="470">
        <v>15.5</v>
      </c>
      <c r="S94" s="463">
        <f>E94</f>
        <v>14.65</v>
      </c>
      <c r="T94" s="463">
        <f>M94</f>
        <v>14.898999999999999</v>
      </c>
      <c r="U94" s="471">
        <v>15.547000000000001</v>
      </c>
      <c r="V94" s="471"/>
      <c r="W94" s="463">
        <f>P94</f>
        <v>15.5</v>
      </c>
      <c r="X94" s="471"/>
      <c r="Y94" s="470">
        <v>15.5</v>
      </c>
      <c r="Z94" s="463">
        <f>E94</f>
        <v>14.65</v>
      </c>
      <c r="AA94" s="463">
        <f>M94</f>
        <v>14.898999999999999</v>
      </c>
      <c r="AB94" s="463">
        <f>U94</f>
        <v>15.547000000000001</v>
      </c>
      <c r="AC94" s="471">
        <v>16.175000000000001</v>
      </c>
      <c r="AD94" s="1534"/>
      <c r="AE94" s="1534"/>
      <c r="AF94" s="469">
        <f>W94</f>
        <v>15.5</v>
      </c>
      <c r="AG94" s="471">
        <v>16.175000000000001</v>
      </c>
      <c r="AH94" s="321">
        <v>0.85</v>
      </c>
      <c r="AI94" s="321">
        <v>0.92</v>
      </c>
      <c r="AJ94" s="321">
        <v>1</v>
      </c>
      <c r="AK94" s="321">
        <v>0.85</v>
      </c>
      <c r="AL94" s="321">
        <v>0.92</v>
      </c>
      <c r="AM94" s="321">
        <v>1</v>
      </c>
      <c r="AN94" s="129"/>
      <c r="AO94" s="129"/>
      <c r="AP94" s="129"/>
      <c r="AQ94" s="329"/>
      <c r="AR94" s="339"/>
      <c r="AS94" s="470"/>
      <c r="AT94" s="471"/>
      <c r="AU94" s="1556"/>
      <c r="AV94" s="1556"/>
      <c r="AW94" s="471"/>
      <c r="AX94" s="471"/>
      <c r="AY94" s="471"/>
      <c r="AZ94" s="471">
        <v>15.5</v>
      </c>
      <c r="BA94" s="471"/>
      <c r="BB94" s="470">
        <v>15.5</v>
      </c>
      <c r="BC94" s="472">
        <f t="shared" ref="BC94:BC100" si="65">AT94</f>
        <v>0</v>
      </c>
      <c r="BD94" s="473">
        <v>14.898999999999999</v>
      </c>
      <c r="BE94" s="473"/>
      <c r="BF94" s="473"/>
      <c r="BG94" s="472">
        <f>AZ94</f>
        <v>15.5</v>
      </c>
      <c r="BH94" s="471"/>
      <c r="BI94" s="470">
        <v>15.5</v>
      </c>
      <c r="BJ94" s="463">
        <f>AT94</f>
        <v>0</v>
      </c>
      <c r="BK94" s="463">
        <f>BD94</f>
        <v>14.898999999999999</v>
      </c>
      <c r="BL94" s="471">
        <v>15.547000000000001</v>
      </c>
      <c r="BM94" s="471"/>
      <c r="BN94" s="463">
        <f>BG94</f>
        <v>15.5</v>
      </c>
      <c r="BO94" s="471"/>
      <c r="BP94" s="470">
        <v>15.5</v>
      </c>
      <c r="BQ94" s="463">
        <f>AT94</f>
        <v>0</v>
      </c>
      <c r="BR94" s="463">
        <f>BD94</f>
        <v>14.898999999999999</v>
      </c>
      <c r="BS94" s="463">
        <f>BL94</f>
        <v>15.547000000000001</v>
      </c>
      <c r="BT94" s="471">
        <v>16.175000000000001</v>
      </c>
      <c r="BU94" s="1534"/>
      <c r="BV94" s="1534"/>
      <c r="BW94" s="469">
        <f>BN94</f>
        <v>15.5</v>
      </c>
      <c r="BX94" s="471">
        <v>16.175000000000001</v>
      </c>
      <c r="BY94" s="321">
        <v>0.85</v>
      </c>
      <c r="BZ94" s="321">
        <v>0.92</v>
      </c>
      <c r="CA94" s="321">
        <v>1</v>
      </c>
      <c r="CB94" s="321">
        <v>0.85</v>
      </c>
      <c r="CC94" s="321">
        <v>0.92</v>
      </c>
      <c r="CD94" s="321">
        <v>1</v>
      </c>
      <c r="CE94" s="129"/>
      <c r="CF94" s="129"/>
      <c r="CG94" s="129"/>
      <c r="CH94" s="329"/>
    </row>
    <row r="95" spans="2:86" ht="120" customHeight="1">
      <c r="B95" s="1563" t="s">
        <v>740</v>
      </c>
      <c r="C95" s="314" t="s">
        <v>266</v>
      </c>
      <c r="D95" s="340"/>
      <c r="E95" s="339"/>
      <c r="F95" s="339"/>
      <c r="G95" s="339"/>
      <c r="H95" s="339"/>
      <c r="I95" s="339"/>
      <c r="J95" s="339"/>
      <c r="K95" s="340"/>
      <c r="L95" s="364">
        <f t="shared" si="63"/>
        <v>0</v>
      </c>
      <c r="M95" s="339"/>
      <c r="N95" s="339"/>
      <c r="O95" s="339"/>
      <c r="P95" s="364">
        <f>I95</f>
        <v>0</v>
      </c>
      <c r="Q95" s="339"/>
      <c r="R95" s="340"/>
      <c r="S95" s="354">
        <f>E95</f>
        <v>0</v>
      </c>
      <c r="T95" s="354">
        <f>M95</f>
        <v>0</v>
      </c>
      <c r="U95" s="339"/>
      <c r="V95" s="339"/>
      <c r="W95" s="354">
        <f>P95</f>
        <v>0</v>
      </c>
      <c r="X95" s="339"/>
      <c r="Y95" s="340"/>
      <c r="Z95" s="354">
        <f>E95</f>
        <v>0</v>
      </c>
      <c r="AA95" s="354">
        <f>M95</f>
        <v>0</v>
      </c>
      <c r="AB95" s="354">
        <f>U95</f>
        <v>0</v>
      </c>
      <c r="AC95" s="339"/>
      <c r="AD95" s="1535"/>
      <c r="AE95" s="1535"/>
      <c r="AF95" s="356">
        <f>W95</f>
        <v>0</v>
      </c>
      <c r="AG95" s="339"/>
      <c r="AH95" s="321">
        <v>0.8</v>
      </c>
      <c r="AI95" s="321">
        <v>0.95</v>
      </c>
      <c r="AJ95" s="321">
        <v>1</v>
      </c>
      <c r="AK95" s="321">
        <v>0.8</v>
      </c>
      <c r="AL95" s="321">
        <v>0.95</v>
      </c>
      <c r="AM95" s="321">
        <v>1</v>
      </c>
      <c r="AN95" s="129"/>
      <c r="AO95" s="129"/>
      <c r="AP95" s="129"/>
      <c r="AQ95" s="329"/>
      <c r="AR95" s="339"/>
      <c r="AS95" s="340"/>
      <c r="AT95" s="339"/>
      <c r="AU95" s="1557"/>
      <c r="AV95" s="1557"/>
      <c r="AW95" s="339"/>
      <c r="AX95" s="339"/>
      <c r="AY95" s="339"/>
      <c r="AZ95" s="339"/>
      <c r="BA95" s="339"/>
      <c r="BB95" s="340"/>
      <c r="BC95" s="364">
        <f t="shared" si="65"/>
        <v>0</v>
      </c>
      <c r="BD95" s="339"/>
      <c r="BE95" s="339"/>
      <c r="BF95" s="339"/>
      <c r="BG95" s="364">
        <f>AZ95</f>
        <v>0</v>
      </c>
      <c r="BH95" s="339"/>
      <c r="BI95" s="340"/>
      <c r="BJ95" s="354">
        <f>AT95</f>
        <v>0</v>
      </c>
      <c r="BK95" s="354">
        <f>BD95</f>
        <v>0</v>
      </c>
      <c r="BL95" s="339"/>
      <c r="BM95" s="339"/>
      <c r="BN95" s="354">
        <f>BG95</f>
        <v>0</v>
      </c>
      <c r="BO95" s="339"/>
      <c r="BP95" s="340"/>
      <c r="BQ95" s="354">
        <f>AT95</f>
        <v>0</v>
      </c>
      <c r="BR95" s="354">
        <f>BD95</f>
        <v>0</v>
      </c>
      <c r="BS95" s="354">
        <f>BL95</f>
        <v>0</v>
      </c>
      <c r="BT95" s="339"/>
      <c r="BU95" s="1535"/>
      <c r="BV95" s="1535"/>
      <c r="BW95" s="356">
        <f>BN95</f>
        <v>0</v>
      </c>
      <c r="BX95" s="339"/>
      <c r="BY95" s="321">
        <v>0.8</v>
      </c>
      <c r="BZ95" s="321">
        <v>0.95</v>
      </c>
      <c r="CA95" s="321">
        <v>1</v>
      </c>
      <c r="CB95" s="321">
        <v>0.8</v>
      </c>
      <c r="CC95" s="321">
        <v>0.95</v>
      </c>
      <c r="CD95" s="321">
        <v>1</v>
      </c>
      <c r="CE95" s="129"/>
      <c r="CF95" s="129"/>
      <c r="CG95" s="129"/>
      <c r="CH95" s="329"/>
    </row>
    <row r="96" spans="2:86">
      <c r="B96" s="1562" t="s">
        <v>76</v>
      </c>
      <c r="C96" s="310"/>
      <c r="D96" s="342"/>
      <c r="E96" s="343"/>
      <c r="F96" s="343"/>
      <c r="G96" s="343"/>
      <c r="H96" s="343"/>
      <c r="I96" s="343"/>
      <c r="J96" s="343"/>
      <c r="K96" s="342"/>
      <c r="L96" s="343"/>
      <c r="M96" s="343"/>
      <c r="N96" s="343"/>
      <c r="O96" s="343"/>
      <c r="P96" s="343"/>
      <c r="Q96" s="345"/>
      <c r="R96" s="342"/>
      <c r="S96" s="343"/>
      <c r="T96" s="343"/>
      <c r="U96" s="343"/>
      <c r="V96" s="343"/>
      <c r="W96" s="343"/>
      <c r="X96" s="343"/>
      <c r="Y96" s="342"/>
      <c r="Z96" s="343"/>
      <c r="AA96" s="343"/>
      <c r="AB96" s="343"/>
      <c r="AC96" s="343"/>
      <c r="AD96" s="1533"/>
      <c r="AE96" s="1533"/>
      <c r="AF96" s="344"/>
      <c r="AG96" s="343"/>
      <c r="AH96" s="343"/>
      <c r="AI96" s="343"/>
      <c r="AJ96" s="343"/>
      <c r="AK96" s="343"/>
      <c r="AL96" s="343"/>
      <c r="AM96" s="343"/>
      <c r="AN96" s="330"/>
      <c r="AO96" s="330"/>
      <c r="AP96" s="330"/>
      <c r="AQ96" s="331"/>
      <c r="AR96" s="339"/>
      <c r="AS96" s="342"/>
      <c r="AT96" s="343"/>
      <c r="AU96" s="1555"/>
      <c r="AV96" s="1555"/>
      <c r="AW96" s="343"/>
      <c r="AX96" s="343"/>
      <c r="AY96" s="343"/>
      <c r="AZ96" s="343"/>
      <c r="BA96" s="343"/>
      <c r="BB96" s="342"/>
      <c r="BC96" s="343"/>
      <c r="BD96" s="343"/>
      <c r="BE96" s="343"/>
      <c r="BF96" s="343"/>
      <c r="BG96" s="343"/>
      <c r="BH96" s="345"/>
      <c r="BI96" s="342"/>
      <c r="BJ96" s="343"/>
      <c r="BK96" s="343"/>
      <c r="BL96" s="343"/>
      <c r="BM96" s="343"/>
      <c r="BN96" s="343"/>
      <c r="BO96" s="343"/>
      <c r="BP96" s="342"/>
      <c r="BQ96" s="343"/>
      <c r="BR96" s="343"/>
      <c r="BS96" s="343"/>
      <c r="BT96" s="343"/>
      <c r="BU96" s="1533"/>
      <c r="BV96" s="1533"/>
      <c r="BW96" s="344"/>
      <c r="BX96" s="343"/>
      <c r="BY96" s="343"/>
      <c r="BZ96" s="343"/>
      <c r="CA96" s="343"/>
      <c r="CB96" s="343"/>
      <c r="CC96" s="343"/>
      <c r="CD96" s="343"/>
      <c r="CE96" s="330"/>
      <c r="CF96" s="330"/>
      <c r="CG96" s="330"/>
      <c r="CH96" s="331"/>
    </row>
    <row r="97" spans="2:86" ht="120" customHeight="1">
      <c r="B97" s="1565" t="s">
        <v>1039</v>
      </c>
      <c r="C97" s="314" t="s">
        <v>51</v>
      </c>
      <c r="D97" s="359">
        <v>0.08</v>
      </c>
      <c r="E97" s="341">
        <v>0.08</v>
      </c>
      <c r="F97" s="341"/>
      <c r="G97" s="341"/>
      <c r="H97" s="341"/>
      <c r="I97" s="341"/>
      <c r="J97" s="341"/>
      <c r="K97" s="359">
        <v>0.08</v>
      </c>
      <c r="L97" s="360">
        <f t="shared" si="63"/>
        <v>0.08</v>
      </c>
      <c r="M97" s="341">
        <v>7.0000000000000007E-2</v>
      </c>
      <c r="N97" s="341"/>
      <c r="O97" s="341"/>
      <c r="P97" s="360">
        <f>I97</f>
        <v>0</v>
      </c>
      <c r="Q97" s="341"/>
      <c r="R97" s="359">
        <v>0.08</v>
      </c>
      <c r="S97" s="352">
        <f>E97</f>
        <v>0.08</v>
      </c>
      <c r="T97" s="352">
        <f>M97</f>
        <v>7.0000000000000007E-2</v>
      </c>
      <c r="U97" s="341">
        <v>0.08</v>
      </c>
      <c r="V97" s="341"/>
      <c r="W97" s="352">
        <f>P97</f>
        <v>0</v>
      </c>
      <c r="X97" s="341"/>
      <c r="Y97" s="359">
        <v>0.08</v>
      </c>
      <c r="Z97" s="352">
        <f>E97</f>
        <v>0.08</v>
      </c>
      <c r="AA97" s="352">
        <f>M97</f>
        <v>7.0000000000000007E-2</v>
      </c>
      <c r="AB97" s="352">
        <f>U97</f>
        <v>0.08</v>
      </c>
      <c r="AC97" s="341">
        <v>7.5899999999999995E-2</v>
      </c>
      <c r="AD97" s="1532"/>
      <c r="AE97" s="1532"/>
      <c r="AF97" s="357">
        <f>W97</f>
        <v>0</v>
      </c>
      <c r="AG97" s="341">
        <v>7.5899999999999995E-2</v>
      </c>
      <c r="AH97" s="321">
        <v>0.75</v>
      </c>
      <c r="AI97" s="321">
        <v>0.85</v>
      </c>
      <c r="AJ97" s="321">
        <v>1</v>
      </c>
      <c r="AK97" s="321">
        <v>0.75</v>
      </c>
      <c r="AL97" s="321">
        <v>0.85</v>
      </c>
      <c r="AM97" s="321">
        <v>1</v>
      </c>
      <c r="AN97" s="129"/>
      <c r="AO97" s="129"/>
      <c r="AP97" s="129"/>
      <c r="AQ97" s="329"/>
      <c r="AR97" s="339"/>
      <c r="AS97" s="359"/>
      <c r="AT97" s="341"/>
      <c r="AU97" s="1554"/>
      <c r="AV97" s="1554"/>
      <c r="AW97" s="341"/>
      <c r="AX97" s="341"/>
      <c r="AY97" s="341"/>
      <c r="AZ97" s="341"/>
      <c r="BA97" s="341"/>
      <c r="BB97" s="359">
        <v>0.08</v>
      </c>
      <c r="BC97" s="360">
        <f t="shared" ref="BC97:BC100" si="66">AT97</f>
        <v>0</v>
      </c>
      <c r="BD97" s="341">
        <v>7.0000000000000007E-2</v>
      </c>
      <c r="BE97" s="341"/>
      <c r="BF97" s="341"/>
      <c r="BG97" s="360">
        <f>AZ97</f>
        <v>0</v>
      </c>
      <c r="BH97" s="341"/>
      <c r="BI97" s="359">
        <v>0.08</v>
      </c>
      <c r="BJ97" s="352">
        <f>AT97</f>
        <v>0</v>
      </c>
      <c r="BK97" s="352">
        <f>BD97</f>
        <v>7.0000000000000007E-2</v>
      </c>
      <c r="BL97" s="341">
        <v>0.08</v>
      </c>
      <c r="BM97" s="341"/>
      <c r="BN97" s="352">
        <f>BG97</f>
        <v>0</v>
      </c>
      <c r="BO97" s="341"/>
      <c r="BP97" s="359">
        <v>0.08</v>
      </c>
      <c r="BQ97" s="352">
        <f>AT97</f>
        <v>0</v>
      </c>
      <c r="BR97" s="352">
        <f>BD97</f>
        <v>7.0000000000000007E-2</v>
      </c>
      <c r="BS97" s="352">
        <f>BL97</f>
        <v>0.08</v>
      </c>
      <c r="BT97" s="341">
        <v>7.5899999999999995E-2</v>
      </c>
      <c r="BU97" s="1532"/>
      <c r="BV97" s="1532"/>
      <c r="BW97" s="357">
        <f>BN97</f>
        <v>0</v>
      </c>
      <c r="BX97" s="341">
        <v>7.5899999999999995E-2</v>
      </c>
      <c r="BY97" s="321">
        <v>0.75</v>
      </c>
      <c r="BZ97" s="321">
        <v>0.85</v>
      </c>
      <c r="CA97" s="321">
        <v>1</v>
      </c>
      <c r="CB97" s="321">
        <v>0.75</v>
      </c>
      <c r="CC97" s="321">
        <v>0.85</v>
      </c>
      <c r="CD97" s="321">
        <v>1</v>
      </c>
      <c r="CE97" s="129"/>
      <c r="CF97" s="129"/>
      <c r="CG97" s="129"/>
      <c r="CH97" s="329"/>
    </row>
    <row r="98" spans="2:86" ht="120" customHeight="1">
      <c r="B98" s="1565" t="s">
        <v>586</v>
      </c>
      <c r="C98" s="314" t="s">
        <v>51</v>
      </c>
      <c r="D98" s="359">
        <v>0.16</v>
      </c>
      <c r="E98" s="341">
        <v>0.16</v>
      </c>
      <c r="F98" s="341"/>
      <c r="G98" s="341"/>
      <c r="H98" s="341"/>
      <c r="I98" s="341"/>
      <c r="J98" s="341"/>
      <c r="K98" s="359">
        <v>0.16</v>
      </c>
      <c r="L98" s="360">
        <f t="shared" si="63"/>
        <v>0.16</v>
      </c>
      <c r="M98" s="341">
        <v>0.16</v>
      </c>
      <c r="N98" s="341"/>
      <c r="O98" s="341"/>
      <c r="P98" s="360">
        <f>I98</f>
        <v>0</v>
      </c>
      <c r="Q98" s="341"/>
      <c r="R98" s="359">
        <v>0.16</v>
      </c>
      <c r="S98" s="352">
        <f>E98</f>
        <v>0.16</v>
      </c>
      <c r="T98" s="352">
        <f>M98</f>
        <v>0.16</v>
      </c>
      <c r="U98" s="341">
        <v>0.16</v>
      </c>
      <c r="V98" s="341"/>
      <c r="W98" s="352">
        <f>P98</f>
        <v>0</v>
      </c>
      <c r="X98" s="341"/>
      <c r="Y98" s="359">
        <v>0.16</v>
      </c>
      <c r="Z98" s="352">
        <f>E98</f>
        <v>0.16</v>
      </c>
      <c r="AA98" s="352">
        <f>M98</f>
        <v>0.16</v>
      </c>
      <c r="AB98" s="352">
        <f>U98</f>
        <v>0.16</v>
      </c>
      <c r="AC98" s="341">
        <v>0.15740000000000001</v>
      </c>
      <c r="AD98" s="1532"/>
      <c r="AE98" s="1532"/>
      <c r="AF98" s="357">
        <f>W98</f>
        <v>0</v>
      </c>
      <c r="AG98" s="341">
        <v>0.15740000000000001</v>
      </c>
      <c r="AH98" s="321">
        <v>0.75</v>
      </c>
      <c r="AI98" s="321">
        <v>0.85</v>
      </c>
      <c r="AJ98" s="321">
        <v>1</v>
      </c>
      <c r="AK98" s="321">
        <v>0.75</v>
      </c>
      <c r="AL98" s="321">
        <v>0.85</v>
      </c>
      <c r="AM98" s="321">
        <v>1</v>
      </c>
      <c r="AN98" s="129"/>
      <c r="AO98" s="129"/>
      <c r="AP98" s="129"/>
      <c r="AQ98" s="329"/>
      <c r="AR98" s="339"/>
      <c r="AS98" s="359"/>
      <c r="AT98" s="341"/>
      <c r="AU98" s="1554"/>
      <c r="AV98" s="1554"/>
      <c r="AW98" s="341"/>
      <c r="AX98" s="341"/>
      <c r="AY98" s="341"/>
      <c r="AZ98" s="341"/>
      <c r="BA98" s="341"/>
      <c r="BB98" s="359">
        <v>0.16</v>
      </c>
      <c r="BC98" s="360">
        <f t="shared" si="66"/>
        <v>0</v>
      </c>
      <c r="BD98" s="341">
        <v>0.16</v>
      </c>
      <c r="BE98" s="341"/>
      <c r="BF98" s="341"/>
      <c r="BG98" s="360">
        <f>AZ98</f>
        <v>0</v>
      </c>
      <c r="BH98" s="341"/>
      <c r="BI98" s="359">
        <v>0.16</v>
      </c>
      <c r="BJ98" s="352">
        <f>AT98</f>
        <v>0</v>
      </c>
      <c r="BK98" s="352">
        <f>BD98</f>
        <v>0.16</v>
      </c>
      <c r="BL98" s="341">
        <v>0.16</v>
      </c>
      <c r="BM98" s="341"/>
      <c r="BN98" s="352">
        <f>BG98</f>
        <v>0</v>
      </c>
      <c r="BO98" s="341"/>
      <c r="BP98" s="359">
        <v>0.16</v>
      </c>
      <c r="BQ98" s="352">
        <f>AT98</f>
        <v>0</v>
      </c>
      <c r="BR98" s="352">
        <f>BD98</f>
        <v>0.16</v>
      </c>
      <c r="BS98" s="352">
        <f>BL98</f>
        <v>0.16</v>
      </c>
      <c r="BT98" s="341">
        <v>0.15740000000000001</v>
      </c>
      <c r="BU98" s="1532"/>
      <c r="BV98" s="1532"/>
      <c r="BW98" s="357">
        <f>BN98</f>
        <v>0</v>
      </c>
      <c r="BX98" s="341">
        <v>0.15740000000000001</v>
      </c>
      <c r="BY98" s="321">
        <v>0.75</v>
      </c>
      <c r="BZ98" s="321">
        <v>0.85</v>
      </c>
      <c r="CA98" s="321">
        <v>1</v>
      </c>
      <c r="CB98" s="321">
        <v>0.75</v>
      </c>
      <c r="CC98" s="321">
        <v>0.85</v>
      </c>
      <c r="CD98" s="321">
        <v>1</v>
      </c>
      <c r="CE98" s="129"/>
      <c r="CF98" s="129"/>
      <c r="CG98" s="129"/>
      <c r="CH98" s="329"/>
    </row>
    <row r="99" spans="2:86" ht="120" customHeight="1">
      <c r="B99" s="1565" t="s">
        <v>1040</v>
      </c>
      <c r="C99" s="314" t="s">
        <v>51</v>
      </c>
      <c r="D99" s="359">
        <v>0.04</v>
      </c>
      <c r="E99" s="341">
        <v>0.04</v>
      </c>
      <c r="F99" s="341"/>
      <c r="G99" s="341"/>
      <c r="H99" s="341"/>
      <c r="I99" s="341"/>
      <c r="J99" s="341"/>
      <c r="K99" s="359">
        <v>0.04</v>
      </c>
      <c r="L99" s="360">
        <f t="shared" si="63"/>
        <v>0.04</v>
      </c>
      <c r="M99" s="341">
        <v>0.04</v>
      </c>
      <c r="N99" s="341"/>
      <c r="O99" s="341"/>
      <c r="P99" s="360">
        <f>I99</f>
        <v>0</v>
      </c>
      <c r="Q99" s="341"/>
      <c r="R99" s="359">
        <v>0.04</v>
      </c>
      <c r="S99" s="352">
        <f>E99</f>
        <v>0.04</v>
      </c>
      <c r="T99" s="352">
        <f>M99</f>
        <v>0.04</v>
      </c>
      <c r="U99" s="476">
        <v>0.03</v>
      </c>
      <c r="V99" s="341"/>
      <c r="W99" s="352">
        <f>P99</f>
        <v>0</v>
      </c>
      <c r="X99" s="341"/>
      <c r="Y99" s="359">
        <v>0.04</v>
      </c>
      <c r="Z99" s="352">
        <f>E99</f>
        <v>0.04</v>
      </c>
      <c r="AA99" s="352">
        <f>M99</f>
        <v>0.04</v>
      </c>
      <c r="AB99" s="352">
        <f>U99</f>
        <v>0.03</v>
      </c>
      <c r="AC99" s="341">
        <v>3.4299999999999997E-2</v>
      </c>
      <c r="AD99" s="1532"/>
      <c r="AE99" s="1532"/>
      <c r="AF99" s="357">
        <f>W99</f>
        <v>0</v>
      </c>
      <c r="AG99" s="341">
        <v>3.4299999999999997E-2</v>
      </c>
      <c r="AH99" s="321">
        <v>0.75</v>
      </c>
      <c r="AI99" s="321">
        <v>0.85</v>
      </c>
      <c r="AJ99" s="321">
        <v>1</v>
      </c>
      <c r="AK99" s="321">
        <v>0.75</v>
      </c>
      <c r="AL99" s="321">
        <v>0.85</v>
      </c>
      <c r="AM99" s="321">
        <v>1</v>
      </c>
      <c r="AN99" s="129"/>
      <c r="AO99" s="129"/>
      <c r="AP99" s="129"/>
      <c r="AQ99" s="329"/>
      <c r="AR99" s="339"/>
      <c r="AS99" s="359"/>
      <c r="AT99" s="341"/>
      <c r="AU99" s="1554"/>
      <c r="AV99" s="1554"/>
      <c r="AW99" s="341"/>
      <c r="AX99" s="341"/>
      <c r="AY99" s="341"/>
      <c r="AZ99" s="341"/>
      <c r="BA99" s="341"/>
      <c r="BB99" s="359">
        <v>0.04</v>
      </c>
      <c r="BC99" s="360">
        <f t="shared" si="66"/>
        <v>0</v>
      </c>
      <c r="BD99" s="341">
        <v>0.04</v>
      </c>
      <c r="BE99" s="341"/>
      <c r="BF99" s="341"/>
      <c r="BG99" s="360">
        <f>AZ99</f>
        <v>0</v>
      </c>
      <c r="BH99" s="341"/>
      <c r="BI99" s="359">
        <v>0.04</v>
      </c>
      <c r="BJ99" s="352">
        <f>AT99</f>
        <v>0</v>
      </c>
      <c r="BK99" s="352">
        <f>BD99</f>
        <v>0.04</v>
      </c>
      <c r="BL99" s="476">
        <v>0.03</v>
      </c>
      <c r="BM99" s="341"/>
      <c r="BN99" s="352">
        <f>BG99</f>
        <v>0</v>
      </c>
      <c r="BO99" s="341"/>
      <c r="BP99" s="359">
        <v>0.04</v>
      </c>
      <c r="BQ99" s="352">
        <f>AT99</f>
        <v>0</v>
      </c>
      <c r="BR99" s="352">
        <f>BD99</f>
        <v>0.04</v>
      </c>
      <c r="BS99" s="352">
        <f>BL99</f>
        <v>0.03</v>
      </c>
      <c r="BT99" s="341">
        <v>3.4299999999999997E-2</v>
      </c>
      <c r="BU99" s="1532"/>
      <c r="BV99" s="1532"/>
      <c r="BW99" s="357">
        <f>BN99</f>
        <v>0</v>
      </c>
      <c r="BX99" s="341">
        <v>3.4299999999999997E-2</v>
      </c>
      <c r="BY99" s="321">
        <v>0.75</v>
      </c>
      <c r="BZ99" s="321">
        <v>0.85</v>
      </c>
      <c r="CA99" s="321">
        <v>1</v>
      </c>
      <c r="CB99" s="321">
        <v>0.75</v>
      </c>
      <c r="CC99" s="321">
        <v>0.85</v>
      </c>
      <c r="CD99" s="321">
        <v>1</v>
      </c>
      <c r="CE99" s="129"/>
      <c r="CF99" s="129"/>
      <c r="CG99" s="129"/>
      <c r="CH99" s="329"/>
    </row>
    <row r="100" spans="2:86" ht="120" customHeight="1" thickBot="1">
      <c r="B100" s="1565" t="s">
        <v>1041</v>
      </c>
      <c r="C100" s="314" t="s">
        <v>51</v>
      </c>
      <c r="D100" s="361">
        <v>0.03</v>
      </c>
      <c r="E100" s="349">
        <v>0.03</v>
      </c>
      <c r="F100" s="349"/>
      <c r="G100" s="349"/>
      <c r="H100" s="349"/>
      <c r="I100" s="349"/>
      <c r="J100" s="349"/>
      <c r="K100" s="361">
        <v>0.03</v>
      </c>
      <c r="L100" s="362">
        <f t="shared" si="63"/>
        <v>0.03</v>
      </c>
      <c r="M100" s="349">
        <v>0.02</v>
      </c>
      <c r="N100" s="349"/>
      <c r="O100" s="349"/>
      <c r="P100" s="362">
        <f>I100</f>
        <v>0</v>
      </c>
      <c r="Q100" s="349"/>
      <c r="R100" s="361">
        <v>0.03</v>
      </c>
      <c r="S100" s="367">
        <f>E100</f>
        <v>0.03</v>
      </c>
      <c r="T100" s="367">
        <f>M100</f>
        <v>0.02</v>
      </c>
      <c r="U100" s="349">
        <v>0.02</v>
      </c>
      <c r="V100" s="349"/>
      <c r="W100" s="367">
        <f>P100</f>
        <v>0</v>
      </c>
      <c r="X100" s="349"/>
      <c r="Y100" s="361">
        <v>0.03</v>
      </c>
      <c r="Z100" s="367">
        <f>E100</f>
        <v>0.03</v>
      </c>
      <c r="AA100" s="367">
        <f>M100</f>
        <v>0.02</v>
      </c>
      <c r="AB100" s="367">
        <f>U100</f>
        <v>0.02</v>
      </c>
      <c r="AC100" s="349">
        <v>2.3599999999999999E-2</v>
      </c>
      <c r="AD100" s="1541"/>
      <c r="AE100" s="1541"/>
      <c r="AF100" s="368">
        <f>W100</f>
        <v>0</v>
      </c>
      <c r="AG100" s="349">
        <v>2.3599999999999999E-2</v>
      </c>
      <c r="AH100" s="366">
        <v>0.75</v>
      </c>
      <c r="AI100" s="366">
        <v>0.85</v>
      </c>
      <c r="AJ100" s="366">
        <v>1</v>
      </c>
      <c r="AK100" s="366">
        <v>0.75</v>
      </c>
      <c r="AL100" s="366">
        <v>0.85</v>
      </c>
      <c r="AM100" s="366">
        <v>1</v>
      </c>
      <c r="AN100" s="336"/>
      <c r="AO100" s="336"/>
      <c r="AP100" s="336"/>
      <c r="AQ100" s="338"/>
      <c r="AR100" s="1542"/>
      <c r="AS100" s="361"/>
      <c r="AT100" s="349"/>
      <c r="AU100" s="1560"/>
      <c r="AV100" s="1560"/>
      <c r="AW100" s="349"/>
      <c r="AX100" s="349"/>
      <c r="AY100" s="349"/>
      <c r="AZ100" s="349"/>
      <c r="BA100" s="349"/>
      <c r="BB100" s="361">
        <v>0.03</v>
      </c>
      <c r="BC100" s="362">
        <f t="shared" si="66"/>
        <v>0</v>
      </c>
      <c r="BD100" s="349">
        <v>0.02</v>
      </c>
      <c r="BE100" s="349"/>
      <c r="BF100" s="349"/>
      <c r="BG100" s="362">
        <f>AZ100</f>
        <v>0</v>
      </c>
      <c r="BH100" s="349"/>
      <c r="BI100" s="361">
        <v>0.03</v>
      </c>
      <c r="BJ100" s="367">
        <f>AT100</f>
        <v>0</v>
      </c>
      <c r="BK100" s="367">
        <f>BD100</f>
        <v>0.02</v>
      </c>
      <c r="BL100" s="349">
        <v>0.02</v>
      </c>
      <c r="BM100" s="349"/>
      <c r="BN100" s="367">
        <f>BG100</f>
        <v>0</v>
      </c>
      <c r="BO100" s="349"/>
      <c r="BP100" s="361">
        <v>0.03</v>
      </c>
      <c r="BQ100" s="367">
        <f>AT100</f>
        <v>0</v>
      </c>
      <c r="BR100" s="367">
        <f>BD100</f>
        <v>0.02</v>
      </c>
      <c r="BS100" s="367">
        <f>BL100</f>
        <v>0.02</v>
      </c>
      <c r="BT100" s="349">
        <v>2.3599999999999999E-2</v>
      </c>
      <c r="BU100" s="1541"/>
      <c r="BV100" s="1541"/>
      <c r="BW100" s="368">
        <f>BN100</f>
        <v>0</v>
      </c>
      <c r="BX100" s="349">
        <v>2.3599999999999999E-2</v>
      </c>
      <c r="BY100" s="366">
        <v>0.75</v>
      </c>
      <c r="BZ100" s="366">
        <v>0.85</v>
      </c>
      <c r="CA100" s="366">
        <v>1</v>
      </c>
      <c r="CB100" s="366">
        <v>0.75</v>
      </c>
      <c r="CC100" s="366">
        <v>0.85</v>
      </c>
      <c r="CD100" s="366">
        <v>1</v>
      </c>
      <c r="CE100" s="336"/>
      <c r="CF100" s="336"/>
      <c r="CG100" s="336"/>
      <c r="CH100" s="338"/>
    </row>
    <row r="101" spans="2:86">
      <c r="AQ101" s="140"/>
      <c r="AR101" s="140"/>
    </row>
  </sheetData>
  <mergeCells count="9">
    <mergeCell ref="AS2:BA2"/>
    <mergeCell ref="BB2:BH2"/>
    <mergeCell ref="BI2:BO2"/>
    <mergeCell ref="BP2:BW2"/>
    <mergeCell ref="C2:C3"/>
    <mergeCell ref="Y2:AF2"/>
    <mergeCell ref="D2:J2"/>
    <mergeCell ref="K2:Q2"/>
    <mergeCell ref="R2:X2"/>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showDropDown="1" showInputMessage="1" showErrorMessage="1" errorTitle="Incorrect input" error="Please enter 'Q1', 'Q2', 'Q3 or 'Q4' to see results" promptTitle="Enter Quarter" prompt="Enter 'Q1', 'Q2', 'Q3' or 'Q4' to see quarterly results">
          <x14:formula1>
            <xm:f>'Shape and Table Library'!$CJ$281:$CJ$284</xm:f>
          </x14:formula1>
          <xm:sqref>B1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DJ296"/>
  <sheetViews>
    <sheetView showGridLines="0" zoomScale="60" zoomScaleNormal="60" workbookViewId="0">
      <selection activeCell="H43" sqref="H43"/>
    </sheetView>
  </sheetViews>
  <sheetFormatPr defaultRowHeight="15"/>
  <cols>
    <col min="2" max="2" width="42.7109375" customWidth="1"/>
    <col min="3" max="12" width="9.140625" customWidth="1"/>
    <col min="13" max="16" width="11.7109375" customWidth="1"/>
    <col min="17" max="17" width="9.140625" customWidth="1"/>
    <col min="18" max="18" width="42.7109375" customWidth="1"/>
    <col min="19" max="22" width="16.7109375" customWidth="1"/>
    <col min="26" max="29" width="11.7109375" customWidth="1"/>
    <col min="31" max="31" width="42.7109375" customWidth="1"/>
    <col min="42" max="45" width="11.7109375" customWidth="1"/>
    <col min="47" max="47" width="42.7109375" customWidth="1"/>
    <col min="58" max="61" width="11.7109375" customWidth="1"/>
    <col min="63" max="63" width="42.7109375" customWidth="1"/>
    <col min="74" max="77" width="11.7109375" customWidth="1"/>
    <col min="79" max="79" width="16" customWidth="1"/>
    <col min="80" max="80" width="25.85546875" customWidth="1"/>
    <col min="81" max="85" width="13.85546875" customWidth="1"/>
    <col min="86" max="86" width="26" bestFit="1" customWidth="1"/>
    <col min="87" max="87" width="24.28515625" bestFit="1" customWidth="1"/>
    <col min="88" max="88" width="19.5703125" bestFit="1" customWidth="1"/>
    <col min="89" max="90" width="24.28515625" bestFit="1" customWidth="1"/>
    <col min="91" max="91" width="19.5703125" bestFit="1" customWidth="1"/>
    <col min="92" max="92" width="19.5703125" customWidth="1"/>
    <col min="93" max="94" width="24.28515625" bestFit="1" customWidth="1"/>
    <col min="95" max="95" width="18.85546875" bestFit="1" customWidth="1"/>
    <col min="96" max="96" width="24.28515625" bestFit="1" customWidth="1"/>
    <col min="97" max="97" width="19.5703125" bestFit="1" customWidth="1"/>
    <col min="98" max="98" width="14" customWidth="1"/>
    <col min="99" max="99" width="28.85546875" bestFit="1" customWidth="1"/>
    <col min="101" max="101" width="10" bestFit="1" customWidth="1"/>
    <col min="114" max="117" width="13.85546875" customWidth="1"/>
  </cols>
  <sheetData>
    <row r="1" spans="2:113" ht="15.75" thickBot="1"/>
    <row r="2" spans="2:113" ht="15.75" thickBot="1">
      <c r="B2" s="267" t="s">
        <v>116</v>
      </c>
      <c r="R2" s="1358" t="s">
        <v>142</v>
      </c>
      <c r="S2" s="1330"/>
      <c r="T2" s="1330"/>
      <c r="U2" s="1330"/>
      <c r="V2" s="1330"/>
      <c r="W2" s="1330"/>
      <c r="X2" s="1330"/>
      <c r="Y2" s="1330"/>
      <c r="Z2" s="1330"/>
      <c r="AA2" s="1330"/>
      <c r="AB2" s="1330"/>
      <c r="AC2" s="1330"/>
      <c r="AD2" s="1331"/>
      <c r="AE2" s="129" t="s">
        <v>50</v>
      </c>
      <c r="AU2" s="267" t="s">
        <v>560</v>
      </c>
      <c r="BK2" s="267" t="s">
        <v>84</v>
      </c>
      <c r="BZ2" s="256"/>
      <c r="CH2" s="1342" t="s">
        <v>1072</v>
      </c>
      <c r="CY2" s="1307" t="s">
        <v>1062</v>
      </c>
      <c r="CZ2" s="1308"/>
      <c r="DA2" s="1308"/>
      <c r="DB2" s="1308"/>
      <c r="DC2" s="1308"/>
      <c r="DD2" s="1308"/>
      <c r="DE2" s="1308"/>
      <c r="DF2" s="1308"/>
      <c r="DG2" s="1308"/>
      <c r="DH2" s="1308"/>
      <c r="DI2" s="1309"/>
    </row>
    <row r="3" spans="2:113">
      <c r="B3" s="267"/>
      <c r="R3" s="1334"/>
      <c r="S3" s="129"/>
      <c r="T3" s="129"/>
      <c r="U3" s="129" t="s">
        <v>1102</v>
      </c>
      <c r="V3" s="129"/>
      <c r="W3" s="129"/>
      <c r="X3" s="129"/>
      <c r="Y3" s="129"/>
      <c r="Z3" s="129"/>
      <c r="AA3" s="129"/>
      <c r="AB3" s="129"/>
      <c r="AC3" s="129"/>
      <c r="AD3" s="1333"/>
      <c r="AE3" s="129"/>
      <c r="AU3" s="267"/>
      <c r="BK3" s="267"/>
      <c r="BZ3" s="256"/>
      <c r="CH3" s="1329"/>
      <c r="CI3" s="1330"/>
      <c r="CJ3" s="1330"/>
      <c r="CK3" s="1330"/>
      <c r="CL3" s="1330"/>
      <c r="CM3" s="1330"/>
      <c r="CN3" s="1330"/>
      <c r="CO3" s="1330"/>
      <c r="CP3" s="1330"/>
      <c r="CQ3" s="1330"/>
      <c r="CR3" s="1330"/>
      <c r="CS3" s="1330"/>
      <c r="CT3" s="1330"/>
      <c r="CU3" s="1330"/>
      <c r="CV3" s="1330"/>
      <c r="CW3" s="1331"/>
      <c r="CY3" s="1306"/>
      <c r="CZ3" s="129"/>
      <c r="DA3" s="129"/>
      <c r="DB3" s="129"/>
      <c r="DC3" s="129"/>
      <c r="DD3" s="129"/>
      <c r="DE3" s="129"/>
      <c r="DF3" s="129"/>
      <c r="DG3" s="129"/>
      <c r="DH3" s="129"/>
      <c r="DI3" s="1310"/>
    </row>
    <row r="4" spans="2:113">
      <c r="B4" s="267"/>
      <c r="H4" t="s">
        <v>41</v>
      </c>
      <c r="I4" t="s">
        <v>42</v>
      </c>
      <c r="J4" t="s">
        <v>41</v>
      </c>
      <c r="K4" t="s">
        <v>42</v>
      </c>
      <c r="L4" s="561"/>
      <c r="M4" s="561"/>
      <c r="N4" s="561"/>
      <c r="O4" s="561"/>
      <c r="P4" s="561"/>
      <c r="Q4" s="561"/>
      <c r="R4" s="1334"/>
      <c r="S4" s="129"/>
      <c r="T4" s="129"/>
      <c r="U4" s="129"/>
      <c r="V4" s="129"/>
      <c r="W4" s="129"/>
      <c r="X4" s="129"/>
      <c r="Y4" s="129"/>
      <c r="Z4" s="129"/>
      <c r="AA4" s="129"/>
      <c r="AB4" s="561"/>
      <c r="AC4" s="561"/>
      <c r="AD4" s="1359"/>
      <c r="AE4" s="129"/>
      <c r="AK4" t="s">
        <v>41</v>
      </c>
      <c r="AL4" t="s">
        <v>42</v>
      </c>
      <c r="AM4" t="s">
        <v>41</v>
      </c>
      <c r="AN4" t="s">
        <v>42</v>
      </c>
      <c r="AO4" s="561"/>
      <c r="AP4" s="561"/>
      <c r="AQ4" s="561"/>
      <c r="AR4" s="561"/>
      <c r="AS4" s="561"/>
      <c r="AT4" s="561"/>
      <c r="AU4" s="267"/>
      <c r="BA4" t="s">
        <v>41</v>
      </c>
      <c r="BB4" t="s">
        <v>42</v>
      </c>
      <c r="BC4" t="s">
        <v>41</v>
      </c>
      <c r="BD4" t="s">
        <v>42</v>
      </c>
      <c r="BE4" s="561"/>
      <c r="BF4" s="561"/>
      <c r="BG4" s="561"/>
      <c r="BH4" s="561"/>
      <c r="BI4" s="561"/>
      <c r="BJ4" s="561"/>
      <c r="BK4" s="267"/>
      <c r="BQ4" t="s">
        <v>41</v>
      </c>
      <c r="BR4" t="s">
        <v>42</v>
      </c>
      <c r="BS4" t="s">
        <v>41</v>
      </c>
      <c r="BT4" t="s">
        <v>42</v>
      </c>
      <c r="BZ4" s="256"/>
      <c r="CH4" s="1332" t="s">
        <v>1078</v>
      </c>
      <c r="CI4" s="1308"/>
      <c r="CJ4" s="1308"/>
      <c r="CK4" s="1308"/>
      <c r="CL4" s="1308"/>
      <c r="CM4" s="1308"/>
      <c r="CN4" s="1309"/>
      <c r="CQ4" s="1307" t="s">
        <v>1074</v>
      </c>
      <c r="CR4" s="1308"/>
      <c r="CS4" s="1309"/>
      <c r="CT4" s="129"/>
      <c r="CU4" s="129"/>
      <c r="CV4" s="129"/>
      <c r="CW4" s="1333"/>
      <c r="CY4" s="1306"/>
      <c r="CZ4" s="129" t="s">
        <v>1060</v>
      </c>
      <c r="DA4" s="129"/>
      <c r="DB4" s="129"/>
      <c r="DC4" s="129"/>
      <c r="DD4" s="129"/>
      <c r="DE4" s="129"/>
      <c r="DF4" s="129" t="s">
        <v>1061</v>
      </c>
      <c r="DG4" s="129"/>
      <c r="DH4" s="129"/>
      <c r="DI4" s="1310"/>
    </row>
    <row r="5" spans="2:113">
      <c r="B5" s="581" t="str">
        <f>Impact!C9</f>
        <v>Growth in statutory income 
(£m, Cumulative)
Owner: Children's Services</v>
      </c>
      <c r="C5" s="235" t="s">
        <v>4</v>
      </c>
      <c r="D5" s="235" t="s">
        <v>5</v>
      </c>
      <c r="E5" s="235" t="s">
        <v>6</v>
      </c>
      <c r="F5" s="235" t="s">
        <v>7</v>
      </c>
      <c r="G5" s="235" t="s">
        <v>42</v>
      </c>
      <c r="H5" s="518">
        <f>HLOOKUP('Master Input'!$B$1,'Shape and Table Library'!C5:G12,7,FALSE)</f>
        <v>176.3</v>
      </c>
      <c r="I5" s="517">
        <f>G11</f>
        <v>0</v>
      </c>
      <c r="J5" s="237" t="str">
        <f>HLOOKUP('Master Input'!$B$1,'Shape and Table Library'!C5:G12,8,FALSE)</f>
        <v>GREEN</v>
      </c>
      <c r="K5" s="245" t="str">
        <f>G12</f>
        <v>RED</v>
      </c>
      <c r="L5" s="117"/>
      <c r="M5" s="117"/>
      <c r="N5" s="117"/>
      <c r="O5" s="117"/>
      <c r="P5" s="117"/>
      <c r="Q5" s="117"/>
      <c r="R5" s="1334"/>
      <c r="S5" s="129"/>
      <c r="T5" s="129"/>
      <c r="U5" s="129"/>
      <c r="V5" s="129"/>
      <c r="W5" s="129"/>
      <c r="X5" s="129"/>
      <c r="Y5" s="129"/>
      <c r="Z5" s="129"/>
      <c r="AA5" s="129"/>
      <c r="AB5" s="560"/>
      <c r="AC5" s="560"/>
      <c r="AD5" s="1360"/>
      <c r="AE5" s="1357" t="str">
        <f>Finance!C9</f>
        <v>Children's Services deliver services on budget                                                                  (£m, Cumulative)</v>
      </c>
      <c r="AF5" s="235" t="s">
        <v>4</v>
      </c>
      <c r="AG5" s="235" t="s">
        <v>5</v>
      </c>
      <c r="AH5" s="235" t="s">
        <v>6</v>
      </c>
      <c r="AI5" s="235" t="s">
        <v>7</v>
      </c>
      <c r="AJ5" s="235" t="s">
        <v>42</v>
      </c>
      <c r="AK5" s="518">
        <f>HLOOKUP('Master Input'!$B$1,'Shape and Table Library'!AF5:AJ12,7,FALSE)</f>
        <v>29.73</v>
      </c>
      <c r="AL5" s="517">
        <f>AJ11</f>
        <v>0</v>
      </c>
      <c r="AM5" s="237" t="str">
        <f>HLOOKUP('Master Input'!$B$1,'Shape and Table Library'!AF5:AJ12,8,FALSE)</f>
        <v>GREEN</v>
      </c>
      <c r="AN5" s="245" t="str">
        <f>AJ12</f>
        <v>RED</v>
      </c>
      <c r="AO5" s="560"/>
      <c r="AP5" s="560"/>
      <c r="AQ5" s="560"/>
      <c r="AR5" s="560"/>
      <c r="AS5" s="560"/>
      <c r="AT5" s="560"/>
      <c r="AU5" s="581" t="str">
        <f>Business!C9</f>
        <v>% Children's Services contracts capturing beneficiary feedback                                                   (%, Non-Cumulative)</v>
      </c>
      <c r="AV5" s="235" t="s">
        <v>4</v>
      </c>
      <c r="AW5" s="235" t="s">
        <v>5</v>
      </c>
      <c r="AX5" s="235" t="s">
        <v>6</v>
      </c>
      <c r="AY5" s="235" t="s">
        <v>7</v>
      </c>
      <c r="AZ5" s="235" t="s">
        <v>42</v>
      </c>
      <c r="BA5" s="242">
        <f>HLOOKUP('Master Input'!$B$1,'Shape and Table Library'!AV5:AZ12,7,FALSE)</f>
        <v>0</v>
      </c>
      <c r="BB5" s="242">
        <f>AZ11</f>
        <v>0</v>
      </c>
      <c r="BC5" s="237" t="str">
        <f>HLOOKUP('Master Input'!$B$1,'Shape and Table Library'!AV5:AZ12,8,FALSE)</f>
        <v/>
      </c>
      <c r="BD5" s="245" t="str">
        <f>AZ12</f>
        <v/>
      </c>
      <c r="BE5" s="560"/>
      <c r="BF5" s="560"/>
      <c r="BG5" s="560"/>
      <c r="BH5" s="560"/>
      <c r="BI5" s="560"/>
      <c r="BJ5" s="560"/>
      <c r="BK5" s="581" t="str">
        <f>'Master Input'!B66</f>
        <v>Increase in contract income                                                                                          (£m, Non-Cumulative)</v>
      </c>
      <c r="BL5" s="235" t="s">
        <v>4</v>
      </c>
      <c r="BM5" s="235" t="s">
        <v>5</v>
      </c>
      <c r="BN5" s="235" t="s">
        <v>6</v>
      </c>
      <c r="BO5" s="235" t="s">
        <v>7</v>
      </c>
      <c r="BP5" s="235" t="s">
        <v>42</v>
      </c>
      <c r="BQ5" s="724">
        <f>HLOOKUP('Master Input'!$B$1,'Shape and Table Library'!BL5:BP12,7,FALSE)</f>
        <v>171.6</v>
      </c>
      <c r="BR5" s="724">
        <f>BP11</f>
        <v>0</v>
      </c>
      <c r="BS5" s="237" t="str">
        <f>HLOOKUP('Master Input'!$B$1,'Shape and Table Library'!BL5:BP12,8,FALSE)</f>
        <v/>
      </c>
      <c r="BT5" s="245" t="str">
        <f>BP12</f>
        <v>RED</v>
      </c>
      <c r="BZ5" s="256"/>
      <c r="CH5" s="1334"/>
      <c r="CI5" s="387" t="s">
        <v>1073</v>
      </c>
      <c r="CJ5" s="387" t="s">
        <v>4</v>
      </c>
      <c r="CK5" s="387" t="s">
        <v>5</v>
      </c>
      <c r="CL5" s="387" t="s">
        <v>6</v>
      </c>
      <c r="CM5" s="387" t="s">
        <v>7</v>
      </c>
      <c r="CN5" s="1310" t="s">
        <v>1066</v>
      </c>
      <c r="CQ5" s="1306"/>
      <c r="CR5" s="129"/>
      <c r="CS5" s="1310"/>
      <c r="CT5" s="129"/>
      <c r="CU5" s="129"/>
      <c r="CV5" s="129"/>
      <c r="CW5" s="1333"/>
      <c r="CY5" s="1306"/>
      <c r="CZ5" s="129"/>
      <c r="DA5" s="129"/>
      <c r="DB5" s="129"/>
      <c r="DC5" s="129"/>
      <c r="DD5" s="129"/>
      <c r="DE5" s="129"/>
      <c r="DF5" s="129"/>
      <c r="DG5" s="129"/>
      <c r="DH5" s="129"/>
      <c r="DI5" s="1310"/>
    </row>
    <row r="6" spans="2:113">
      <c r="B6" s="582"/>
      <c r="C6" s="44"/>
      <c r="D6" s="44"/>
      <c r="E6" s="45"/>
      <c r="F6" s="5"/>
      <c r="G6" s="5"/>
      <c r="H6" s="5"/>
      <c r="I6" s="5"/>
      <c r="J6" s="5"/>
      <c r="K6" s="117"/>
      <c r="L6" s="117"/>
      <c r="M6" s="117"/>
      <c r="N6" s="117"/>
      <c r="O6" s="117"/>
      <c r="P6" s="117"/>
      <c r="Q6" s="117"/>
      <c r="R6" s="1361" t="s">
        <v>574</v>
      </c>
      <c r="S6" s="637" t="s">
        <v>77</v>
      </c>
      <c r="T6" s="636" t="s">
        <v>592</v>
      </c>
      <c r="U6" s="562" t="s">
        <v>1086</v>
      </c>
      <c r="V6" s="129" t="s">
        <v>1087</v>
      </c>
      <c r="W6" s="129"/>
      <c r="X6" s="129"/>
      <c r="Y6" s="129"/>
      <c r="Z6" s="129"/>
      <c r="AA6" s="129"/>
      <c r="AB6" s="560"/>
      <c r="AC6" s="560"/>
      <c r="AD6" s="1360"/>
      <c r="AE6" s="23"/>
      <c r="AF6" s="44"/>
      <c r="AG6" s="44"/>
      <c r="AH6" s="45"/>
      <c r="AI6" s="5"/>
      <c r="AJ6" s="5"/>
      <c r="AK6" s="5"/>
      <c r="AL6" s="5"/>
      <c r="AM6" s="5"/>
      <c r="AN6" s="5"/>
      <c r="AO6" s="560"/>
      <c r="AP6" s="560"/>
      <c r="AQ6" s="560"/>
      <c r="AR6" s="560"/>
      <c r="AS6" s="560"/>
      <c r="AT6" s="560"/>
      <c r="AU6" s="582"/>
      <c r="AV6" s="44"/>
      <c r="AW6" s="44"/>
      <c r="AX6" s="45"/>
      <c r="AY6" s="5"/>
      <c r="AZ6" s="5"/>
      <c r="BA6" s="5"/>
      <c r="BB6" s="5"/>
      <c r="BC6" s="5"/>
      <c r="BD6" s="5"/>
      <c r="BE6" s="560"/>
      <c r="BF6" s="560"/>
      <c r="BG6" s="560"/>
      <c r="BH6" s="560"/>
      <c r="BI6" s="560"/>
      <c r="BJ6" s="560"/>
      <c r="BK6" s="582"/>
      <c r="BL6" s="44"/>
      <c r="BM6" s="44"/>
      <c r="BN6" s="45"/>
      <c r="BO6" s="5"/>
      <c r="BP6" s="5"/>
      <c r="BQ6" s="5"/>
      <c r="BR6" s="5"/>
      <c r="BS6" s="5"/>
      <c r="BT6" s="5"/>
      <c r="BZ6" s="256"/>
      <c r="CH6" s="1334" t="s">
        <v>48</v>
      </c>
      <c r="CI6" s="1335">
        <v>8267</v>
      </c>
      <c r="CJ6" s="1346">
        <v>8267</v>
      </c>
      <c r="CK6" s="1346">
        <v>8403</v>
      </c>
      <c r="CL6" s="1346">
        <v>8375</v>
      </c>
      <c r="CM6" s="1346">
        <v>8381</v>
      </c>
      <c r="CN6" s="1348">
        <f>IF('Master Input'!$B$1="Q1",'Shape and Table Library'!CJ6,IF('Master Input'!$B$1="Q2",'Shape and Table Library'!CK6,IF('Master Input'!$B$1="Q3",'Shape and Table Library'!CL6,IF('Master Input'!$B$1="Q4",'Shape and Table Library'!CM6))))</f>
        <v>8381</v>
      </c>
      <c r="CQ6" s="1306" t="s">
        <v>648</v>
      </c>
      <c r="CR6" s="129" t="s">
        <v>645</v>
      </c>
      <c r="CS6" s="1310" t="s">
        <v>82</v>
      </c>
      <c r="CT6" s="129"/>
      <c r="CU6" s="129"/>
      <c r="CV6" s="129"/>
      <c r="CW6" s="1333"/>
      <c r="CY6" s="1306"/>
      <c r="CZ6" s="129" t="s">
        <v>4</v>
      </c>
      <c r="DA6" s="129" t="s">
        <v>5</v>
      </c>
      <c r="DB6" s="129" t="s">
        <v>6</v>
      </c>
      <c r="DC6" s="129" t="s">
        <v>7</v>
      </c>
      <c r="DD6" s="129"/>
      <c r="DE6" s="129"/>
      <c r="DF6" s="129" t="s">
        <v>4</v>
      </c>
      <c r="DG6" s="129" t="s">
        <v>5</v>
      </c>
      <c r="DH6" s="129" t="s">
        <v>6</v>
      </c>
      <c r="DI6" s="1310" t="s">
        <v>7</v>
      </c>
    </row>
    <row r="7" spans="2:113">
      <c r="B7" s="584" t="s">
        <v>90</v>
      </c>
      <c r="C7" s="517">
        <f t="shared" ref="C7:G8" si="0">IF(C10=0,NA(),C10)</f>
        <v>43.701999999999998</v>
      </c>
      <c r="D7" s="517">
        <f t="shared" si="0"/>
        <v>87.146000000000001</v>
      </c>
      <c r="E7" s="517">
        <f t="shared" si="0"/>
        <v>131.38499999999999</v>
      </c>
      <c r="F7" s="517">
        <f t="shared" si="0"/>
        <v>171.6</v>
      </c>
      <c r="G7" s="517">
        <f t="shared" si="0"/>
        <v>176.3</v>
      </c>
      <c r="H7" s="5"/>
      <c r="I7" s="5"/>
      <c r="J7" s="5"/>
      <c r="K7" s="117"/>
      <c r="L7" s="117"/>
      <c r="M7" s="117"/>
      <c r="N7" s="117"/>
      <c r="O7" s="117"/>
      <c r="P7" s="117"/>
      <c r="Q7" s="117"/>
      <c r="R7" s="1362" t="s">
        <v>2</v>
      </c>
      <c r="S7" s="1356">
        <f>IF(S9=0,NA(),S9)</f>
        <v>0.83</v>
      </c>
      <c r="T7" s="1356" t="e">
        <f>IF(T9=0,NA(),T9)</f>
        <v>#N/A</v>
      </c>
      <c r="U7" s="591" t="s">
        <v>276</v>
      </c>
      <c r="V7" s="591" t="s">
        <v>276</v>
      </c>
      <c r="W7" s="129"/>
      <c r="X7" s="129"/>
      <c r="Y7" s="129"/>
      <c r="Z7" s="129"/>
      <c r="AA7" s="129"/>
      <c r="AB7" s="560"/>
      <c r="AC7" s="560"/>
      <c r="AD7" s="1360"/>
      <c r="AE7" s="23" t="s">
        <v>90</v>
      </c>
      <c r="AF7" s="517" t="e">
        <f t="shared" ref="AF7:AJ8" si="1">IF(AF10=0,NA(),AF10)</f>
        <v>#N/A</v>
      </c>
      <c r="AG7" s="517" t="e">
        <f t="shared" si="1"/>
        <v>#N/A</v>
      </c>
      <c r="AH7" s="517" t="e">
        <f t="shared" si="1"/>
        <v>#N/A</v>
      </c>
      <c r="AI7" s="517">
        <f t="shared" si="1"/>
        <v>29.76</v>
      </c>
      <c r="AJ7" s="517">
        <f t="shared" si="1"/>
        <v>29.8</v>
      </c>
      <c r="AK7" s="5"/>
      <c r="AL7" s="5"/>
      <c r="AM7" s="5"/>
      <c r="AN7" s="5"/>
      <c r="AO7" s="560"/>
      <c r="AP7" s="560"/>
      <c r="AQ7" s="560"/>
      <c r="AR7" s="560"/>
      <c r="AS7" s="560"/>
      <c r="AT7" s="560"/>
      <c r="AU7" s="582" t="s">
        <v>90</v>
      </c>
      <c r="AV7" s="238" t="e">
        <f t="shared" ref="AV7:AZ8" si="2">IF(AV10=0,NA(),AV10)</f>
        <v>#N/A</v>
      </c>
      <c r="AW7" s="238" t="e">
        <f t="shared" si="2"/>
        <v>#N/A</v>
      </c>
      <c r="AX7" s="238" t="e">
        <f t="shared" si="2"/>
        <v>#N/A</v>
      </c>
      <c r="AY7" s="238" t="e">
        <f t="shared" si="2"/>
        <v>#N/A</v>
      </c>
      <c r="AZ7" s="238" t="e">
        <f t="shared" si="2"/>
        <v>#N/A</v>
      </c>
      <c r="BA7" s="5"/>
      <c r="BB7" s="5"/>
      <c r="BC7" s="5"/>
      <c r="BD7" s="5"/>
      <c r="BE7" s="560"/>
      <c r="BF7" s="560"/>
      <c r="BG7" s="560"/>
      <c r="BH7" s="560"/>
      <c r="BI7" s="560"/>
      <c r="BJ7" s="560"/>
      <c r="BK7" s="582" t="s">
        <v>90</v>
      </c>
      <c r="BL7" s="724" t="e">
        <v>#N/A</v>
      </c>
      <c r="BM7" s="724" t="e">
        <v>#N/A</v>
      </c>
      <c r="BN7" s="724" t="e">
        <v>#N/A</v>
      </c>
      <c r="BO7" s="724" t="e">
        <v>#N/A</v>
      </c>
      <c r="BP7" s="724" t="e">
        <v>#N/A</v>
      </c>
      <c r="BQ7" s="5"/>
      <c r="BR7" s="5"/>
      <c r="BS7" s="5"/>
      <c r="BT7" s="5"/>
      <c r="BZ7" s="256"/>
      <c r="CH7" s="1334" t="s">
        <v>1070</v>
      </c>
      <c r="CI7" s="129"/>
      <c r="CJ7" s="1346">
        <v>3687</v>
      </c>
      <c r="CK7" s="1346">
        <v>3784</v>
      </c>
      <c r="CL7" s="1346">
        <v>3784</v>
      </c>
      <c r="CM7" s="1346">
        <v>3783</v>
      </c>
      <c r="CN7" s="1348">
        <f>IF('Master Input'!$B$1="Q1",'Shape and Table Library'!CJ7,IF('Master Input'!$B$1="Q2",'Shape and Table Library'!CK7,IF('Master Input'!$B$1="Q3",'Shape and Table Library'!CL7,IF('Master Input'!$B$1="Q4",'Shape and Table Library'!CM7))))</f>
        <v>3783</v>
      </c>
      <c r="CQ7" s="1317">
        <v>6112</v>
      </c>
      <c r="CR7" s="1315">
        <v>1888</v>
      </c>
      <c r="CS7" s="1316">
        <v>381</v>
      </c>
      <c r="CT7" s="1313"/>
      <c r="CU7" s="1313"/>
      <c r="CV7" s="1313"/>
      <c r="CW7" s="1347"/>
      <c r="CY7" s="1306"/>
      <c r="CZ7" s="103">
        <f>CJ6-CI6</f>
        <v>0</v>
      </c>
      <c r="DA7" s="103">
        <f>CK6-CJ6</f>
        <v>136</v>
      </c>
      <c r="DB7" s="103">
        <f>CL6-CK6</f>
        <v>-28</v>
      </c>
      <c r="DC7" s="103">
        <f>CM6-CL6</f>
        <v>6</v>
      </c>
      <c r="DD7" s="129"/>
      <c r="DE7" s="129"/>
      <c r="DF7" s="1313">
        <f>CJ6-CI6</f>
        <v>0</v>
      </c>
      <c r="DG7" s="1313">
        <f>CK6-CJ6</f>
        <v>136</v>
      </c>
      <c r="DH7" s="1313">
        <f>CL6-CJ6</f>
        <v>108</v>
      </c>
      <c r="DI7" s="1314">
        <f>CM6-CJ6</f>
        <v>114</v>
      </c>
    </row>
    <row r="8" spans="2:113">
      <c r="B8" s="584" t="s">
        <v>196</v>
      </c>
      <c r="C8" s="517">
        <f t="shared" si="0"/>
        <v>42.341999999999999</v>
      </c>
      <c r="D8" s="517">
        <f t="shared" si="0"/>
        <v>82.769000000000005</v>
      </c>
      <c r="E8" s="517">
        <f t="shared" si="0"/>
        <v>125.816</v>
      </c>
      <c r="F8" s="517">
        <f t="shared" si="0"/>
        <v>176.3</v>
      </c>
      <c r="G8" s="517" t="e">
        <f t="shared" si="0"/>
        <v>#N/A</v>
      </c>
      <c r="H8" s="5"/>
      <c r="I8" s="5"/>
      <c r="J8" s="562" t="s">
        <v>94</v>
      </c>
      <c r="K8" s="562" t="s">
        <v>587</v>
      </c>
      <c r="L8" s="117"/>
      <c r="M8" s="117"/>
      <c r="N8" s="117"/>
      <c r="O8" s="117"/>
      <c r="P8" s="117"/>
      <c r="Q8" s="117"/>
      <c r="R8" s="1362" t="s">
        <v>1</v>
      </c>
      <c r="S8" s="1356">
        <f>IF(S10=0,NA(),S10)</f>
        <v>0.79</v>
      </c>
      <c r="T8" s="1356">
        <f>IF(T10=0,NA(),T10)</f>
        <v>0.79</v>
      </c>
      <c r="U8" s="129"/>
      <c r="V8" s="129"/>
      <c r="W8" s="129"/>
      <c r="X8" s="129"/>
      <c r="Y8" s="129"/>
      <c r="Z8" s="129"/>
      <c r="AA8" s="129"/>
      <c r="AB8" s="560"/>
      <c r="AC8" s="560"/>
      <c r="AD8" s="1360"/>
      <c r="AE8" s="23" t="s">
        <v>196</v>
      </c>
      <c r="AF8" s="517" t="e">
        <f t="shared" si="1"/>
        <v>#N/A</v>
      </c>
      <c r="AG8" s="517" t="e">
        <f t="shared" si="1"/>
        <v>#N/A</v>
      </c>
      <c r="AH8" s="517" t="e">
        <f t="shared" si="1"/>
        <v>#N/A</v>
      </c>
      <c r="AI8" s="517">
        <f t="shared" si="1"/>
        <v>29.73</v>
      </c>
      <c r="AJ8" s="517" t="e">
        <f t="shared" si="1"/>
        <v>#N/A</v>
      </c>
      <c r="AK8" s="5"/>
      <c r="AL8" s="5"/>
      <c r="AM8" s="562" t="s">
        <v>94</v>
      </c>
      <c r="AN8" s="562" t="s">
        <v>587</v>
      </c>
      <c r="AO8" s="560"/>
      <c r="AP8" s="560"/>
      <c r="AQ8" s="560"/>
      <c r="AR8" s="560"/>
      <c r="AS8" s="560"/>
      <c r="AT8" s="560"/>
      <c r="AU8" s="582" t="s">
        <v>196</v>
      </c>
      <c r="AV8" s="238" t="e">
        <f t="shared" si="2"/>
        <v>#N/A</v>
      </c>
      <c r="AW8" s="238" t="e">
        <f t="shared" si="2"/>
        <v>#N/A</v>
      </c>
      <c r="AX8" s="238" t="e">
        <f t="shared" si="2"/>
        <v>#N/A</v>
      </c>
      <c r="AY8" s="238" t="e">
        <f t="shared" si="2"/>
        <v>#N/A</v>
      </c>
      <c r="AZ8" s="238" t="e">
        <f t="shared" si="2"/>
        <v>#N/A</v>
      </c>
      <c r="BA8" s="5"/>
      <c r="BB8" s="5"/>
      <c r="BC8" s="562" t="s">
        <v>94</v>
      </c>
      <c r="BD8" s="562" t="s">
        <v>587</v>
      </c>
      <c r="BE8" s="560"/>
      <c r="BF8" s="560"/>
      <c r="BG8" s="560"/>
      <c r="BH8" s="560"/>
      <c r="BI8" s="560"/>
      <c r="BJ8" s="560"/>
      <c r="BK8" s="582" t="s">
        <v>196</v>
      </c>
      <c r="BL8" s="724" t="e">
        <v>#N/A</v>
      </c>
      <c r="BM8" s="724" t="e">
        <v>#N/A</v>
      </c>
      <c r="BN8" s="724">
        <v>173.7</v>
      </c>
      <c r="BO8" s="724">
        <v>171.6</v>
      </c>
      <c r="BP8" s="724" t="e">
        <v>#N/A</v>
      </c>
      <c r="BQ8" s="5"/>
      <c r="BR8" s="5"/>
      <c r="BS8" s="562" t="s">
        <v>94</v>
      </c>
      <c r="BT8" s="562" t="s">
        <v>587</v>
      </c>
      <c r="BV8" s="1365" t="s">
        <v>708</v>
      </c>
      <c r="BZ8" s="256"/>
      <c r="CH8" s="1334" t="s">
        <v>1071</v>
      </c>
      <c r="CI8" s="129"/>
      <c r="CJ8" s="1346">
        <v>3217</v>
      </c>
      <c r="CK8" s="1346">
        <v>3348</v>
      </c>
      <c r="CL8" s="1346">
        <v>3360</v>
      </c>
      <c r="CM8" s="1346">
        <v>3342</v>
      </c>
      <c r="CN8" s="1348">
        <f>IF('Master Input'!$B$1="Q1",'Shape and Table Library'!CJ8,IF('Master Input'!$B$1="Q2",'Shape and Table Library'!CK8,IF('Master Input'!$B$1="Q3",'Shape and Table Library'!CL8,IF('Master Input'!$B$1="Q4",'Shape and Table Library'!CM8))))</f>
        <v>3342</v>
      </c>
      <c r="CO8" s="129"/>
      <c r="CP8" s="129"/>
      <c r="CQ8" s="129"/>
      <c r="CR8" s="129"/>
      <c r="CS8" s="129"/>
      <c r="CT8" s="129"/>
      <c r="CU8" s="129"/>
      <c r="CV8" s="129"/>
      <c r="CW8" s="1333"/>
      <c r="CY8" s="1306"/>
      <c r="CZ8" s="129"/>
      <c r="DA8" s="129"/>
      <c r="DB8" s="129"/>
      <c r="DC8" s="129"/>
      <c r="DD8" s="129"/>
      <c r="DE8" s="129"/>
      <c r="DF8" s="129"/>
      <c r="DG8" s="129"/>
      <c r="DH8" s="129"/>
      <c r="DI8" s="1310"/>
    </row>
    <row r="9" spans="2:113" ht="15" customHeight="1">
      <c r="B9" s="582"/>
      <c r="C9" s="44"/>
      <c r="D9" s="44"/>
      <c r="E9" s="45"/>
      <c r="F9" s="5"/>
      <c r="G9" s="5"/>
      <c r="H9" s="5"/>
      <c r="J9" s="304" t="str">
        <f>'Shape and Table Library'!J5</f>
        <v>GREEN</v>
      </c>
      <c r="K9" s="304" t="str">
        <f>'Shape and Table Library'!K5</f>
        <v>RED</v>
      </c>
      <c r="L9" s="117"/>
      <c r="M9" s="117"/>
      <c r="N9" s="117"/>
      <c r="O9" s="117"/>
      <c r="P9" s="117"/>
      <c r="Q9" s="117"/>
      <c r="R9" s="1363" t="s">
        <v>2</v>
      </c>
      <c r="S9" s="590">
        <v>0.83</v>
      </c>
      <c r="T9" s="590">
        <v>0</v>
      </c>
      <c r="U9" s="129"/>
      <c r="V9" s="129"/>
      <c r="W9" s="129"/>
      <c r="X9" s="129"/>
      <c r="Y9" s="129"/>
      <c r="Z9" s="129"/>
      <c r="AA9" s="129"/>
      <c r="AB9" s="560"/>
      <c r="AC9" s="560"/>
      <c r="AD9" s="1360"/>
      <c r="AE9" s="23"/>
      <c r="AF9" s="44"/>
      <c r="AG9" s="44"/>
      <c r="AH9" s="45"/>
      <c r="AI9" s="5"/>
      <c r="AJ9" s="5"/>
      <c r="AK9" s="5"/>
      <c r="AL9" s="5"/>
      <c r="AM9" s="142" t="str">
        <f>'Shape and Table Library'!AM5</f>
        <v>GREEN</v>
      </c>
      <c r="AN9" s="304" t="str">
        <f>'Shape and Table Library'!AN5</f>
        <v>RED</v>
      </c>
      <c r="AO9" s="560"/>
      <c r="AP9" s="560"/>
      <c r="AQ9" s="560"/>
      <c r="AR9" s="560"/>
      <c r="AS9" s="560"/>
      <c r="AT9" s="560"/>
      <c r="AU9" s="582"/>
      <c r="AV9" s="239"/>
      <c r="AW9" s="239"/>
      <c r="AX9" s="240"/>
      <c r="AY9" s="237"/>
      <c r="AZ9" s="237"/>
      <c r="BA9" s="5"/>
      <c r="BB9" s="5"/>
      <c r="BC9" s="142" t="str">
        <f>'Shape and Table Library'!BC5</f>
        <v/>
      </c>
      <c r="BD9" s="304" t="str">
        <f>'Shape and Table Library'!BD5</f>
        <v/>
      </c>
      <c r="BE9" s="560"/>
      <c r="BF9" s="560"/>
      <c r="BG9" s="560"/>
      <c r="BH9" s="560"/>
      <c r="BI9" s="560"/>
      <c r="BJ9" s="560"/>
      <c r="BK9" s="582"/>
      <c r="BL9" s="44"/>
      <c r="BM9" s="44"/>
      <c r="BN9" s="45"/>
      <c r="BO9" s="5"/>
      <c r="BP9" s="5"/>
      <c r="BQ9" s="5"/>
      <c r="BR9" s="5"/>
      <c r="BS9" s="142" t="s">
        <v>277</v>
      </c>
      <c r="BT9" s="304" t="s">
        <v>277</v>
      </c>
      <c r="BZ9" s="256"/>
      <c r="CH9" s="1337" t="s">
        <v>1069</v>
      </c>
      <c r="CI9" s="1349"/>
      <c r="CJ9" s="1350">
        <f>CJ6-(CJ7+CJ8)</f>
        <v>1363</v>
      </c>
      <c r="CK9" s="1350">
        <f>CK6-(CK7+CK8)</f>
        <v>1271</v>
      </c>
      <c r="CL9" s="1350">
        <f>CL6-(CL7+CL8)</f>
        <v>1231</v>
      </c>
      <c r="CM9" s="1350">
        <f>CM6-(CM7+CM8)</f>
        <v>1256</v>
      </c>
      <c r="CN9" s="1351">
        <f>IF('Master Input'!$B$1="Q1",'Shape and Table Library'!CJ9,IF('Master Input'!$B$1="Q2",'Shape and Table Library'!CK9,IF('Master Input'!$B$1="Q3",'Shape and Table Library'!CL9,IF('Master Input'!$B$1="Q4",'Shape and Table Library'!CM9))))</f>
        <v>1256</v>
      </c>
      <c r="CO9" s="129"/>
      <c r="CP9" s="129"/>
      <c r="CQ9" s="129"/>
      <c r="CR9" s="129"/>
      <c r="CS9" s="129"/>
      <c r="CT9" s="129"/>
      <c r="CU9" s="129"/>
      <c r="CV9" s="129"/>
      <c r="CW9" s="1333"/>
      <c r="CY9" s="1306"/>
      <c r="CZ9" s="129"/>
      <c r="DA9" s="129"/>
      <c r="DB9" s="129"/>
      <c r="DC9" s="129"/>
      <c r="DD9" s="129"/>
      <c r="DE9" s="129"/>
      <c r="DF9" s="129"/>
      <c r="DG9" s="129"/>
      <c r="DH9" s="129"/>
      <c r="DI9" s="1310"/>
    </row>
    <row r="10" spans="2:113">
      <c r="B10" s="582" t="s">
        <v>90</v>
      </c>
      <c r="C10" s="517">
        <f>'Control Sheet'!G14</f>
        <v>43.701999999999998</v>
      </c>
      <c r="D10" s="517">
        <f>'Control Sheet'!M14</f>
        <v>87.146000000000001</v>
      </c>
      <c r="E10" s="517">
        <f>'Control Sheet'!S14</f>
        <v>131.38499999999999</v>
      </c>
      <c r="F10" s="517">
        <f>'Control Sheet'!Y14</f>
        <v>171.6</v>
      </c>
      <c r="G10" s="517">
        <f>'Control Sheet'!AE14</f>
        <v>176.3</v>
      </c>
      <c r="H10" s="5"/>
      <c r="K10" s="117"/>
      <c r="L10" s="117"/>
      <c r="M10" s="117"/>
      <c r="N10" s="117"/>
      <c r="O10" s="117"/>
      <c r="P10" s="117"/>
      <c r="Q10" s="117"/>
      <c r="R10" s="1363" t="s">
        <v>1</v>
      </c>
      <c r="S10" s="590">
        <v>0.79</v>
      </c>
      <c r="T10" s="590">
        <v>0.79</v>
      </c>
      <c r="U10" s="129"/>
      <c r="V10" s="129"/>
      <c r="W10" s="129"/>
      <c r="X10" s="129"/>
      <c r="Y10" s="129"/>
      <c r="Z10" s="129"/>
      <c r="AA10" s="129"/>
      <c r="AB10" s="560"/>
      <c r="AC10" s="560"/>
      <c r="AD10" s="1360"/>
      <c r="AE10" s="23" t="s">
        <v>90</v>
      </c>
      <c r="AF10" s="517">
        <f>'Control Sheet'!G52</f>
        <v>0</v>
      </c>
      <c r="AG10" s="517">
        <f>'Control Sheet'!M52</f>
        <v>0</v>
      </c>
      <c r="AH10" s="517">
        <f>'Control Sheet'!S52</f>
        <v>0</v>
      </c>
      <c r="AI10" s="517">
        <f>'Control Sheet'!Y52</f>
        <v>29.76</v>
      </c>
      <c r="AJ10" s="517">
        <f>'Control Sheet'!AE52</f>
        <v>29.8</v>
      </c>
      <c r="AK10" s="5"/>
      <c r="AL10" s="5"/>
      <c r="AM10" s="5"/>
      <c r="AN10" s="5"/>
      <c r="AO10" s="560"/>
      <c r="AP10" s="560"/>
      <c r="AQ10" s="560"/>
      <c r="AR10" s="560"/>
      <c r="AS10" s="560"/>
      <c r="AT10" s="560"/>
      <c r="AU10" s="582" t="s">
        <v>90</v>
      </c>
      <c r="AV10" s="238">
        <f>'Control Sheet'!G24</f>
        <v>0</v>
      </c>
      <c r="AW10" s="238">
        <f>'Control Sheet'!M24</f>
        <v>0</v>
      </c>
      <c r="AX10" s="238">
        <f>'Control Sheet'!S24</f>
        <v>0</v>
      </c>
      <c r="AY10" s="238">
        <f>'Control Sheet'!Y24</f>
        <v>0</v>
      </c>
      <c r="AZ10" s="238">
        <f>'Control Sheet'!AE24</f>
        <v>0</v>
      </c>
      <c r="BA10" s="5"/>
      <c r="BB10" s="5"/>
      <c r="BC10" s="5"/>
      <c r="BD10" s="5"/>
      <c r="BE10" s="560"/>
      <c r="BF10" s="560"/>
      <c r="BG10" s="560"/>
      <c r="BH10" s="560"/>
      <c r="BI10" s="560"/>
      <c r="BJ10" s="560"/>
      <c r="BK10" s="582" t="s">
        <v>90</v>
      </c>
      <c r="BL10" s="724">
        <f>'Control Sheet'!G73</f>
        <v>0</v>
      </c>
      <c r="BM10" s="724">
        <f>'Control Sheet'!M73</f>
        <v>0</v>
      </c>
      <c r="BN10" s="724">
        <f>'Control Sheet'!S73</f>
        <v>0</v>
      </c>
      <c r="BO10" s="724">
        <f>'Control Sheet'!Y73</f>
        <v>0</v>
      </c>
      <c r="BP10" s="724">
        <f>'Control Sheet'!AE73</f>
        <v>0</v>
      </c>
      <c r="BQ10" s="5"/>
      <c r="BR10" s="5"/>
      <c r="BS10" s="5"/>
      <c r="BT10" s="5"/>
      <c r="BZ10" s="256"/>
      <c r="CH10" s="1334"/>
      <c r="CI10" s="129"/>
      <c r="CJ10" s="129"/>
      <c r="CK10" s="129"/>
      <c r="CL10" s="129"/>
      <c r="CM10" s="129"/>
      <c r="CN10" s="129"/>
      <c r="CO10" s="129"/>
      <c r="CP10" s="129"/>
      <c r="CQ10" s="129"/>
      <c r="CR10" s="129"/>
      <c r="CS10" s="129"/>
      <c r="CT10" s="129"/>
      <c r="CU10" s="129"/>
      <c r="CV10" s="129"/>
      <c r="CW10" s="1333"/>
      <c r="CY10" s="1306"/>
      <c r="CZ10" s="129" t="s">
        <v>1063</v>
      </c>
      <c r="DA10" s="129">
        <f>IF('Master Input'!B1="Q1",'Shape and Table Library'!CZ7,IF('Master Input'!B1="Q2",'Shape and Table Library'!DA7,IF('Master Input'!B1="Q3",'Shape and Table Library'!DB7,IF('Master Input'!B1="Q4",'Shape and Table Library'!DC7))))</f>
        <v>6</v>
      </c>
      <c r="DB10" s="129"/>
      <c r="DC10" s="129"/>
      <c r="DD10" s="129"/>
      <c r="DE10" s="129"/>
      <c r="DF10" s="129" t="s">
        <v>1063</v>
      </c>
      <c r="DG10" s="129">
        <f>IF('Master Input'!B1="Q1",'Shape and Table Library'!DF7,IF('Master Input'!B1="Q2",'Shape and Table Library'!DG7,IF('Master Input'!B1="Q3",'Shape and Table Library'!DH7,IF('Master Input'!B1="Q4",'Shape and Table Library'!DI7))))</f>
        <v>114</v>
      </c>
      <c r="DH10" s="129"/>
      <c r="DI10" s="1310"/>
    </row>
    <row r="11" spans="2:113">
      <c r="B11" s="582" t="s">
        <v>196</v>
      </c>
      <c r="C11" s="517">
        <f>'Control Sheet'!F14</f>
        <v>42.341999999999999</v>
      </c>
      <c r="D11" s="517">
        <f>'Control Sheet'!L14</f>
        <v>82.769000000000005</v>
      </c>
      <c r="E11" s="517">
        <f>'Control Sheet'!R14</f>
        <v>125.816</v>
      </c>
      <c r="F11" s="517">
        <f>'Control Sheet'!X14</f>
        <v>176.3</v>
      </c>
      <c r="G11" s="517">
        <f>'Control Sheet'!AD14</f>
        <v>0</v>
      </c>
      <c r="H11" s="5"/>
      <c r="K11" s="117"/>
      <c r="L11" s="117"/>
      <c r="M11" s="117"/>
      <c r="N11" s="117"/>
      <c r="O11" s="117"/>
      <c r="P11" s="117"/>
      <c r="Q11" s="117"/>
      <c r="R11" s="1334"/>
      <c r="S11" s="129"/>
      <c r="T11" s="129"/>
      <c r="U11" s="129"/>
      <c r="V11" s="129"/>
      <c r="W11" s="129"/>
      <c r="X11" s="129"/>
      <c r="Y11" s="129"/>
      <c r="Z11" s="129"/>
      <c r="AA11" s="129"/>
      <c r="AB11" s="560"/>
      <c r="AC11" s="560"/>
      <c r="AD11" s="1360"/>
      <c r="AE11" s="23" t="s">
        <v>196</v>
      </c>
      <c r="AF11" s="517">
        <f>'Control Sheet'!F52</f>
        <v>0</v>
      </c>
      <c r="AG11" s="517">
        <f>'Control Sheet'!L52</f>
        <v>0</v>
      </c>
      <c r="AH11" s="517">
        <f>'Control Sheet'!R52</f>
        <v>0</v>
      </c>
      <c r="AI11" s="517">
        <f>'Control Sheet'!X52</f>
        <v>29.73</v>
      </c>
      <c r="AJ11" s="517">
        <f>'Control Sheet'!AD52</f>
        <v>0</v>
      </c>
      <c r="AK11" s="5"/>
      <c r="AL11" s="5"/>
      <c r="AM11" s="5"/>
      <c r="AN11" s="5"/>
      <c r="AO11" s="560"/>
      <c r="AP11" s="560"/>
      <c r="AQ11" s="560"/>
      <c r="AR11" s="560"/>
      <c r="AS11" s="560"/>
      <c r="AT11" s="560"/>
      <c r="AU11" s="582" t="s">
        <v>91</v>
      </c>
      <c r="AV11" s="238">
        <f>'Control Sheet'!F24</f>
        <v>0</v>
      </c>
      <c r="AW11" s="238">
        <f>'Control Sheet'!L24</f>
        <v>0</v>
      </c>
      <c r="AX11" s="238">
        <f>'Control Sheet'!R24</f>
        <v>0</v>
      </c>
      <c r="AY11" s="238">
        <f>'Control Sheet'!X24</f>
        <v>0</v>
      </c>
      <c r="AZ11" s="238">
        <f>'Control Sheet'!AD24</f>
        <v>0</v>
      </c>
      <c r="BA11" s="5"/>
      <c r="BB11" s="5"/>
      <c r="BC11" s="5"/>
      <c r="BD11" s="5"/>
      <c r="BE11" s="560"/>
      <c r="BF11" s="560"/>
      <c r="BG11" s="560"/>
      <c r="BH11" s="560"/>
      <c r="BI11" s="560"/>
      <c r="BJ11" s="560"/>
      <c r="BK11" s="582" t="s">
        <v>196</v>
      </c>
      <c r="BL11" s="724">
        <f>'Control Sheet'!F73</f>
        <v>0</v>
      </c>
      <c r="BM11" s="724">
        <f>'Control Sheet'!L73</f>
        <v>0</v>
      </c>
      <c r="BN11" s="724">
        <f>'Control Sheet'!R73</f>
        <v>173.7</v>
      </c>
      <c r="BO11" s="724">
        <f>'Control Sheet'!X73</f>
        <v>171.6</v>
      </c>
      <c r="BP11" s="724">
        <f>'Control Sheet'!AD73</f>
        <v>0</v>
      </c>
      <c r="BQ11" s="5"/>
      <c r="BR11" s="5"/>
      <c r="BS11" s="5"/>
      <c r="BT11" s="5"/>
      <c r="BZ11" s="256"/>
      <c r="CH11" s="1332" t="s">
        <v>647</v>
      </c>
      <c r="CI11" s="1308"/>
      <c r="CJ11" s="1308"/>
      <c r="CK11" s="1308"/>
      <c r="CL11" s="1309"/>
      <c r="CM11" s="129"/>
      <c r="CN11" s="129"/>
      <c r="CO11" s="1307" t="s">
        <v>1076</v>
      </c>
      <c r="CP11" s="1308"/>
      <c r="CQ11" s="1308"/>
      <c r="CR11" s="1308"/>
      <c r="CS11" s="1309"/>
      <c r="CT11" s="129"/>
      <c r="CU11" s="129"/>
      <c r="CV11" s="129"/>
      <c r="CW11" s="1333"/>
      <c r="CY11" s="1306"/>
      <c r="CZ11" s="129"/>
      <c r="DA11" s="129"/>
      <c r="DB11" s="129"/>
      <c r="DC11" s="129"/>
      <c r="DD11" s="129"/>
      <c r="DE11" s="129"/>
      <c r="DF11" s="129"/>
      <c r="DG11" s="129"/>
      <c r="DH11" s="129"/>
      <c r="DI11" s="1310"/>
    </row>
    <row r="12" spans="2:113">
      <c r="B12" s="582" t="s">
        <v>0</v>
      </c>
      <c r="C12" s="244" t="str">
        <f>'Control Sheet'!H14</f>
        <v>AMBER</v>
      </c>
      <c r="D12" s="244" t="str">
        <f>'Control Sheet'!N14</f>
        <v>RED</v>
      </c>
      <c r="E12" s="244" t="str">
        <f>'Control Sheet'!T14</f>
        <v>AMBER</v>
      </c>
      <c r="F12" s="244" t="str">
        <f>'Control Sheet'!Z14</f>
        <v>GREEN</v>
      </c>
      <c r="G12" s="244" t="str">
        <f>'Control Sheet'!AF14</f>
        <v>RED</v>
      </c>
      <c r="H12" s="5"/>
      <c r="I12" s="5"/>
      <c r="J12" s="5"/>
      <c r="K12" s="117"/>
      <c r="R12" s="1361" t="s">
        <v>694</v>
      </c>
      <c r="S12" s="637" t="s">
        <v>77</v>
      </c>
      <c r="T12" s="636" t="s">
        <v>592</v>
      </c>
      <c r="U12" s="562" t="s">
        <v>587</v>
      </c>
      <c r="V12" s="129" t="s">
        <v>1087</v>
      </c>
      <c r="W12" s="129"/>
      <c r="X12" s="129"/>
      <c r="Y12" s="129"/>
      <c r="Z12" s="129"/>
      <c r="AA12" s="129"/>
      <c r="AB12" s="129"/>
      <c r="AC12" s="129"/>
      <c r="AD12" s="1333"/>
      <c r="AE12" s="23" t="s">
        <v>0</v>
      </c>
      <c r="AF12" s="300" t="str">
        <f>'Control Sheet'!H52</f>
        <v/>
      </c>
      <c r="AG12" s="300" t="str">
        <f>'Control Sheet'!N52</f>
        <v/>
      </c>
      <c r="AH12" s="301" t="str">
        <f>'Control Sheet'!T52</f>
        <v/>
      </c>
      <c r="AI12" s="301" t="str">
        <f>'Control Sheet'!Z52</f>
        <v>GREEN</v>
      </c>
      <c r="AJ12" s="302" t="str">
        <f>'Control Sheet'!AF52</f>
        <v>RED</v>
      </c>
      <c r="AK12" s="5"/>
      <c r="AL12" s="5"/>
      <c r="AM12" s="5"/>
      <c r="AN12" s="5"/>
      <c r="AO12" s="129"/>
      <c r="AP12" s="129"/>
      <c r="AQ12" s="129"/>
      <c r="AR12" s="129"/>
      <c r="AS12" s="129"/>
      <c r="AT12" s="129"/>
      <c r="AU12" s="582" t="s">
        <v>0</v>
      </c>
      <c r="AV12" s="244" t="str">
        <f>'Control Sheet'!H24</f>
        <v/>
      </c>
      <c r="AW12" s="244" t="str">
        <f>'Control Sheet'!N24</f>
        <v/>
      </c>
      <c r="AX12" s="244" t="str">
        <f>'Control Sheet'!T24</f>
        <v/>
      </c>
      <c r="AY12" s="244" t="str">
        <f>'Control Sheet'!Z24</f>
        <v/>
      </c>
      <c r="AZ12" s="244" t="str">
        <f>'Control Sheet'!AF24</f>
        <v/>
      </c>
      <c r="BA12" s="5"/>
      <c r="BB12" s="5"/>
      <c r="BC12" s="5"/>
      <c r="BD12" s="5"/>
      <c r="BE12" s="129"/>
      <c r="BF12" s="129"/>
      <c r="BG12" s="129"/>
      <c r="BH12" s="129"/>
      <c r="BI12" s="129"/>
      <c r="BJ12" s="129"/>
      <c r="BK12" s="582" t="s">
        <v>0</v>
      </c>
      <c r="BL12" s="244" t="str">
        <f>'Control Sheet'!H73</f>
        <v/>
      </c>
      <c r="BM12" s="244" t="str">
        <f>'Control Sheet'!N73</f>
        <v/>
      </c>
      <c r="BN12" s="244" t="str">
        <f>'Control Sheet'!T73</f>
        <v/>
      </c>
      <c r="BO12" s="244" t="str">
        <f>'Control Sheet'!Z73</f>
        <v/>
      </c>
      <c r="BP12" s="244" t="str">
        <f>'Control Sheet'!AF73</f>
        <v>RED</v>
      </c>
      <c r="BQ12" s="5"/>
      <c r="BR12" s="5"/>
      <c r="BS12" s="5"/>
      <c r="BT12" s="5"/>
      <c r="BZ12" s="256"/>
      <c r="CH12" s="1334"/>
      <c r="CI12" s="129"/>
      <c r="CJ12" s="129"/>
      <c r="CK12" s="129"/>
      <c r="CL12" s="1310"/>
      <c r="CM12" s="129"/>
      <c r="CN12" s="129"/>
      <c r="CO12" s="1306"/>
      <c r="CP12" s="129"/>
      <c r="CQ12" s="129"/>
      <c r="CR12" s="129"/>
      <c r="CS12" s="1310"/>
      <c r="CT12" s="129"/>
      <c r="CU12" s="129"/>
      <c r="CV12" s="129"/>
      <c r="CW12" s="1333"/>
      <c r="CY12" s="1311"/>
      <c r="CZ12" s="1349" t="s">
        <v>1064</v>
      </c>
      <c r="DA12" s="1349">
        <f>SIGN(DA10)</f>
        <v>1</v>
      </c>
      <c r="DB12" s="1349"/>
      <c r="DC12" s="1349"/>
      <c r="DD12" s="1349"/>
      <c r="DE12" s="1349"/>
      <c r="DF12" s="1349" t="s">
        <v>1064</v>
      </c>
      <c r="DG12" s="1349">
        <f>SIGN(DG10)</f>
        <v>1</v>
      </c>
      <c r="DH12" s="1349"/>
      <c r="DI12" s="1376"/>
    </row>
    <row r="13" spans="2:113" ht="15" customHeight="1">
      <c r="B13" s="267"/>
      <c r="H13" t="s">
        <v>41</v>
      </c>
      <c r="I13" t="s">
        <v>42</v>
      </c>
      <c r="J13" t="s">
        <v>41</v>
      </c>
      <c r="K13" t="s">
        <v>42</v>
      </c>
      <c r="R13" s="1362" t="s">
        <v>2</v>
      </c>
      <c r="S13" s="1356" t="e">
        <f>IF(S15=0,NA(),S15)</f>
        <v>#N/A</v>
      </c>
      <c r="T13" s="1356" t="e">
        <f>IF(T15=0,NA(),T15)</f>
        <v>#N/A</v>
      </c>
      <c r="U13" s="591"/>
      <c r="V13" s="591"/>
      <c r="W13" s="129"/>
      <c r="X13" s="129"/>
      <c r="Y13" s="129"/>
      <c r="Z13" s="129"/>
      <c r="AA13" s="129"/>
      <c r="AB13" s="129"/>
      <c r="AC13" s="129"/>
      <c r="AD13" s="1333"/>
      <c r="AE13" s="23"/>
      <c r="AF13" s="44"/>
      <c r="AG13" s="44"/>
      <c r="AH13" s="45"/>
      <c r="AI13" s="5"/>
      <c r="AJ13" s="5"/>
      <c r="AK13" t="s">
        <v>41</v>
      </c>
      <c r="AL13" t="s">
        <v>42</v>
      </c>
      <c r="AM13" t="s">
        <v>41</v>
      </c>
      <c r="AN13" t="s">
        <v>42</v>
      </c>
      <c r="AO13" s="129"/>
      <c r="AP13" s="129"/>
      <c r="AQ13" s="129"/>
      <c r="AR13" s="129"/>
      <c r="AS13" s="129"/>
      <c r="AT13" s="129"/>
      <c r="AU13" s="582"/>
      <c r="AV13" s="44"/>
      <c r="AW13" s="44"/>
      <c r="AX13" s="45"/>
      <c r="AY13" s="5"/>
      <c r="AZ13" s="5"/>
      <c r="BA13" t="s">
        <v>41</v>
      </c>
      <c r="BB13" t="s">
        <v>42</v>
      </c>
      <c r="BC13" t="s">
        <v>41</v>
      </c>
      <c r="BD13" t="s">
        <v>42</v>
      </c>
      <c r="BE13" s="129"/>
      <c r="BF13" s="129"/>
      <c r="BG13" s="129"/>
      <c r="BH13" s="129"/>
      <c r="BI13" s="129"/>
      <c r="BJ13" s="129"/>
      <c r="BK13" s="582"/>
      <c r="BL13" s="44"/>
      <c r="BM13" s="44"/>
      <c r="BN13" s="45"/>
      <c r="BO13" s="5"/>
      <c r="BP13" s="5"/>
      <c r="BQ13" t="s">
        <v>41</v>
      </c>
      <c r="BR13" t="s">
        <v>42</v>
      </c>
      <c r="BS13" t="s">
        <v>41</v>
      </c>
      <c r="BT13" t="s">
        <v>42</v>
      </c>
      <c r="BZ13" s="256"/>
      <c r="CH13" s="1334"/>
      <c r="CI13" s="129" t="s">
        <v>4</v>
      </c>
      <c r="CJ13" s="129" t="s">
        <v>5</v>
      </c>
      <c r="CK13" s="129" t="s">
        <v>6</v>
      </c>
      <c r="CL13" s="1310" t="s">
        <v>7</v>
      </c>
      <c r="CM13" s="129"/>
      <c r="CN13" s="129"/>
      <c r="CO13" s="1306"/>
      <c r="CP13" s="129" t="s">
        <v>4</v>
      </c>
      <c r="CQ13" s="129" t="s">
        <v>5</v>
      </c>
      <c r="CR13" s="129" t="s">
        <v>6</v>
      </c>
      <c r="CS13" s="1310" t="s">
        <v>7</v>
      </c>
      <c r="CT13" s="129"/>
      <c r="CU13" s="129"/>
      <c r="CV13" s="129"/>
      <c r="CW13" s="1333"/>
    </row>
    <row r="14" spans="2:113">
      <c r="B14" s="585" t="str">
        <f>Impact!C10</f>
        <v>% Children's Services external regulators ratings Good or above          
(%, Non-Cumulative)</v>
      </c>
      <c r="C14" s="235" t="s">
        <v>4</v>
      </c>
      <c r="D14" s="235" t="s">
        <v>5</v>
      </c>
      <c r="E14" s="235" t="s">
        <v>6</v>
      </c>
      <c r="F14" s="235" t="s">
        <v>7</v>
      </c>
      <c r="G14" s="235" t="s">
        <v>42</v>
      </c>
      <c r="H14" s="242">
        <f>HLOOKUP('Master Input'!$B$1,'Shape and Table Library'!C14:G20,7,FALSE)</f>
        <v>0.72</v>
      </c>
      <c r="I14" s="242">
        <f>G20</f>
        <v>0</v>
      </c>
      <c r="J14" s="237" t="str">
        <f>HLOOKUP('Master Input'!$B$1,'Shape and Table Library'!C14:G21,8,FALSE)</f>
        <v>GREEN</v>
      </c>
      <c r="K14" s="245" t="str">
        <f>G21</f>
        <v>RED</v>
      </c>
      <c r="R14" s="1362" t="s">
        <v>1</v>
      </c>
      <c r="S14" s="1356" t="e">
        <f>IF(S16=0,NA(),S16)</f>
        <v>#N/A</v>
      </c>
      <c r="T14" s="1356" t="e">
        <f>IF(T16=0,NA(),T16)</f>
        <v>#N/A</v>
      </c>
      <c r="U14" s="129"/>
      <c r="V14" s="129"/>
      <c r="W14" s="129"/>
      <c r="X14" s="129"/>
      <c r="Y14" s="129"/>
      <c r="Z14" s="129"/>
      <c r="AA14" s="129"/>
      <c r="AB14" s="129"/>
      <c r="AC14" s="129"/>
      <c r="AD14" s="1333"/>
      <c r="AE14" s="1357" t="str">
        <f>Finance!C10</f>
        <v>Turnover forecast for the year                                         (£m, Cumulative)</v>
      </c>
      <c r="AF14" s="235" t="s">
        <v>4</v>
      </c>
      <c r="AG14" s="235" t="s">
        <v>5</v>
      </c>
      <c r="AH14" s="235" t="s">
        <v>6</v>
      </c>
      <c r="AI14" s="235" t="s">
        <v>7</v>
      </c>
      <c r="AJ14" s="235" t="s">
        <v>42</v>
      </c>
      <c r="AK14" s="518">
        <f>HLOOKUP('Master Input'!$B$1,'Shape and Table Library'!AF14:AJ21,7,FALSE)</f>
        <v>274.7</v>
      </c>
      <c r="AL14" s="517">
        <f>AJ20</f>
        <v>0</v>
      </c>
      <c r="AM14" s="237" t="str">
        <f>HLOOKUP('Master Input'!$B$1,'Shape and Table Library'!AF14:AJ21,8,FALSE)</f>
        <v>RED</v>
      </c>
      <c r="AN14" s="245" t="str">
        <f>AJ21</f>
        <v>RED</v>
      </c>
      <c r="AO14" s="129"/>
      <c r="AP14" s="129"/>
      <c r="AQ14" s="129"/>
      <c r="AR14" s="129"/>
      <c r="AS14" s="129"/>
      <c r="AT14" s="129"/>
      <c r="AU14" s="581" t="str">
        <f>Business!C10</f>
        <v>Net Promoter score                                                (Score Range, Non-Cumulative)</v>
      </c>
      <c r="AV14" s="235" t="s">
        <v>4</v>
      </c>
      <c r="AW14" s="235" t="s">
        <v>5</v>
      </c>
      <c r="AX14" s="235" t="s">
        <v>6</v>
      </c>
      <c r="AY14" s="235" t="s">
        <v>7</v>
      </c>
      <c r="AZ14" s="235" t="s">
        <v>42</v>
      </c>
      <c r="BA14" s="241">
        <f>HLOOKUP('Master Input'!$B$1,'Shape and Table Library'!AV14:AZ21,7,FALSE)</f>
        <v>0</v>
      </c>
      <c r="BB14" s="236">
        <f>AZ20</f>
        <v>0</v>
      </c>
      <c r="BC14" s="237" t="str">
        <f>HLOOKUP('Master Input'!$B$1,'Shape and Table Library'!AV14:AZ21,8,FALSE)</f>
        <v/>
      </c>
      <c r="BD14" s="245" t="str">
        <f>AZ21</f>
        <v/>
      </c>
      <c r="BE14" s="129"/>
      <c r="BF14" s="129"/>
      <c r="BG14" s="129"/>
      <c r="BH14" s="129"/>
      <c r="BI14" s="129"/>
      <c r="BJ14" s="129"/>
      <c r="BK14" s="581" t="str">
        <f>SBP!C9</f>
        <v>Percentage of VF in priorities                                                (%, Non-Cumulative)</v>
      </c>
      <c r="BL14" s="235" t="s">
        <v>4</v>
      </c>
      <c r="BM14" s="235" t="s">
        <v>5</v>
      </c>
      <c r="BN14" s="235" t="s">
        <v>6</v>
      </c>
      <c r="BO14" s="235" t="s">
        <v>7</v>
      </c>
      <c r="BP14" s="235" t="s">
        <v>42</v>
      </c>
      <c r="BQ14" s="242">
        <f>HLOOKUP('Master Input'!$B$1,'Shape and Table Library'!BL14:BP21,7,FALSE)</f>
        <v>0.64</v>
      </c>
      <c r="BR14" s="242">
        <f>BP20</f>
        <v>0</v>
      </c>
      <c r="BS14" s="237" t="str">
        <f>HLOOKUP('Master Input'!$B$1,'Shape and Table Library'!BL14:BP21,8,FALSE)</f>
        <v>GREEN</v>
      </c>
      <c r="BT14" s="245" t="str">
        <f>BP21</f>
        <v>RED</v>
      </c>
      <c r="BZ14" s="256"/>
      <c r="CH14" s="1334" t="s">
        <v>646</v>
      </c>
      <c r="CI14" s="1312">
        <v>2849</v>
      </c>
      <c r="CJ14" s="1313">
        <v>2694</v>
      </c>
      <c r="CK14" s="1313">
        <v>4327</v>
      </c>
      <c r="CL14" s="1314">
        <v>4169</v>
      </c>
      <c r="CM14" s="129"/>
      <c r="CN14" s="129"/>
      <c r="CO14" s="1306" t="s">
        <v>79</v>
      </c>
      <c r="CP14" s="1312">
        <v>11160</v>
      </c>
      <c r="CQ14" s="1312">
        <v>10994</v>
      </c>
      <c r="CR14" s="1312">
        <v>13639</v>
      </c>
      <c r="CS14" s="1318">
        <v>12529</v>
      </c>
      <c r="CT14" s="129"/>
      <c r="CU14" s="129"/>
      <c r="CV14" s="129"/>
      <c r="CW14" s="1333"/>
    </row>
    <row r="15" spans="2:113">
      <c r="B15" s="267"/>
      <c r="C15" s="44"/>
      <c r="D15" s="44"/>
      <c r="E15" s="45"/>
      <c r="F15" s="5"/>
      <c r="G15" s="5"/>
      <c r="H15" s="243"/>
      <c r="I15" s="243"/>
      <c r="J15" s="5"/>
      <c r="K15" s="117"/>
      <c r="R15" s="1363" t="s">
        <v>2</v>
      </c>
      <c r="S15" s="590">
        <v>0</v>
      </c>
      <c r="T15" s="590">
        <v>0</v>
      </c>
      <c r="U15" s="129"/>
      <c r="V15" s="129"/>
      <c r="W15" s="129"/>
      <c r="X15" s="129"/>
      <c r="Y15" s="129"/>
      <c r="Z15" s="129"/>
      <c r="AA15" s="129"/>
      <c r="AB15" s="129"/>
      <c r="AC15" s="129"/>
      <c r="AD15" s="1333"/>
      <c r="AE15" s="23"/>
      <c r="AF15" s="5"/>
      <c r="AG15" s="5"/>
      <c r="AH15" s="5"/>
      <c r="AI15" s="5"/>
      <c r="AJ15" s="5"/>
      <c r="AK15" s="5"/>
      <c r="AL15" s="5"/>
      <c r="AM15" s="5"/>
      <c r="AN15" s="5"/>
      <c r="AU15" s="582"/>
      <c r="AV15" s="5"/>
      <c r="AW15" s="5"/>
      <c r="AX15" s="5"/>
      <c r="AY15" s="5"/>
      <c r="AZ15" s="5"/>
      <c r="BA15" s="5"/>
      <c r="BB15" s="5"/>
      <c r="BC15" s="5"/>
      <c r="BD15" s="5"/>
      <c r="BK15" s="582"/>
      <c r="BL15" s="5"/>
      <c r="BM15" s="5"/>
      <c r="BN15" s="5"/>
      <c r="BO15" s="5"/>
      <c r="BP15" s="5"/>
      <c r="BQ15" s="5"/>
      <c r="BR15" s="5"/>
      <c r="BS15" s="5"/>
      <c r="BT15" s="5"/>
      <c r="BZ15" s="256"/>
      <c r="CH15" s="1334" t="s">
        <v>644</v>
      </c>
      <c r="CI15" s="1313">
        <v>2777</v>
      </c>
      <c r="CJ15" s="1313">
        <v>2636</v>
      </c>
      <c r="CK15" s="1313">
        <v>3553</v>
      </c>
      <c r="CL15" s="1314">
        <v>2991</v>
      </c>
      <c r="CM15" s="129"/>
      <c r="CN15" s="129"/>
      <c r="CO15" s="1306" t="s">
        <v>645</v>
      </c>
      <c r="CP15" s="1312">
        <v>4549</v>
      </c>
      <c r="CQ15" s="1312">
        <v>5110</v>
      </c>
      <c r="CR15" s="1312">
        <v>6586</v>
      </c>
      <c r="CS15" s="1318">
        <v>6548</v>
      </c>
      <c r="CT15" s="129"/>
      <c r="CU15" s="129"/>
      <c r="CV15" s="129"/>
      <c r="CW15" s="1333"/>
    </row>
    <row r="16" spans="2:113">
      <c r="B16" s="582" t="s">
        <v>90</v>
      </c>
      <c r="C16" s="242">
        <f t="shared" ref="C16:G17" si="3">IF(C19=0,NA(),C19)</f>
        <v>0.7</v>
      </c>
      <c r="D16" s="242">
        <f t="shared" si="3"/>
        <v>0.7</v>
      </c>
      <c r="E16" s="242">
        <f t="shared" si="3"/>
        <v>0.7</v>
      </c>
      <c r="F16" s="242">
        <f t="shared" si="3"/>
        <v>0.7</v>
      </c>
      <c r="G16" s="242">
        <f t="shared" si="3"/>
        <v>0.7</v>
      </c>
      <c r="H16" s="243"/>
      <c r="I16" s="243"/>
      <c r="J16" s="5"/>
      <c r="K16" s="117"/>
      <c r="R16" s="1363" t="s">
        <v>1</v>
      </c>
      <c r="S16" s="590">
        <v>0</v>
      </c>
      <c r="T16" s="590">
        <v>0</v>
      </c>
      <c r="U16" s="129"/>
      <c r="V16" s="129"/>
      <c r="W16" s="129"/>
      <c r="X16" s="129"/>
      <c r="Y16" s="129"/>
      <c r="Z16" s="129"/>
      <c r="AA16" s="129"/>
      <c r="AB16" s="129"/>
      <c r="AC16" s="129"/>
      <c r="AD16" s="1333"/>
      <c r="AE16" s="23" t="s">
        <v>90</v>
      </c>
      <c r="AF16" s="517">
        <f t="shared" ref="AF16:AJ17" si="4">IF(AF19=0,NA(),AF19)</f>
        <v>68.394738000000004</v>
      </c>
      <c r="AG16" s="517">
        <f t="shared" si="4"/>
        <v>138.50550000000001</v>
      </c>
      <c r="AH16" s="517">
        <f t="shared" si="4"/>
        <v>210.5675</v>
      </c>
      <c r="AI16" s="517">
        <f t="shared" si="4"/>
        <v>283.74700000000001</v>
      </c>
      <c r="AJ16" s="517">
        <f t="shared" si="4"/>
        <v>283.74700000000001</v>
      </c>
      <c r="AK16" s="5"/>
      <c r="AL16" s="5"/>
      <c r="AM16" s="5"/>
      <c r="AN16" s="5"/>
      <c r="AU16" s="582" t="s">
        <v>90</v>
      </c>
      <c r="AV16" s="287" t="e">
        <f t="shared" ref="AV16:AZ17" si="5">IF(AV19=0,NA(),AV19)</f>
        <v>#N/A</v>
      </c>
      <c r="AW16" s="287" t="e">
        <f t="shared" si="5"/>
        <v>#N/A</v>
      </c>
      <c r="AX16" s="287" t="e">
        <f t="shared" si="5"/>
        <v>#N/A</v>
      </c>
      <c r="AY16" s="287" t="e">
        <f t="shared" si="5"/>
        <v>#N/A</v>
      </c>
      <c r="AZ16" s="287" t="e">
        <f t="shared" si="5"/>
        <v>#N/A</v>
      </c>
      <c r="BA16" s="5"/>
      <c r="BB16" s="5"/>
      <c r="BC16" s="5"/>
      <c r="BD16" s="5"/>
      <c r="BK16" s="582" t="s">
        <v>90</v>
      </c>
      <c r="BL16" s="242">
        <f t="shared" ref="BL16:BP17" si="6">IF(BL19=0,NA(),BL19)</f>
        <v>0.64</v>
      </c>
      <c r="BM16" s="242">
        <f t="shared" si="6"/>
        <v>0.64</v>
      </c>
      <c r="BN16" s="242">
        <f t="shared" si="6"/>
        <v>0.64</v>
      </c>
      <c r="BO16" s="242">
        <f t="shared" si="6"/>
        <v>0.64</v>
      </c>
      <c r="BP16" s="242">
        <f t="shared" si="6"/>
        <v>0.64</v>
      </c>
      <c r="BQ16" s="5"/>
      <c r="BR16" s="5"/>
      <c r="BS16" s="5"/>
      <c r="BT16" s="5"/>
      <c r="BZ16" s="256"/>
      <c r="CH16" s="1334" t="s">
        <v>643</v>
      </c>
      <c r="CI16" s="1313">
        <v>10736</v>
      </c>
      <c r="CJ16" s="1313">
        <v>11484</v>
      </c>
      <c r="CK16" s="1313">
        <v>13146</v>
      </c>
      <c r="CL16" s="1314">
        <v>12505</v>
      </c>
      <c r="CM16" s="129"/>
      <c r="CN16" s="129"/>
      <c r="CO16" s="1311" t="s">
        <v>82</v>
      </c>
      <c r="CP16" s="1315">
        <v>653</v>
      </c>
      <c r="CQ16" s="1315">
        <v>710</v>
      </c>
      <c r="CR16" s="1315">
        <v>801</v>
      </c>
      <c r="CS16" s="1316">
        <v>588</v>
      </c>
      <c r="CT16" s="129"/>
      <c r="CU16" s="129"/>
      <c r="CV16" s="129"/>
      <c r="CW16" s="1333"/>
    </row>
    <row r="17" spans="2:101">
      <c r="B17" s="582" t="s">
        <v>196</v>
      </c>
      <c r="C17" s="242">
        <f t="shared" si="3"/>
        <v>0.81</v>
      </c>
      <c r="D17" s="242">
        <f t="shared" si="3"/>
        <v>0.84</v>
      </c>
      <c r="E17" s="242">
        <f t="shared" si="3"/>
        <v>0.76</v>
      </c>
      <c r="F17" s="242">
        <f t="shared" si="3"/>
        <v>0.72</v>
      </c>
      <c r="G17" s="242" t="e">
        <f t="shared" si="3"/>
        <v>#N/A</v>
      </c>
      <c r="H17" s="243"/>
      <c r="I17" s="243"/>
      <c r="J17" s="562" t="s">
        <v>94</v>
      </c>
      <c r="K17" s="562" t="s">
        <v>587</v>
      </c>
      <c r="R17" s="1334"/>
      <c r="S17" s="129"/>
      <c r="T17" s="129"/>
      <c r="U17" s="129"/>
      <c r="V17" s="129"/>
      <c r="W17" s="129"/>
      <c r="X17" s="129"/>
      <c r="Y17" s="129"/>
      <c r="Z17" s="129"/>
      <c r="AA17" s="129"/>
      <c r="AB17" s="129"/>
      <c r="AC17" s="129"/>
      <c r="AD17" s="1333"/>
      <c r="AE17" s="23" t="s">
        <v>196</v>
      </c>
      <c r="AF17" s="517">
        <f t="shared" si="4"/>
        <v>65.217678000000006</v>
      </c>
      <c r="AG17" s="517">
        <f t="shared" si="4"/>
        <v>131.511</v>
      </c>
      <c r="AH17" s="517">
        <f t="shared" si="4"/>
        <v>201.61158800000001</v>
      </c>
      <c r="AI17" s="517">
        <f t="shared" si="4"/>
        <v>274.7</v>
      </c>
      <c r="AJ17" s="517" t="e">
        <f t="shared" si="4"/>
        <v>#N/A</v>
      </c>
      <c r="AK17" s="5"/>
      <c r="AL17" s="5"/>
      <c r="AM17" s="562" t="s">
        <v>94</v>
      </c>
      <c r="AN17" s="562" t="s">
        <v>587</v>
      </c>
      <c r="AP17" s="1365" t="s">
        <v>747</v>
      </c>
      <c r="AU17" s="582" t="s">
        <v>196</v>
      </c>
      <c r="AV17" s="287" t="e">
        <f t="shared" si="5"/>
        <v>#N/A</v>
      </c>
      <c r="AW17" s="287" t="e">
        <f t="shared" si="5"/>
        <v>#N/A</v>
      </c>
      <c r="AX17" s="287" t="e">
        <f t="shared" si="5"/>
        <v>#N/A</v>
      </c>
      <c r="AY17" s="287" t="e">
        <f t="shared" si="5"/>
        <v>#N/A</v>
      </c>
      <c r="AZ17" s="287" t="e">
        <f t="shared" si="5"/>
        <v>#N/A</v>
      </c>
      <c r="BA17" s="5"/>
      <c r="BB17" s="5"/>
      <c r="BC17" s="562" t="s">
        <v>94</v>
      </c>
      <c r="BD17" s="562" t="s">
        <v>587</v>
      </c>
      <c r="BK17" s="582" t="s">
        <v>196</v>
      </c>
      <c r="BL17" s="242">
        <f t="shared" si="6"/>
        <v>0.64</v>
      </c>
      <c r="BM17" s="242">
        <f t="shared" si="6"/>
        <v>0.49</v>
      </c>
      <c r="BN17" s="242">
        <f t="shared" si="6"/>
        <v>0.6</v>
      </c>
      <c r="BO17" s="242">
        <f t="shared" si="6"/>
        <v>0.64</v>
      </c>
      <c r="BP17" s="242" t="e">
        <f t="shared" si="6"/>
        <v>#N/A</v>
      </c>
      <c r="BQ17" s="5"/>
      <c r="BR17" s="5"/>
      <c r="BS17" s="562" t="s">
        <v>94</v>
      </c>
      <c r="BT17" s="562" t="s">
        <v>587</v>
      </c>
      <c r="BZ17" s="256"/>
      <c r="CH17" s="1334"/>
      <c r="CI17" s="1313"/>
      <c r="CJ17" s="1313"/>
      <c r="CK17" s="1313"/>
      <c r="CL17" s="1314"/>
      <c r="CM17" s="129"/>
      <c r="CN17" s="129"/>
      <c r="CO17" s="129"/>
      <c r="CP17" s="129"/>
      <c r="CQ17" s="129"/>
      <c r="CR17" s="129"/>
      <c r="CS17" s="129"/>
      <c r="CT17" s="129"/>
      <c r="CU17" s="129"/>
      <c r="CV17" s="129"/>
      <c r="CW17" s="1333"/>
    </row>
    <row r="18" spans="2:101">
      <c r="B18" s="582"/>
      <c r="C18" s="239"/>
      <c r="D18" s="239"/>
      <c r="E18" s="240"/>
      <c r="F18" s="237"/>
      <c r="G18" s="237"/>
      <c r="H18" s="243"/>
      <c r="I18" s="243"/>
      <c r="J18" s="142" t="str">
        <f>'Shape and Table Library'!J14</f>
        <v>GREEN</v>
      </c>
      <c r="K18" s="304" t="str">
        <f>'Shape and Table Library'!K14</f>
        <v>RED</v>
      </c>
      <c r="R18" s="1361" t="str">
        <f>'Master Input'!B36</f>
        <v>Staff would recommend to friends and family that Barnardo’s is a good place to work                                                                              (%, Annual)</v>
      </c>
      <c r="S18" s="637" t="s">
        <v>77</v>
      </c>
      <c r="T18" s="636" t="s">
        <v>592</v>
      </c>
      <c r="U18" s="562" t="s">
        <v>587</v>
      </c>
      <c r="V18" s="129" t="s">
        <v>1087</v>
      </c>
      <c r="W18" s="129"/>
      <c r="X18" s="129"/>
      <c r="Y18" s="129"/>
      <c r="Z18" s="129"/>
      <c r="AA18" s="129"/>
      <c r="AB18" s="129"/>
      <c r="AC18" s="129"/>
      <c r="AD18" s="1333"/>
      <c r="AE18" s="23"/>
      <c r="AF18" s="44"/>
      <c r="AG18" s="44"/>
      <c r="AH18" s="45"/>
      <c r="AI18" s="5"/>
      <c r="AJ18" s="5"/>
      <c r="AK18" s="5"/>
      <c r="AL18" s="5"/>
      <c r="AM18" s="142" t="s">
        <v>277</v>
      </c>
      <c r="AN18" s="304" t="s">
        <v>277</v>
      </c>
      <c r="AU18" s="582"/>
      <c r="AV18" s="288"/>
      <c r="AW18" s="288"/>
      <c r="AX18" s="289"/>
      <c r="AY18" s="287"/>
      <c r="AZ18" s="287"/>
      <c r="BA18" s="5"/>
      <c r="BB18" s="5"/>
      <c r="BC18" s="142" t="str">
        <f>'Shape and Table Library'!BC14</f>
        <v/>
      </c>
      <c r="BD18" s="304" t="str">
        <f>'Shape and Table Library'!BD14</f>
        <v/>
      </c>
      <c r="BK18" s="582"/>
      <c r="BL18" s="242"/>
      <c r="BM18" s="242"/>
      <c r="BN18" s="242"/>
      <c r="BO18" s="242"/>
      <c r="BP18" s="242"/>
      <c r="BQ18" s="5"/>
      <c r="BR18" s="5"/>
      <c r="BS18" s="142" t="str">
        <f>'Shape and Table Library'!BS14</f>
        <v>GREEN</v>
      </c>
      <c r="BT18" s="304" t="str">
        <f>'Shape and Table Library'!BT14</f>
        <v>RED</v>
      </c>
      <c r="BZ18" s="256"/>
      <c r="CH18" s="1337" t="s">
        <v>698</v>
      </c>
      <c r="CI18" s="1327">
        <f>SUM(CI14:CI16)</f>
        <v>16362</v>
      </c>
      <c r="CJ18" s="1327">
        <f>SUM(CJ14:CJ16)</f>
        <v>16814</v>
      </c>
      <c r="CK18" s="1327">
        <f>SUM(CK14:CK16)</f>
        <v>21026</v>
      </c>
      <c r="CL18" s="1328">
        <f>SUM(CL14:CL16)</f>
        <v>19665</v>
      </c>
      <c r="CM18" s="129"/>
      <c r="CN18" s="129"/>
      <c r="CO18" s="129"/>
      <c r="CP18" s="129"/>
      <c r="CQ18" s="129"/>
      <c r="CR18" s="129"/>
      <c r="CS18" s="129"/>
      <c r="CT18" s="129"/>
      <c r="CU18" s="129"/>
      <c r="CV18" s="129"/>
      <c r="CW18" s="1333"/>
    </row>
    <row r="19" spans="2:101">
      <c r="B19" s="582" t="s">
        <v>90</v>
      </c>
      <c r="C19" s="242">
        <f>'Control Sheet'!G15</f>
        <v>0.7</v>
      </c>
      <c r="D19" s="242">
        <f>'Control Sheet'!M15</f>
        <v>0.7</v>
      </c>
      <c r="E19" s="242">
        <f>'Control Sheet'!S15</f>
        <v>0.7</v>
      </c>
      <c r="F19" s="242">
        <f>'Control Sheet'!Y15</f>
        <v>0.7</v>
      </c>
      <c r="G19" s="242">
        <f>'Control Sheet'!AE15</f>
        <v>0.7</v>
      </c>
      <c r="H19" s="243"/>
      <c r="I19" s="243"/>
      <c r="J19" s="5"/>
      <c r="K19" s="117"/>
      <c r="R19" s="1362" t="s">
        <v>2</v>
      </c>
      <c r="S19" s="1356">
        <f>IF(S21=0,NA(),S21)</f>
        <v>0.72</v>
      </c>
      <c r="T19" s="1356" t="e">
        <f>IF(T21=0,NA(),T21)</f>
        <v>#N/A</v>
      </c>
      <c r="U19" s="591"/>
      <c r="V19" s="591"/>
      <c r="W19" s="129"/>
      <c r="X19" s="129"/>
      <c r="Y19" s="129"/>
      <c r="Z19" s="129"/>
      <c r="AA19" s="129"/>
      <c r="AB19" s="129"/>
      <c r="AC19" s="129"/>
      <c r="AD19" s="1333"/>
      <c r="AE19" s="23" t="s">
        <v>90</v>
      </c>
      <c r="AF19" s="517">
        <f>'Control Sheet'!G53</f>
        <v>68.394738000000004</v>
      </c>
      <c r="AG19" s="517">
        <f>'Control Sheet'!M53</f>
        <v>138.50550000000001</v>
      </c>
      <c r="AH19" s="517">
        <f>'Control Sheet'!S53</f>
        <v>210.5675</v>
      </c>
      <c r="AI19" s="517">
        <f>'Control Sheet'!Y53</f>
        <v>283.74700000000001</v>
      </c>
      <c r="AJ19" s="517">
        <f>'Control Sheet'!AE53</f>
        <v>283.74700000000001</v>
      </c>
      <c r="AK19" s="5"/>
      <c r="AL19" s="5"/>
      <c r="AM19" s="5"/>
      <c r="AN19" s="5"/>
      <c r="AU19" s="582" t="s">
        <v>90</v>
      </c>
      <c r="AV19" s="287">
        <f>'Control Sheet'!G25</f>
        <v>0</v>
      </c>
      <c r="AW19" s="287">
        <f>'Control Sheet'!M25</f>
        <v>0</v>
      </c>
      <c r="AX19" s="287">
        <f>'Control Sheet'!S25</f>
        <v>0</v>
      </c>
      <c r="AY19" s="287">
        <f>'Control Sheet'!Y25</f>
        <v>0</v>
      </c>
      <c r="AZ19" s="287">
        <f>'Control Sheet'!AE25</f>
        <v>0</v>
      </c>
      <c r="BA19" s="5"/>
      <c r="BB19" s="5"/>
      <c r="BC19" s="5"/>
      <c r="BD19" s="5"/>
      <c r="BK19" s="582" t="s">
        <v>90</v>
      </c>
      <c r="BL19" s="242">
        <f>'Control Sheet'!G63</f>
        <v>0.64</v>
      </c>
      <c r="BM19" s="242">
        <f>'Control Sheet'!M63</f>
        <v>0.64</v>
      </c>
      <c r="BN19" s="242">
        <f>'Control Sheet'!S63</f>
        <v>0.64</v>
      </c>
      <c r="BO19" s="242">
        <f>'Control Sheet'!Y63</f>
        <v>0.64</v>
      </c>
      <c r="BP19" s="242">
        <f>'Control Sheet'!AE63</f>
        <v>0.64</v>
      </c>
      <c r="BQ19" s="5"/>
      <c r="BR19" s="5"/>
      <c r="BS19" s="5"/>
      <c r="BT19" s="5"/>
      <c r="BZ19" s="256"/>
      <c r="CH19" s="1334"/>
      <c r="CI19" s="129"/>
      <c r="CJ19" s="129"/>
      <c r="CK19" s="129"/>
      <c r="CL19" s="129"/>
      <c r="CM19" s="129"/>
      <c r="CN19" s="129"/>
      <c r="CO19" s="129"/>
      <c r="CP19" s="129"/>
      <c r="CQ19" s="129"/>
      <c r="CR19" s="129"/>
      <c r="CS19" s="129"/>
      <c r="CT19" s="129"/>
      <c r="CU19" s="129"/>
      <c r="CV19" s="129"/>
      <c r="CW19" s="1333"/>
    </row>
    <row r="20" spans="2:101">
      <c r="B20" s="582" t="s">
        <v>91</v>
      </c>
      <c r="C20" s="242">
        <f>'Control Sheet'!F15</f>
        <v>0.81</v>
      </c>
      <c r="D20" s="242">
        <f>'Control Sheet'!L15</f>
        <v>0.84</v>
      </c>
      <c r="E20" s="242">
        <f>'Control Sheet'!R15</f>
        <v>0.76</v>
      </c>
      <c r="F20" s="242">
        <f>'Control Sheet'!X15</f>
        <v>0.72</v>
      </c>
      <c r="G20" s="242">
        <f>'Control Sheet'!AD15</f>
        <v>0</v>
      </c>
      <c r="H20" s="243"/>
      <c r="I20" s="243"/>
      <c r="J20" s="5"/>
      <c r="K20" s="117"/>
      <c r="R20" s="1362" t="s">
        <v>1</v>
      </c>
      <c r="S20" s="1356">
        <f>IF(S22=0,NA(),S22)</f>
        <v>0.7</v>
      </c>
      <c r="T20" s="1356">
        <f>IF(T22=0,NA(),T22)</f>
        <v>0.72</v>
      </c>
      <c r="U20" s="129"/>
      <c r="V20" s="129"/>
      <c r="W20" s="129"/>
      <c r="X20" s="129"/>
      <c r="Y20" s="129"/>
      <c r="Z20" s="129"/>
      <c r="AA20" s="129"/>
      <c r="AB20" s="129"/>
      <c r="AC20" s="129"/>
      <c r="AD20" s="1333"/>
      <c r="AE20" s="23" t="s">
        <v>196</v>
      </c>
      <c r="AF20" s="517">
        <f>'Control Sheet'!F53</f>
        <v>65.217678000000006</v>
      </c>
      <c r="AG20" s="517">
        <f>'Control Sheet'!L53</f>
        <v>131.511</v>
      </c>
      <c r="AH20" s="517">
        <f>'Control Sheet'!R53</f>
        <v>201.61158800000001</v>
      </c>
      <c r="AI20" s="517">
        <f>'Control Sheet'!X53</f>
        <v>274.7</v>
      </c>
      <c r="AJ20" s="517">
        <f>'Control Sheet'!AD53</f>
        <v>0</v>
      </c>
      <c r="AK20" s="5"/>
      <c r="AL20" s="5"/>
      <c r="AM20" s="5"/>
      <c r="AN20" s="5"/>
      <c r="AU20" s="582" t="s">
        <v>91</v>
      </c>
      <c r="AV20" s="287">
        <f>'Control Sheet'!F25</f>
        <v>0</v>
      </c>
      <c r="AW20" s="287">
        <f>'Control Sheet'!L25</f>
        <v>0</v>
      </c>
      <c r="AX20" s="287">
        <f>'Control Sheet'!R25</f>
        <v>0</v>
      </c>
      <c r="AY20" s="287">
        <f>'Control Sheet'!X25</f>
        <v>0</v>
      </c>
      <c r="AZ20" s="287">
        <f>'Control Sheet'!AD25</f>
        <v>0</v>
      </c>
      <c r="BA20" s="5"/>
      <c r="BB20" s="5"/>
      <c r="BC20" s="5"/>
      <c r="BD20" s="5"/>
      <c r="BK20" s="582" t="s">
        <v>196</v>
      </c>
      <c r="BL20" s="242">
        <f>'Control Sheet'!F63</f>
        <v>0.64</v>
      </c>
      <c r="BM20" s="242">
        <f>'Control Sheet'!L63</f>
        <v>0.49</v>
      </c>
      <c r="BN20" s="242">
        <f>'Control Sheet'!R63</f>
        <v>0.6</v>
      </c>
      <c r="BO20" s="242">
        <f>'Control Sheet'!X63</f>
        <v>0.64</v>
      </c>
      <c r="BP20" s="242">
        <f>'Control Sheet'!AD63</f>
        <v>0</v>
      </c>
      <c r="BQ20" s="5"/>
      <c r="BR20" s="5"/>
      <c r="BS20" s="5"/>
      <c r="BT20" s="5"/>
      <c r="BZ20" s="256"/>
      <c r="CH20" s="1334"/>
      <c r="CI20" s="129"/>
      <c r="CJ20" s="129"/>
      <c r="CK20" s="129"/>
      <c r="CL20" s="129"/>
      <c r="CM20" s="129"/>
      <c r="CN20" s="129"/>
      <c r="CO20" s="129"/>
      <c r="CP20" s="129"/>
      <c r="CQ20" s="129"/>
      <c r="CR20" s="129"/>
      <c r="CS20" s="129"/>
      <c r="CT20" s="129"/>
      <c r="CU20" s="129"/>
      <c r="CV20" s="129"/>
      <c r="CW20" s="1333"/>
    </row>
    <row r="21" spans="2:101">
      <c r="B21" s="582" t="s">
        <v>0</v>
      </c>
      <c r="C21" s="244" t="str">
        <f>'Control Sheet'!H15</f>
        <v>GREEN</v>
      </c>
      <c r="D21" s="244" t="str">
        <f>'Control Sheet'!N15</f>
        <v>GREEN</v>
      </c>
      <c r="E21" s="244" t="str">
        <f>'Control Sheet'!T15</f>
        <v>GREEN</v>
      </c>
      <c r="F21" s="244" t="str">
        <f>'Control Sheet'!Z15</f>
        <v>GREEN</v>
      </c>
      <c r="G21" s="244" t="str">
        <f>'Control Sheet'!AF15</f>
        <v>RED</v>
      </c>
      <c r="H21" s="243"/>
      <c r="I21" s="243"/>
      <c r="J21" s="5"/>
      <c r="K21" s="117"/>
      <c r="R21" s="1363" t="s">
        <v>2</v>
      </c>
      <c r="S21" s="590">
        <v>0.72</v>
      </c>
      <c r="T21" s="590">
        <v>0</v>
      </c>
      <c r="U21" s="129"/>
      <c r="V21" s="129"/>
      <c r="W21" s="129"/>
      <c r="X21" s="129"/>
      <c r="Y21" s="129"/>
      <c r="Z21" s="129"/>
      <c r="AA21" s="129"/>
      <c r="AB21" s="129"/>
      <c r="AC21" s="129"/>
      <c r="AD21" s="1333"/>
      <c r="AE21" s="23" t="s">
        <v>0</v>
      </c>
      <c r="AF21" s="300" t="str">
        <f>'Control Sheet'!H53</f>
        <v>RED</v>
      </c>
      <c r="AG21" s="300" t="str">
        <f>'Control Sheet'!N53</f>
        <v>RED</v>
      </c>
      <c r="AH21" s="301" t="str">
        <f>'Control Sheet'!T53</f>
        <v>RED</v>
      </c>
      <c r="AI21" s="301" t="str">
        <f>'Control Sheet'!Z53</f>
        <v>RED</v>
      </c>
      <c r="AJ21" s="302" t="str">
        <f>'Control Sheet'!AF53</f>
        <v>RED</v>
      </c>
      <c r="AK21" s="5"/>
      <c r="AL21" s="5"/>
      <c r="AM21" s="5"/>
      <c r="AN21" s="5"/>
      <c r="AU21" s="582" t="s">
        <v>0</v>
      </c>
      <c r="AV21" s="286" t="str">
        <f>'Control Sheet'!H25</f>
        <v/>
      </c>
      <c r="AW21" s="286" t="str">
        <f>'Control Sheet'!N25</f>
        <v/>
      </c>
      <c r="AX21" s="286" t="str">
        <f>'Control Sheet'!T25</f>
        <v/>
      </c>
      <c r="AY21" s="286" t="str">
        <f>'Control Sheet'!Z25</f>
        <v/>
      </c>
      <c r="AZ21" s="286" t="str">
        <f>'Control Sheet'!AF25</f>
        <v/>
      </c>
      <c r="BA21" s="5"/>
      <c r="BB21" s="5"/>
      <c r="BC21" s="5"/>
      <c r="BD21" s="5"/>
      <c r="BK21" s="582" t="s">
        <v>0</v>
      </c>
      <c r="BL21" s="244" t="str">
        <f>'Control Sheet'!H63</f>
        <v>GREEN</v>
      </c>
      <c r="BM21" s="244" t="str">
        <f>'Control Sheet'!N63</f>
        <v>RED</v>
      </c>
      <c r="BN21" s="244" t="str">
        <f>'Control Sheet'!T63</f>
        <v>AMBER</v>
      </c>
      <c r="BO21" s="244" t="str">
        <f>'Control Sheet'!Z63</f>
        <v>GREEN</v>
      </c>
      <c r="BP21" s="244" t="str">
        <f>'Control Sheet'!AF63</f>
        <v>RED</v>
      </c>
      <c r="BQ21" s="5"/>
      <c r="BR21" s="5"/>
      <c r="BS21" s="5"/>
      <c r="BT21" s="5"/>
      <c r="BZ21" s="256"/>
      <c r="CH21" s="1332" t="s">
        <v>1075</v>
      </c>
      <c r="CI21" s="1308"/>
      <c r="CJ21" s="1308"/>
      <c r="CK21" s="1308"/>
      <c r="CL21" s="1309"/>
      <c r="CM21" s="129"/>
      <c r="CN21" s="129"/>
      <c r="CO21" s="1307" t="s">
        <v>1077</v>
      </c>
      <c r="CP21" s="1308"/>
      <c r="CQ21" s="1308"/>
      <c r="CR21" s="1308"/>
      <c r="CS21" s="1309"/>
      <c r="CT21" s="129"/>
      <c r="CU21" s="1307" t="s">
        <v>1079</v>
      </c>
      <c r="CV21" s="1309"/>
      <c r="CW21" s="1333"/>
    </row>
    <row r="22" spans="2:101">
      <c r="B22" s="582"/>
      <c r="C22" s="44"/>
      <c r="D22" s="44"/>
      <c r="E22" s="45"/>
      <c r="F22" s="5"/>
      <c r="G22" s="5"/>
      <c r="H22" t="s">
        <v>41</v>
      </c>
      <c r="I22" t="s">
        <v>42</v>
      </c>
      <c r="J22" t="s">
        <v>41</v>
      </c>
      <c r="K22" t="s">
        <v>42</v>
      </c>
      <c r="R22" s="1363" t="s">
        <v>1</v>
      </c>
      <c r="S22" s="635">
        <v>0.7</v>
      </c>
      <c r="T22" s="635">
        <v>0.72</v>
      </c>
      <c r="U22" s="129"/>
      <c r="V22" s="129"/>
      <c r="W22" s="129"/>
      <c r="X22" s="129"/>
      <c r="Y22" s="129"/>
      <c r="Z22" s="129"/>
      <c r="AA22" s="129"/>
      <c r="AB22" s="129"/>
      <c r="AC22" s="129"/>
      <c r="AD22" s="1333"/>
      <c r="AE22" s="23"/>
      <c r="AF22" s="44"/>
      <c r="AG22" s="44"/>
      <c r="AH22" s="45"/>
      <c r="AI22" s="5"/>
      <c r="AJ22" s="5"/>
      <c r="AK22" t="s">
        <v>41</v>
      </c>
      <c r="AL22" t="s">
        <v>42</v>
      </c>
      <c r="AM22" t="s">
        <v>41</v>
      </c>
      <c r="AN22" t="s">
        <v>42</v>
      </c>
      <c r="AU22" s="582"/>
      <c r="AV22" s="44"/>
      <c r="AW22" s="44"/>
      <c r="AX22" s="45"/>
      <c r="AY22" s="5"/>
      <c r="AZ22" s="5"/>
      <c r="BA22" t="s">
        <v>41</v>
      </c>
      <c r="BB22" t="s">
        <v>42</v>
      </c>
      <c r="BC22" t="s">
        <v>41</v>
      </c>
      <c r="BD22" t="s">
        <v>42</v>
      </c>
      <c r="BK22" s="582"/>
      <c r="BL22" s="44"/>
      <c r="BM22" s="44"/>
      <c r="BN22" s="45"/>
      <c r="BO22" s="5"/>
      <c r="BP22" s="5"/>
      <c r="BQ22" t="s">
        <v>41</v>
      </c>
      <c r="BR22" t="s">
        <v>42</v>
      </c>
      <c r="BS22" t="s">
        <v>41</v>
      </c>
      <c r="BT22" t="s">
        <v>42</v>
      </c>
      <c r="BZ22" s="256"/>
      <c r="CH22" s="1334"/>
      <c r="CI22" s="129" t="s">
        <v>4</v>
      </c>
      <c r="CJ22" s="129" t="s">
        <v>5</v>
      </c>
      <c r="CK22" s="129" t="s">
        <v>6</v>
      </c>
      <c r="CL22" s="1310" t="s">
        <v>7</v>
      </c>
      <c r="CM22" s="129"/>
      <c r="CN22" s="129"/>
      <c r="CO22" s="1306"/>
      <c r="CP22" s="129" t="s">
        <v>4</v>
      </c>
      <c r="CQ22" s="129" t="s">
        <v>5</v>
      </c>
      <c r="CR22" s="129" t="s">
        <v>6</v>
      </c>
      <c r="CS22" s="1310" t="s">
        <v>7</v>
      </c>
      <c r="CT22" s="129"/>
      <c r="CU22" s="1306"/>
      <c r="CV22" s="1310"/>
      <c r="CW22" s="1333"/>
    </row>
    <row r="23" spans="2:101">
      <c r="B23" s="585" t="str">
        <f>Impact!C11</f>
        <v>Contracts with "Green" performance rating                                                                    (%, Non-Cumulative)</v>
      </c>
      <c r="C23" s="235" t="s">
        <v>4</v>
      </c>
      <c r="D23" s="235" t="s">
        <v>5</v>
      </c>
      <c r="E23" s="235" t="s">
        <v>6</v>
      </c>
      <c r="F23" s="235" t="s">
        <v>7</v>
      </c>
      <c r="G23" s="235" t="s">
        <v>42</v>
      </c>
      <c r="H23" s="242">
        <f>HLOOKUP('Master Input'!$B$1,'Shape and Table Library'!C23:G29,7,FALSE)</f>
        <v>0</v>
      </c>
      <c r="I23" s="242">
        <f>G29</f>
        <v>0</v>
      </c>
      <c r="J23" s="237" t="str">
        <f>HLOOKUP('Master Input'!$B$1,'Shape and Table Library'!C23:G30,8,FALSE)</f>
        <v/>
      </c>
      <c r="K23" s="245" t="str">
        <f>G30</f>
        <v/>
      </c>
      <c r="R23" s="1334"/>
      <c r="S23" s="129"/>
      <c r="T23" s="129"/>
      <c r="U23" s="129"/>
      <c r="V23" s="129"/>
      <c r="W23" s="129"/>
      <c r="X23" s="129"/>
      <c r="Y23" s="129"/>
      <c r="Z23" s="129"/>
      <c r="AA23" s="129"/>
      <c r="AB23" s="129"/>
      <c r="AC23" s="129"/>
      <c r="AD23" s="1333"/>
      <c r="AE23" s="1357" t="str">
        <f>Finance!C11</f>
        <v>Marketing net income is increasing                                          (£m, Cumulative)</v>
      </c>
      <c r="AF23" s="235" t="s">
        <v>4</v>
      </c>
      <c r="AG23" s="235" t="s">
        <v>5</v>
      </c>
      <c r="AH23" s="235" t="s">
        <v>6</v>
      </c>
      <c r="AI23" s="235" t="s">
        <v>7</v>
      </c>
      <c r="AJ23" s="235" t="s">
        <v>42</v>
      </c>
      <c r="AK23" s="518">
        <f>HLOOKUP('Master Input'!$B$1,'Shape and Table Library'!AF23:AJ30,7,FALSE)</f>
        <v>32.5</v>
      </c>
      <c r="AL23" s="517">
        <f>AJ29</f>
        <v>0</v>
      </c>
      <c r="AM23" s="237" t="str">
        <f>HLOOKUP('Master Input'!$B$1,'Shape and Table Library'!AF23:AJ30,8,FALSE)</f>
        <v>RED</v>
      </c>
      <c r="AN23" s="245" t="str">
        <f>AJ30</f>
        <v>RED</v>
      </c>
      <c r="AU23" s="581" t="str">
        <f>Business!C11</f>
        <v>Number of committed givers                                            (K, Non-Cumulative)</v>
      </c>
      <c r="AV23" s="235" t="s">
        <v>4</v>
      </c>
      <c r="AW23" s="235" t="s">
        <v>5</v>
      </c>
      <c r="AX23" s="235" t="s">
        <v>6</v>
      </c>
      <c r="AY23" s="235" t="s">
        <v>7</v>
      </c>
      <c r="AZ23" s="235" t="s">
        <v>42</v>
      </c>
      <c r="BA23" s="724">
        <f>HLOOKUP('Master Input'!$B$1,'Shape and Table Library'!AV23:AZ30,7,FALSE)</f>
        <v>102.538</v>
      </c>
      <c r="BB23" s="724">
        <f>AZ29</f>
        <v>0</v>
      </c>
      <c r="BC23" s="237" t="str">
        <f>HLOOKUP('Master Input'!$B$1,'Shape and Table Library'!AV23:AZ30,8,FALSE)</f>
        <v>GREEN</v>
      </c>
      <c r="BD23" s="245" t="str">
        <f>AZ30</f>
        <v/>
      </c>
      <c r="BK23" s="581" t="str">
        <f>SBP!C11</f>
        <v>Number of children reached                             (K, Cumulative)</v>
      </c>
      <c r="BL23" s="235" t="s">
        <v>4</v>
      </c>
      <c r="BM23" s="235" t="s">
        <v>5</v>
      </c>
      <c r="BN23" s="235" t="s">
        <v>6</v>
      </c>
      <c r="BO23" s="235" t="s">
        <v>7</v>
      </c>
      <c r="BP23" s="235" t="s">
        <v>42</v>
      </c>
      <c r="BQ23" s="520">
        <f>HLOOKUP('Master Input'!$B$1,'Shape and Table Library'!BL23:BP30,7,FALSE)</f>
        <v>3.1749999999999998</v>
      </c>
      <c r="BR23" s="519">
        <f>BP29</f>
        <v>0</v>
      </c>
      <c r="BS23" s="237" t="str">
        <f>HLOOKUP('Master Input'!$B$1,'Shape and Table Library'!BL23:BP30,8,FALSE)</f>
        <v>GREEN</v>
      </c>
      <c r="BT23" s="245" t="str">
        <f>BP30</f>
        <v>RED</v>
      </c>
      <c r="BZ23" s="256"/>
      <c r="CH23" s="1336" t="s">
        <v>48</v>
      </c>
      <c r="CI23" s="1319">
        <v>0.56999999999999995</v>
      </c>
      <c r="CJ23" s="1319">
        <v>0.56999999999999995</v>
      </c>
      <c r="CK23" s="1319">
        <v>0.57999999999999996</v>
      </c>
      <c r="CL23" s="1320">
        <v>0.67</v>
      </c>
      <c r="CM23" s="129"/>
      <c r="CN23" s="129"/>
      <c r="CO23" s="1306" t="s">
        <v>542</v>
      </c>
      <c r="CP23" s="1321">
        <v>0.83</v>
      </c>
      <c r="CQ23" s="1321">
        <v>0.9</v>
      </c>
      <c r="CR23" s="1321">
        <v>0.93</v>
      </c>
      <c r="CS23" s="1322">
        <v>0.93</v>
      </c>
      <c r="CT23" s="129"/>
      <c r="CU23" s="1306" t="s">
        <v>542</v>
      </c>
      <c r="CV23" s="1353">
        <v>0.89</v>
      </c>
      <c r="CW23" s="1333"/>
    </row>
    <row r="24" spans="2:101">
      <c r="B24" s="582"/>
      <c r="C24" s="5"/>
      <c r="D24" s="5"/>
      <c r="E24" s="5"/>
      <c r="F24" s="5"/>
      <c r="G24" s="5"/>
      <c r="H24" s="243"/>
      <c r="I24" s="243"/>
      <c r="J24" s="5"/>
      <c r="K24" s="117"/>
      <c r="R24" s="1334"/>
      <c r="S24" s="129"/>
      <c r="T24" s="129"/>
      <c r="U24" s="129"/>
      <c r="V24" s="129"/>
      <c r="W24" s="129"/>
      <c r="X24" s="129"/>
      <c r="Y24" s="129"/>
      <c r="Z24" s="129"/>
      <c r="AA24" s="129"/>
      <c r="AB24" s="129"/>
      <c r="AC24" s="129"/>
      <c r="AD24" s="1333"/>
      <c r="AE24" s="23"/>
      <c r="AF24" s="5"/>
      <c r="AG24" s="5"/>
      <c r="AH24" s="5"/>
      <c r="AI24" s="5"/>
      <c r="AJ24" s="5"/>
      <c r="AK24" s="5"/>
      <c r="AL24" s="5"/>
      <c r="AM24" s="5"/>
      <c r="AN24" s="5"/>
      <c r="AU24" s="582"/>
      <c r="AV24" s="5"/>
      <c r="AW24" s="5"/>
      <c r="AX24" s="5"/>
      <c r="AY24" s="5"/>
      <c r="AZ24" s="5"/>
      <c r="BA24" s="5"/>
      <c r="BB24" s="5"/>
      <c r="BC24" s="5"/>
      <c r="BD24" s="5"/>
      <c r="BK24" s="582"/>
      <c r="BL24" s="5"/>
      <c r="BM24" s="5"/>
      <c r="BN24" s="5"/>
      <c r="BO24" s="5"/>
      <c r="BP24" s="5"/>
      <c r="BQ24" s="5"/>
      <c r="BR24" s="5"/>
      <c r="BS24" s="5"/>
      <c r="BT24" s="5"/>
      <c r="BZ24" s="256"/>
      <c r="CH24" s="1334"/>
      <c r="CI24" s="129"/>
      <c r="CJ24" s="129"/>
      <c r="CK24" s="129"/>
      <c r="CL24" s="129"/>
      <c r="CM24" s="129"/>
      <c r="CN24" s="129"/>
      <c r="CO24" s="1306" t="s">
        <v>543</v>
      </c>
      <c r="CP24" s="1321">
        <v>0.87</v>
      </c>
      <c r="CQ24" s="1321">
        <v>0.89</v>
      </c>
      <c r="CR24" s="1321">
        <v>0.93</v>
      </c>
      <c r="CS24" s="1322">
        <v>0.92</v>
      </c>
      <c r="CT24" s="129"/>
      <c r="CU24" s="1306" t="s">
        <v>543</v>
      </c>
      <c r="CV24" s="1353">
        <v>0.89</v>
      </c>
      <c r="CW24" s="1333"/>
    </row>
    <row r="25" spans="2:101">
      <c r="B25" s="582" t="s">
        <v>90</v>
      </c>
      <c r="C25" s="242" t="e">
        <f t="shared" ref="C25:G26" si="7">IF(C28=0,NA(),C28)</f>
        <v>#N/A</v>
      </c>
      <c r="D25" s="242" t="e">
        <f t="shared" si="7"/>
        <v>#N/A</v>
      </c>
      <c r="E25" s="242" t="e">
        <f t="shared" si="7"/>
        <v>#N/A</v>
      </c>
      <c r="F25" s="242" t="e">
        <f t="shared" si="7"/>
        <v>#N/A</v>
      </c>
      <c r="G25" s="242" t="e">
        <f t="shared" si="7"/>
        <v>#N/A</v>
      </c>
      <c r="H25" s="243"/>
      <c r="I25" s="243"/>
      <c r="J25" s="5"/>
      <c r="K25" s="117"/>
      <c r="R25" s="1361" t="str">
        <f>'Master Input'!B37</f>
        <v>Volunteers would recommend us                                                                       (%, Annual)</v>
      </c>
      <c r="S25" s="637" t="s">
        <v>77</v>
      </c>
      <c r="T25" s="636" t="s">
        <v>592</v>
      </c>
      <c r="U25" s="562" t="s">
        <v>587</v>
      </c>
      <c r="V25" s="129" t="s">
        <v>1087</v>
      </c>
      <c r="W25" s="129"/>
      <c r="X25" s="129"/>
      <c r="Y25" s="129"/>
      <c r="Z25" s="129"/>
      <c r="AA25" s="129"/>
      <c r="AB25" s="129"/>
      <c r="AC25" s="129"/>
      <c r="AD25" s="1333"/>
      <c r="AE25" s="23" t="s">
        <v>90</v>
      </c>
      <c r="AF25" s="517">
        <f t="shared" ref="AF25:AJ26" si="8">IF(AF28=0,NA(),AF28)</f>
        <v>7.6509999999999998</v>
      </c>
      <c r="AG25" s="517">
        <f t="shared" si="8"/>
        <v>16.440000000000001</v>
      </c>
      <c r="AH25" s="517">
        <f t="shared" si="8"/>
        <v>24.503</v>
      </c>
      <c r="AI25" s="517">
        <f t="shared" si="8"/>
        <v>35.253</v>
      </c>
      <c r="AJ25" s="517">
        <f t="shared" si="8"/>
        <v>35.253</v>
      </c>
      <c r="AK25" s="5"/>
      <c r="AL25" s="5"/>
      <c r="AM25" s="5"/>
      <c r="AN25" s="5"/>
      <c r="AU25" s="582" t="s">
        <v>90</v>
      </c>
      <c r="AV25" s="724" t="e">
        <f t="shared" ref="AV25:AZ26" si="9">IF(AV28=0,NA(),AV28)</f>
        <v>#N/A</v>
      </c>
      <c r="AW25" s="724" t="e">
        <f t="shared" si="9"/>
        <v>#N/A</v>
      </c>
      <c r="AX25" s="724" t="e">
        <f t="shared" si="9"/>
        <v>#N/A</v>
      </c>
      <c r="AY25" s="724" t="e">
        <f t="shared" si="9"/>
        <v>#N/A</v>
      </c>
      <c r="AZ25" s="724" t="e">
        <f t="shared" si="9"/>
        <v>#N/A</v>
      </c>
      <c r="BA25" s="5"/>
      <c r="BB25" s="5"/>
      <c r="BC25" s="5"/>
      <c r="BD25" s="5"/>
      <c r="BK25" s="582" t="s">
        <v>90</v>
      </c>
      <c r="BL25" s="519">
        <f t="shared" ref="BL25:BP26" si="10">IF(BL28=0,NA(),BL28)</f>
        <v>1.3</v>
      </c>
      <c r="BM25" s="519">
        <f t="shared" si="10"/>
        <v>1.6</v>
      </c>
      <c r="BN25" s="519">
        <f t="shared" si="10"/>
        <v>1.9</v>
      </c>
      <c r="BO25" s="519">
        <f t="shared" si="10"/>
        <v>2.15</v>
      </c>
      <c r="BP25" s="519">
        <f t="shared" si="10"/>
        <v>2.15</v>
      </c>
      <c r="BQ25" s="5"/>
      <c r="BR25" s="5"/>
      <c r="BS25" s="5"/>
      <c r="BT25" s="5"/>
      <c r="BZ25" s="256"/>
      <c r="CH25" s="1334"/>
      <c r="CI25" s="129"/>
      <c r="CJ25" s="129"/>
      <c r="CK25" s="129"/>
      <c r="CL25" s="129"/>
      <c r="CM25" s="129"/>
      <c r="CN25" s="129"/>
      <c r="CO25" s="1306" t="s">
        <v>544</v>
      </c>
      <c r="CP25" s="1321">
        <v>0.79</v>
      </c>
      <c r="CQ25" s="1321">
        <v>0.81</v>
      </c>
      <c r="CR25" s="1321">
        <v>0.88</v>
      </c>
      <c r="CS25" s="1322">
        <v>0.87</v>
      </c>
      <c r="CT25" s="129"/>
      <c r="CU25" s="1306" t="s">
        <v>544</v>
      </c>
      <c r="CV25" s="1353">
        <v>0.78</v>
      </c>
      <c r="CW25" s="1333"/>
    </row>
    <row r="26" spans="2:101">
      <c r="B26" s="582" t="s">
        <v>196</v>
      </c>
      <c r="C26" s="242" t="e">
        <f t="shared" si="7"/>
        <v>#N/A</v>
      </c>
      <c r="D26" s="242" t="e">
        <f t="shared" si="7"/>
        <v>#N/A</v>
      </c>
      <c r="E26" s="242" t="e">
        <f t="shared" si="7"/>
        <v>#N/A</v>
      </c>
      <c r="F26" s="242" t="e">
        <f t="shared" si="7"/>
        <v>#N/A</v>
      </c>
      <c r="G26" s="242" t="e">
        <f t="shared" si="7"/>
        <v>#N/A</v>
      </c>
      <c r="H26" s="243"/>
      <c r="I26" s="243"/>
      <c r="J26" s="562" t="s">
        <v>94</v>
      </c>
      <c r="K26" s="562" t="s">
        <v>587</v>
      </c>
      <c r="R26" s="1362" t="s">
        <v>2</v>
      </c>
      <c r="S26" s="1356">
        <f>IF(S28=0,NA(),S28)</f>
        <v>0.78</v>
      </c>
      <c r="T26" s="1356">
        <f>IF(T28=0,NA(),T28)</f>
        <v>0.79</v>
      </c>
      <c r="U26" s="591"/>
      <c r="V26" s="591"/>
      <c r="W26" s="129"/>
      <c r="X26" s="129"/>
      <c r="Y26" s="129"/>
      <c r="Z26" s="129"/>
      <c r="AA26" s="129"/>
      <c r="AB26" s="129"/>
      <c r="AC26" s="129"/>
      <c r="AD26" s="1333"/>
      <c r="AE26" s="23" t="s">
        <v>196</v>
      </c>
      <c r="AF26" s="517">
        <f t="shared" si="8"/>
        <v>7.6379999999999999</v>
      </c>
      <c r="AG26" s="517">
        <f t="shared" si="8"/>
        <v>15.483000000000001</v>
      </c>
      <c r="AH26" s="517">
        <f t="shared" si="8"/>
        <v>22.66</v>
      </c>
      <c r="AI26" s="517">
        <f t="shared" si="8"/>
        <v>32.5</v>
      </c>
      <c r="AJ26" s="517" t="e">
        <f t="shared" si="8"/>
        <v>#N/A</v>
      </c>
      <c r="AK26" s="5"/>
      <c r="AL26" s="5"/>
      <c r="AM26" s="562" t="s">
        <v>94</v>
      </c>
      <c r="AN26" s="562" t="s">
        <v>587</v>
      </c>
      <c r="AU26" s="582" t="s">
        <v>196</v>
      </c>
      <c r="AV26" s="724" t="e">
        <f t="shared" si="9"/>
        <v>#N/A</v>
      </c>
      <c r="AW26" s="724" t="e">
        <f t="shared" si="9"/>
        <v>#N/A</v>
      </c>
      <c r="AX26" s="724" t="e">
        <f t="shared" si="9"/>
        <v>#N/A</v>
      </c>
      <c r="AY26" s="724">
        <f t="shared" si="9"/>
        <v>102.538</v>
      </c>
      <c r="AZ26" s="724" t="e">
        <f t="shared" si="9"/>
        <v>#N/A</v>
      </c>
      <c r="BA26" s="5"/>
      <c r="BB26" s="5"/>
      <c r="BC26" s="562" t="s">
        <v>94</v>
      </c>
      <c r="BD26" s="562" t="s">
        <v>587</v>
      </c>
      <c r="BF26" s="1365" t="s">
        <v>708</v>
      </c>
      <c r="BK26" s="582" t="s">
        <v>196</v>
      </c>
      <c r="BL26" s="519">
        <f t="shared" si="10"/>
        <v>1.2849999999999999</v>
      </c>
      <c r="BM26" s="519">
        <f t="shared" si="10"/>
        <v>1.84</v>
      </c>
      <c r="BN26" s="519">
        <f t="shared" si="10"/>
        <v>2.4449999999999998</v>
      </c>
      <c r="BO26" s="519">
        <f t="shared" si="10"/>
        <v>3.1749999999999998</v>
      </c>
      <c r="BP26" s="519" t="e">
        <f t="shared" si="10"/>
        <v>#N/A</v>
      </c>
      <c r="BQ26" s="5"/>
      <c r="BR26" s="5"/>
      <c r="BS26" s="562" t="s">
        <v>94</v>
      </c>
      <c r="BT26" s="562" t="s">
        <v>587</v>
      </c>
      <c r="BZ26" s="256"/>
      <c r="CH26" s="1334"/>
      <c r="CI26" s="129"/>
      <c r="CJ26" s="129"/>
      <c r="CK26" s="129"/>
      <c r="CL26" s="129"/>
      <c r="CM26" s="129"/>
      <c r="CN26" s="129"/>
      <c r="CO26" s="1311" t="s">
        <v>346</v>
      </c>
      <c r="CP26" s="1319">
        <v>0.84</v>
      </c>
      <c r="CQ26" s="1319">
        <v>0.86</v>
      </c>
      <c r="CR26" s="1319">
        <v>0.9</v>
      </c>
      <c r="CS26" s="1320">
        <v>0.9</v>
      </c>
      <c r="CT26" s="129"/>
      <c r="CU26" s="1311" t="s">
        <v>346</v>
      </c>
      <c r="CV26" s="1354">
        <v>0.86</v>
      </c>
      <c r="CW26" s="1333"/>
    </row>
    <row r="27" spans="2:101">
      <c r="B27" s="582"/>
      <c r="C27" s="239"/>
      <c r="D27" s="239"/>
      <c r="E27" s="240"/>
      <c r="F27" s="237"/>
      <c r="G27" s="237"/>
      <c r="H27" s="243"/>
      <c r="I27" s="243"/>
      <c r="J27" s="142" t="str">
        <f>'Shape and Table Library'!J23</f>
        <v/>
      </c>
      <c r="K27" s="304" t="str">
        <f>'Shape and Table Library'!K23</f>
        <v/>
      </c>
      <c r="R27" s="1362" t="s">
        <v>1</v>
      </c>
      <c r="S27" s="1356">
        <f>IF(S29=0,NA(),S29)</f>
        <v>0.79</v>
      </c>
      <c r="T27" s="1356">
        <f>IF(T29=0,NA(),T29)</f>
        <v>0.75</v>
      </c>
      <c r="U27" s="129"/>
      <c r="V27" s="129"/>
      <c r="W27" s="129"/>
      <c r="X27" s="129"/>
      <c r="Y27" s="129"/>
      <c r="Z27" s="129"/>
      <c r="AA27" s="129"/>
      <c r="AB27" s="129"/>
      <c r="AC27" s="129"/>
      <c r="AD27" s="1333"/>
      <c r="AE27" s="23"/>
      <c r="AF27" s="44"/>
      <c r="AG27" s="44"/>
      <c r="AH27" s="45"/>
      <c r="AI27" s="5"/>
      <c r="AJ27" s="5"/>
      <c r="AK27" s="5"/>
      <c r="AL27" s="5"/>
      <c r="AM27" t="str">
        <f>'Shape and Table Library'!AM23</f>
        <v>RED</v>
      </c>
      <c r="AN27" s="304" t="str">
        <f>'Shape and Table Library'!AN23</f>
        <v>RED</v>
      </c>
      <c r="AU27" s="582"/>
      <c r="AV27" s="725"/>
      <c r="AW27" s="725"/>
      <c r="AX27" s="726"/>
      <c r="AY27" s="517"/>
      <c r="AZ27" s="517"/>
      <c r="BA27" s="5"/>
      <c r="BB27" s="5"/>
      <c r="BC27" s="142" t="s">
        <v>278</v>
      </c>
      <c r="BD27" s="304" t="str">
        <f>'Shape and Table Library'!BD23</f>
        <v/>
      </c>
      <c r="BK27" s="582"/>
      <c r="BL27" s="44"/>
      <c r="BM27" s="44"/>
      <c r="BN27" s="45"/>
      <c r="BO27" s="5"/>
      <c r="BP27" s="5"/>
      <c r="BQ27" s="5"/>
      <c r="BR27" s="5"/>
      <c r="BS27" s="142" t="str">
        <f>'Shape and Table Library'!BS23</f>
        <v>GREEN</v>
      </c>
      <c r="BT27" s="304" t="str">
        <f>'Shape and Table Library'!BT23</f>
        <v>RED</v>
      </c>
      <c r="BZ27" s="256"/>
      <c r="CH27" s="1334"/>
      <c r="CI27" s="129"/>
      <c r="CJ27" s="129"/>
      <c r="CK27" s="129"/>
      <c r="CL27" s="129"/>
      <c r="CM27" s="129"/>
      <c r="CN27" s="129"/>
      <c r="CO27" s="129"/>
      <c r="CP27" s="129"/>
      <c r="CQ27" s="129"/>
      <c r="CR27" s="129"/>
      <c r="CS27" s="129"/>
      <c r="CT27" s="129"/>
      <c r="CU27" s="129"/>
      <c r="CV27" s="129"/>
      <c r="CW27" s="1333"/>
    </row>
    <row r="28" spans="2:101">
      <c r="B28" s="582" t="s">
        <v>90</v>
      </c>
      <c r="C28" s="242">
        <f>'Control Sheet'!G16</f>
        <v>0</v>
      </c>
      <c r="D28" s="242">
        <f>'Control Sheet'!M16</f>
        <v>0</v>
      </c>
      <c r="E28" s="242">
        <f>'Control Sheet'!S16</f>
        <v>0</v>
      </c>
      <c r="F28" s="242">
        <f>'Control Sheet'!Y16</f>
        <v>0</v>
      </c>
      <c r="G28" s="242">
        <f>'Control Sheet'!AE16</f>
        <v>0</v>
      </c>
      <c r="H28" s="243"/>
      <c r="I28" s="243"/>
      <c r="J28" s="5"/>
      <c r="K28" s="117"/>
      <c r="R28" s="1363" t="s">
        <v>2</v>
      </c>
      <c r="S28" s="590">
        <v>0.78</v>
      </c>
      <c r="T28" s="590">
        <v>0.79</v>
      </c>
      <c r="U28" s="129"/>
      <c r="V28" s="129"/>
      <c r="W28" s="129"/>
      <c r="X28" s="129"/>
      <c r="Y28" s="129"/>
      <c r="Z28" s="129"/>
      <c r="AA28" s="129"/>
      <c r="AB28" s="129"/>
      <c r="AC28" s="129"/>
      <c r="AD28" s="1333"/>
      <c r="AE28" s="23" t="s">
        <v>90</v>
      </c>
      <c r="AF28" s="517">
        <f>'Control Sheet'!G54</f>
        <v>7.6509999999999998</v>
      </c>
      <c r="AG28" s="517">
        <f>'Control Sheet'!M54</f>
        <v>16.440000000000001</v>
      </c>
      <c r="AH28" s="517">
        <f>'Control Sheet'!S54</f>
        <v>24.503</v>
      </c>
      <c r="AI28" s="517">
        <f>'Control Sheet'!Y54</f>
        <v>35.253</v>
      </c>
      <c r="AJ28" s="517">
        <f>'Control Sheet'!AE54</f>
        <v>35.253</v>
      </c>
      <c r="AK28" s="5"/>
      <c r="AL28" s="5"/>
      <c r="AM28" s="5"/>
      <c r="AN28" s="5"/>
      <c r="AU28" s="582" t="s">
        <v>90</v>
      </c>
      <c r="AV28" s="724">
        <f>'Control Sheet'!G26</f>
        <v>0</v>
      </c>
      <c r="AW28" s="724">
        <f>'Control Sheet'!M26</f>
        <v>0</v>
      </c>
      <c r="AX28" s="724">
        <f>'Control Sheet'!S26</f>
        <v>0</v>
      </c>
      <c r="AY28" s="724">
        <f>'Control Sheet'!Y26</f>
        <v>0</v>
      </c>
      <c r="AZ28" s="724">
        <f>'Control Sheet'!AE26</f>
        <v>0</v>
      </c>
      <c r="BA28" s="5"/>
      <c r="BB28" s="5"/>
      <c r="BC28" s="5"/>
      <c r="BD28" s="5"/>
      <c r="BK28" s="582" t="s">
        <v>90</v>
      </c>
      <c r="BL28" s="519">
        <f>'Control Sheet'!G65</f>
        <v>1.3</v>
      </c>
      <c r="BM28" s="519">
        <f>'Control Sheet'!M65</f>
        <v>1.6</v>
      </c>
      <c r="BN28" s="519">
        <f>'Control Sheet'!S65</f>
        <v>1.9</v>
      </c>
      <c r="BO28" s="519">
        <f>'Control Sheet'!Y65</f>
        <v>2.15</v>
      </c>
      <c r="BP28" s="519">
        <f>'Control Sheet'!AE65</f>
        <v>2.15</v>
      </c>
      <c r="BQ28" s="5"/>
      <c r="BR28" s="5"/>
      <c r="BS28" s="5"/>
      <c r="BT28" s="5"/>
      <c r="BZ28" s="256"/>
      <c r="CH28" s="1334"/>
      <c r="CI28" s="129"/>
      <c r="CJ28" s="129"/>
      <c r="CK28" s="129"/>
      <c r="CL28" s="129"/>
      <c r="CM28" s="129"/>
      <c r="CN28" s="129"/>
      <c r="CO28" s="129"/>
      <c r="CP28" s="129"/>
      <c r="CQ28" s="129"/>
      <c r="CR28" s="129"/>
      <c r="CS28" s="129"/>
      <c r="CT28" s="129"/>
      <c r="CU28" s="129"/>
      <c r="CV28" s="129"/>
      <c r="CW28" s="1333"/>
    </row>
    <row r="29" spans="2:101">
      <c r="B29" s="582" t="s">
        <v>91</v>
      </c>
      <c r="C29" s="242">
        <f>'Control Sheet'!F16</f>
        <v>0</v>
      </c>
      <c r="D29" s="242">
        <f>'Control Sheet'!L16</f>
        <v>0</v>
      </c>
      <c r="E29" s="242">
        <f>'Control Sheet'!R16</f>
        <v>0</v>
      </c>
      <c r="F29" s="242">
        <f>'Control Sheet'!X16</f>
        <v>0</v>
      </c>
      <c r="G29" s="242">
        <f>'Control Sheet'!AD16</f>
        <v>0</v>
      </c>
      <c r="H29" s="243"/>
      <c r="I29" s="243"/>
      <c r="J29" s="5"/>
      <c r="K29" s="117"/>
      <c r="R29" s="1363" t="s">
        <v>1</v>
      </c>
      <c r="S29" s="635">
        <v>0.79</v>
      </c>
      <c r="T29" s="635">
        <v>0.75</v>
      </c>
      <c r="U29" s="129"/>
      <c r="V29" s="129"/>
      <c r="W29" s="129"/>
      <c r="X29" s="129"/>
      <c r="Y29" s="129"/>
      <c r="Z29" s="129"/>
      <c r="AA29" s="129"/>
      <c r="AB29" s="129"/>
      <c r="AC29" s="129"/>
      <c r="AD29" s="1333"/>
      <c r="AE29" s="23" t="s">
        <v>196</v>
      </c>
      <c r="AF29" s="517">
        <f>'Control Sheet'!F54</f>
        <v>7.6379999999999999</v>
      </c>
      <c r="AG29" s="517">
        <f>'Control Sheet'!L54</f>
        <v>15.483000000000001</v>
      </c>
      <c r="AH29" s="517">
        <f>'Control Sheet'!R54</f>
        <v>22.66</v>
      </c>
      <c r="AI29" s="517">
        <f>'Control Sheet'!X54</f>
        <v>32.5</v>
      </c>
      <c r="AJ29" s="517">
        <f>'Control Sheet'!AD54</f>
        <v>0</v>
      </c>
      <c r="AK29" s="5"/>
      <c r="AL29" s="5"/>
      <c r="AM29" s="5"/>
      <c r="AU29" s="582" t="s">
        <v>91</v>
      </c>
      <c r="AV29" s="724">
        <f>'Control Sheet'!F26</f>
        <v>0</v>
      </c>
      <c r="AW29" s="724">
        <f>'Control Sheet'!L26</f>
        <v>0</v>
      </c>
      <c r="AX29" s="724">
        <f>'Control Sheet'!R26</f>
        <v>0</v>
      </c>
      <c r="AY29" s="724">
        <f>'Control Sheet'!X26</f>
        <v>102.538</v>
      </c>
      <c r="AZ29" s="724">
        <f>'Control Sheet'!AD26</f>
        <v>0</v>
      </c>
      <c r="BA29" s="5"/>
      <c r="BB29" s="5"/>
      <c r="BC29" s="5"/>
      <c r="BD29" s="5"/>
      <c r="BK29" s="582" t="s">
        <v>196</v>
      </c>
      <c r="BL29" s="519">
        <f>'Control Sheet'!F65</f>
        <v>1.2849999999999999</v>
      </c>
      <c r="BM29" s="519">
        <f>'Control Sheet'!L65</f>
        <v>1.84</v>
      </c>
      <c r="BN29" s="519">
        <f>'Control Sheet'!R65</f>
        <v>2.4449999999999998</v>
      </c>
      <c r="BO29" s="519">
        <f>'Control Sheet'!X65</f>
        <v>3.1749999999999998</v>
      </c>
      <c r="BP29" s="519">
        <f>'Control Sheet'!AD65</f>
        <v>0</v>
      </c>
      <c r="BQ29" s="5"/>
      <c r="BR29" s="5"/>
      <c r="BS29" s="5"/>
      <c r="BT29" s="5"/>
      <c r="BZ29" s="256"/>
      <c r="CH29" s="1332" t="s">
        <v>1080</v>
      </c>
      <c r="CI29" s="1309"/>
      <c r="CJ29" s="129"/>
      <c r="CK29" s="1307" t="s">
        <v>1081</v>
      </c>
      <c r="CL29" s="1309"/>
      <c r="CM29" s="129"/>
      <c r="CN29" s="129"/>
      <c r="CO29" s="1307" t="s">
        <v>1083</v>
      </c>
      <c r="CP29" s="1309"/>
      <c r="CQ29" s="129"/>
      <c r="CR29" s="1307" t="s">
        <v>1084</v>
      </c>
      <c r="CS29" s="1309"/>
      <c r="CT29" s="129"/>
      <c r="CU29" s="1307" t="s">
        <v>1085</v>
      </c>
      <c r="CV29" s="1309"/>
      <c r="CW29" s="1333"/>
    </row>
    <row r="30" spans="2:101">
      <c r="B30" s="582" t="s">
        <v>0</v>
      </c>
      <c r="C30" s="244" t="str">
        <f>'Control Sheet'!H16</f>
        <v/>
      </c>
      <c r="D30" s="244" t="str">
        <f>'Control Sheet'!N16</f>
        <v/>
      </c>
      <c r="E30" s="559" t="str">
        <f>'Control Sheet'!T16</f>
        <v/>
      </c>
      <c r="F30" s="244" t="str">
        <f>'Control Sheet'!Z16</f>
        <v/>
      </c>
      <c r="G30" s="244" t="str">
        <f>'Control Sheet'!AF16</f>
        <v/>
      </c>
      <c r="H30" s="243"/>
      <c r="I30" s="243"/>
      <c r="J30" s="5"/>
      <c r="K30" s="117"/>
      <c r="R30" s="1334"/>
      <c r="S30" s="129"/>
      <c r="T30" s="129"/>
      <c r="U30" s="129"/>
      <c r="V30" s="129"/>
      <c r="W30" s="129"/>
      <c r="X30" s="129"/>
      <c r="Y30" s="129"/>
      <c r="Z30" s="129"/>
      <c r="AA30" s="129"/>
      <c r="AB30" s="129"/>
      <c r="AC30" s="129"/>
      <c r="AD30" s="1333"/>
      <c r="AE30" s="23" t="s">
        <v>0</v>
      </c>
      <c r="AF30" s="300" t="str">
        <f>'Control Sheet'!H54</f>
        <v>GREEN</v>
      </c>
      <c r="AG30" s="300" t="str">
        <f>'Control Sheet'!N54</f>
        <v>RED</v>
      </c>
      <c r="AH30" s="301" t="str">
        <f>'Control Sheet'!T54</f>
        <v>RED</v>
      </c>
      <c r="AI30" s="301" t="str">
        <f>'Control Sheet'!Z54</f>
        <v>RED</v>
      </c>
      <c r="AJ30" s="302" t="str">
        <f>'Control Sheet'!AF54</f>
        <v>RED</v>
      </c>
      <c r="AK30" s="5"/>
      <c r="AL30" s="5"/>
      <c r="AM30" s="5"/>
      <c r="AN30" s="5"/>
      <c r="AU30" s="582" t="s">
        <v>0</v>
      </c>
      <c r="AV30" s="286" t="str">
        <f>'Control Sheet'!H26</f>
        <v/>
      </c>
      <c r="AW30" s="286" t="str">
        <f>'Control Sheet'!N26</f>
        <v/>
      </c>
      <c r="AX30" s="286" t="str">
        <f>'Control Sheet'!T26</f>
        <v/>
      </c>
      <c r="AY30" s="286" t="str">
        <f>'Control Sheet'!Z26</f>
        <v>GREEN</v>
      </c>
      <c r="AZ30" s="286" t="str">
        <f>'Control Sheet'!AF26</f>
        <v/>
      </c>
      <c r="BA30" s="5"/>
      <c r="BB30" s="5"/>
      <c r="BC30" s="5"/>
      <c r="BD30" s="5"/>
      <c r="BK30" s="582" t="s">
        <v>0</v>
      </c>
      <c r="BL30" s="244" t="str">
        <f>'Control Sheet'!H65</f>
        <v>GREEN</v>
      </c>
      <c r="BM30" s="244" t="str">
        <f>'Control Sheet'!N65</f>
        <v>GREEN</v>
      </c>
      <c r="BN30" s="244" t="str">
        <f>'Control Sheet'!T65</f>
        <v>GREEN</v>
      </c>
      <c r="BO30" s="244" t="str">
        <f>'Control Sheet'!Z65</f>
        <v>GREEN</v>
      </c>
      <c r="BP30" s="244" t="str">
        <f>'Control Sheet'!AF65</f>
        <v>RED</v>
      </c>
      <c r="BQ30" s="5"/>
      <c r="BR30" s="5"/>
      <c r="BS30" s="5"/>
      <c r="BT30" s="5"/>
      <c r="BZ30" s="256"/>
      <c r="CH30" s="1334"/>
      <c r="CI30" s="1310"/>
      <c r="CJ30" s="129"/>
      <c r="CK30" s="1306"/>
      <c r="CL30" s="1310"/>
      <c r="CM30" s="129"/>
      <c r="CN30" s="129"/>
      <c r="CO30" s="1306"/>
      <c r="CP30" s="1310"/>
      <c r="CQ30" s="129"/>
      <c r="CR30" s="1306"/>
      <c r="CS30" s="1310"/>
      <c r="CT30" s="129"/>
      <c r="CU30" s="1306"/>
      <c r="CV30" s="1310"/>
      <c r="CW30" s="1333"/>
    </row>
    <row r="31" spans="2:101">
      <c r="B31" s="582"/>
      <c r="C31" s="246"/>
      <c r="D31" s="246"/>
      <c r="E31" s="246"/>
      <c r="F31" s="246"/>
      <c r="G31" s="246"/>
      <c r="H31" t="s">
        <v>41</v>
      </c>
      <c r="I31" t="s">
        <v>42</v>
      </c>
      <c r="J31" t="s">
        <v>41</v>
      </c>
      <c r="K31" t="s">
        <v>42</v>
      </c>
      <c r="R31" s="1334"/>
      <c r="S31" s="129"/>
      <c r="T31" s="129"/>
      <c r="U31" s="129"/>
      <c r="V31" s="129"/>
      <c r="W31" s="129"/>
      <c r="X31" s="129"/>
      <c r="Y31" s="129"/>
      <c r="Z31" s="129"/>
      <c r="AA31" s="129"/>
      <c r="AB31" s="129"/>
      <c r="AC31" s="129"/>
      <c r="AD31" s="1333"/>
      <c r="AE31" s="23"/>
      <c r="AF31" s="44"/>
      <c r="AG31" s="44"/>
      <c r="AH31" s="45"/>
      <c r="AI31" s="5"/>
      <c r="AJ31" s="5"/>
      <c r="AK31" t="s">
        <v>41</v>
      </c>
      <c r="AL31" t="s">
        <v>42</v>
      </c>
      <c r="AM31" t="s">
        <v>41</v>
      </c>
      <c r="AN31" t="s">
        <v>42</v>
      </c>
      <c r="AU31" s="582"/>
      <c r="AV31" s="44"/>
      <c r="AW31" s="44"/>
      <c r="AX31" s="45"/>
      <c r="AY31" s="5"/>
      <c r="AZ31" s="5"/>
      <c r="BA31" t="s">
        <v>41</v>
      </c>
      <c r="BB31" t="s">
        <v>42</v>
      </c>
      <c r="BC31" t="s">
        <v>41</v>
      </c>
      <c r="BD31" t="s">
        <v>42</v>
      </c>
      <c r="BK31" s="582"/>
      <c r="BL31" s="44"/>
      <c r="BM31" s="44"/>
      <c r="BN31" s="45"/>
      <c r="BO31" s="5"/>
      <c r="BP31" s="5"/>
      <c r="BQ31" t="s">
        <v>41</v>
      </c>
      <c r="BR31" t="s">
        <v>42</v>
      </c>
      <c r="BS31" t="s">
        <v>41</v>
      </c>
      <c r="BT31" t="s">
        <v>42</v>
      </c>
      <c r="BZ31" s="256"/>
      <c r="CH31" s="1334" t="s">
        <v>641</v>
      </c>
      <c r="CI31" s="1323">
        <v>1.2500000000000001E-2</v>
      </c>
      <c r="CJ31" s="129"/>
      <c r="CK31" s="1306" t="s">
        <v>640</v>
      </c>
      <c r="CL31" s="1325">
        <v>0.80779999999999996</v>
      </c>
      <c r="CM31" s="129"/>
      <c r="CN31" s="129"/>
      <c r="CO31" s="1306" t="s">
        <v>638</v>
      </c>
      <c r="CP31" s="1325">
        <v>2.3599999999999999E-2</v>
      </c>
      <c r="CQ31" s="129"/>
      <c r="CR31" s="1306" t="s">
        <v>637</v>
      </c>
      <c r="CS31" s="1325">
        <v>3.5000000000000003E-2</v>
      </c>
      <c r="CT31" s="129"/>
      <c r="CU31" s="1306" t="s">
        <v>636</v>
      </c>
      <c r="CV31" s="1325">
        <v>6.1999999999999998E-3</v>
      </c>
      <c r="CW31" s="1333"/>
    </row>
    <row r="32" spans="2:101">
      <c r="B32" s="581" t="str">
        <f>Impact!C13</f>
        <v>Growing engagement across digital and social channels that support the core business objectives                                            (K, Non-Cumulative)</v>
      </c>
      <c r="C32" s="235" t="s">
        <v>4</v>
      </c>
      <c r="D32" s="235" t="s">
        <v>5</v>
      </c>
      <c r="E32" s="235" t="s">
        <v>6</v>
      </c>
      <c r="F32" s="235" t="s">
        <v>7</v>
      </c>
      <c r="G32" s="235" t="s">
        <v>42</v>
      </c>
      <c r="H32" s="724">
        <f>HLOOKUP('Master Input'!$B$1,'Shape and Table Library'!C32:G38,7,FALSE)</f>
        <v>0.76424000000000003</v>
      </c>
      <c r="I32" s="724">
        <f>G38</f>
        <v>0</v>
      </c>
      <c r="J32" s="237" t="str">
        <f>HLOOKUP('Master Input'!$B$1,'Shape and Table Library'!C32:G39,8,FALSE)</f>
        <v>GREEN</v>
      </c>
      <c r="K32" s="245" t="str">
        <f>G39</f>
        <v>RED</v>
      </c>
      <c r="R32" s="1361" t="s">
        <v>566</v>
      </c>
      <c r="S32" s="637" t="s">
        <v>77</v>
      </c>
      <c r="T32" s="636" t="s">
        <v>592</v>
      </c>
      <c r="U32" s="562" t="s">
        <v>587</v>
      </c>
      <c r="V32" s="129" t="s">
        <v>1087</v>
      </c>
      <c r="W32" s="129"/>
      <c r="X32" s="129"/>
      <c r="Y32" s="129"/>
      <c r="Z32" s="129"/>
      <c r="AA32" s="129"/>
      <c r="AB32" s="129"/>
      <c r="AC32" s="129"/>
      <c r="AD32" s="1333"/>
      <c r="AE32" s="1357" t="str">
        <f>Finance!C12</f>
        <v>Corporate Functions spend is on budget                                                                            (£m, Cumulative)</v>
      </c>
      <c r="AF32" s="235" t="s">
        <v>4</v>
      </c>
      <c r="AG32" s="235" t="s">
        <v>5</v>
      </c>
      <c r="AH32" s="235" t="s">
        <v>6</v>
      </c>
      <c r="AI32" s="235" t="s">
        <v>7</v>
      </c>
      <c r="AJ32" s="235" t="s">
        <v>42</v>
      </c>
      <c r="AK32" s="518">
        <f>HLOOKUP('Master Input'!$B$1,'Shape and Table Library'!AF32:AJ39,7,FALSE)</f>
        <v>20.100000000000001</v>
      </c>
      <c r="AL32" s="517">
        <f>AJ38</f>
        <v>0</v>
      </c>
      <c r="AM32" s="237" t="str">
        <f>HLOOKUP('Master Input'!$B$1,'Shape and Table Library'!AF32:AJ39,8,FALSE)</f>
        <v>GREEN</v>
      </c>
      <c r="AN32" s="245" t="str">
        <f>AJ39</f>
        <v>GREEN</v>
      </c>
      <c r="AU32" s="581"/>
      <c r="AV32" s="235" t="s">
        <v>4</v>
      </c>
      <c r="AW32" s="235" t="s">
        <v>5</v>
      </c>
      <c r="AX32" s="235" t="s">
        <v>6</v>
      </c>
      <c r="AY32" s="235" t="s">
        <v>7</v>
      </c>
      <c r="AZ32" s="235" t="s">
        <v>42</v>
      </c>
      <c r="BA32" s="242"/>
      <c r="BB32" s="242"/>
      <c r="BC32" s="237"/>
      <c r="BD32" s="245"/>
      <c r="BK32" s="581" t="str">
        <f>SBP!C13</f>
        <v>Number of supported lodgings services                                                                            (T, Cumulative)</v>
      </c>
      <c r="BL32" s="235" t="s">
        <v>4</v>
      </c>
      <c r="BM32" s="235" t="s">
        <v>5</v>
      </c>
      <c r="BN32" s="235" t="s">
        <v>6</v>
      </c>
      <c r="BO32" s="235" t="s">
        <v>7</v>
      </c>
      <c r="BP32" s="235" t="s">
        <v>42</v>
      </c>
      <c r="BQ32" s="241">
        <f>HLOOKUP('Master Input'!$B$1,'Shape and Table Library'!BL32:BP39,7,FALSE)</f>
        <v>18</v>
      </c>
      <c r="BR32" s="236">
        <f>BP38</f>
        <v>0</v>
      </c>
      <c r="BS32" s="237" t="str">
        <f>HLOOKUP('Master Input'!$B$1,'Shape and Table Library'!BL32:BP39,8,FALSE)</f>
        <v>GREEN</v>
      </c>
      <c r="BT32" s="245" t="str">
        <f>BP39</f>
        <v>RED</v>
      </c>
      <c r="BZ32" s="256"/>
      <c r="CH32" s="1334" t="s">
        <v>635</v>
      </c>
      <c r="CI32" s="1323">
        <v>7.3400000000000007E-2</v>
      </c>
      <c r="CJ32" s="129"/>
      <c r="CK32" s="1306" t="s">
        <v>634</v>
      </c>
      <c r="CL32" s="1325">
        <v>3.4299999999999997E-2</v>
      </c>
      <c r="CM32" s="129"/>
      <c r="CN32" s="129"/>
      <c r="CO32" s="1306" t="s">
        <v>632</v>
      </c>
      <c r="CP32" s="1325">
        <v>0.40310000000000001</v>
      </c>
      <c r="CQ32" s="129"/>
      <c r="CR32" s="1306" t="s">
        <v>631</v>
      </c>
      <c r="CS32" s="1325">
        <v>2.4299999999999999E-2</v>
      </c>
      <c r="CT32" s="129"/>
      <c r="CU32" s="1306" t="s">
        <v>630</v>
      </c>
      <c r="CV32" s="1325">
        <v>2.7000000000000001E-3</v>
      </c>
      <c r="CW32" s="1333"/>
    </row>
    <row r="33" spans="2:101">
      <c r="B33" s="582"/>
      <c r="C33" s="5"/>
      <c r="D33" s="5"/>
      <c r="E33" s="5"/>
      <c r="F33" s="5"/>
      <c r="G33" s="5"/>
      <c r="H33" s="243"/>
      <c r="I33" s="243"/>
      <c r="J33" s="5"/>
      <c r="K33" s="117"/>
      <c r="R33" s="1362" t="s">
        <v>2</v>
      </c>
      <c r="S33" s="1356" t="e">
        <f>IF(S35=0,NA(),S35)</f>
        <v>#N/A</v>
      </c>
      <c r="T33" s="1356" t="e">
        <f>IF(T35=0,NA(),T35)</f>
        <v>#N/A</v>
      </c>
      <c r="U33" s="591"/>
      <c r="V33" s="591"/>
      <c r="W33" s="129"/>
      <c r="X33" s="129"/>
      <c r="Y33" s="129"/>
      <c r="Z33" s="129"/>
      <c r="AA33" s="129"/>
      <c r="AB33" s="129"/>
      <c r="AC33" s="129"/>
      <c r="AD33" s="1333"/>
      <c r="AE33" s="23"/>
      <c r="AF33" s="5"/>
      <c r="AG33" s="5"/>
      <c r="AH33" s="5"/>
      <c r="AI33" s="5"/>
      <c r="AJ33" s="5"/>
      <c r="AK33" s="5"/>
      <c r="AL33" s="5"/>
      <c r="AM33" s="5"/>
      <c r="AN33" s="5"/>
      <c r="AU33" s="582"/>
      <c r="AV33" s="5"/>
      <c r="AW33" s="5"/>
      <c r="AX33" s="5"/>
      <c r="AY33" s="5"/>
      <c r="AZ33" s="5"/>
      <c r="BA33" s="5"/>
      <c r="BB33" s="5"/>
      <c r="BC33" s="5"/>
      <c r="BD33" s="5"/>
      <c r="BK33" s="582"/>
      <c r="BL33" s="5"/>
      <c r="BM33" s="5"/>
      <c r="BN33" s="5"/>
      <c r="BO33" s="5"/>
      <c r="BP33" s="5"/>
      <c r="BQ33" s="5"/>
      <c r="BR33" s="5"/>
      <c r="BS33" s="5"/>
      <c r="BT33" s="5"/>
      <c r="BZ33" s="256"/>
      <c r="CH33" s="1334" t="s">
        <v>629</v>
      </c>
      <c r="CI33" s="1323">
        <v>9.2999999999999999E-2</v>
      </c>
      <c r="CJ33" s="129"/>
      <c r="CK33" s="1311" t="s">
        <v>618</v>
      </c>
      <c r="CL33" s="1326">
        <v>0.158</v>
      </c>
      <c r="CM33" s="129"/>
      <c r="CN33" s="129"/>
      <c r="CO33" s="1306" t="s">
        <v>618</v>
      </c>
      <c r="CP33" s="1325">
        <v>0.37</v>
      </c>
      <c r="CQ33" s="129"/>
      <c r="CR33" s="1306" t="s">
        <v>628</v>
      </c>
      <c r="CS33" s="1325">
        <v>1.52E-2</v>
      </c>
      <c r="CT33" s="129"/>
      <c r="CU33" s="1306" t="s">
        <v>627</v>
      </c>
      <c r="CV33" s="1325">
        <v>0.39810000000000001</v>
      </c>
      <c r="CW33" s="1333"/>
    </row>
    <row r="34" spans="2:101">
      <c r="B34" s="582" t="s">
        <v>90</v>
      </c>
      <c r="C34" s="517">
        <f t="shared" ref="C34:G35" si="11">IF(C37=0,NA(),C37)</f>
        <v>0.45</v>
      </c>
      <c r="D34" s="517">
        <f t="shared" si="11"/>
        <v>0.45</v>
      </c>
      <c r="E34" s="517">
        <f t="shared" si="11"/>
        <v>0.45</v>
      </c>
      <c r="F34" s="517">
        <f t="shared" si="11"/>
        <v>0.45</v>
      </c>
      <c r="G34" s="517">
        <f t="shared" si="11"/>
        <v>0.45</v>
      </c>
      <c r="H34" s="243"/>
      <c r="I34" s="243"/>
      <c r="J34" s="5"/>
      <c r="K34" s="117"/>
      <c r="R34" s="1362" t="s">
        <v>1</v>
      </c>
      <c r="S34" s="1356" t="e">
        <f>IF(S36=0,NA(),S36)</f>
        <v>#N/A</v>
      </c>
      <c r="T34" s="1356" t="e">
        <f>IF(T36=0,NA(),T36)</f>
        <v>#N/A</v>
      </c>
      <c r="U34" s="129"/>
      <c r="V34" s="129"/>
      <c r="W34" s="129"/>
      <c r="X34" s="129"/>
      <c r="Y34" s="129"/>
      <c r="Z34" s="129"/>
      <c r="AA34" s="129"/>
      <c r="AB34" s="129"/>
      <c r="AC34" s="129"/>
      <c r="AD34" s="1333"/>
      <c r="AE34" s="23" t="s">
        <v>90</v>
      </c>
      <c r="AF34" s="517">
        <f t="shared" ref="AF34:AJ35" si="12">IF(AF37=0,NA(),AF37)</f>
        <v>6.0739999999999998</v>
      </c>
      <c r="AG34" s="517">
        <f t="shared" si="12"/>
        <v>12.007</v>
      </c>
      <c r="AH34" s="517">
        <f t="shared" si="12"/>
        <v>17.98</v>
      </c>
      <c r="AI34" s="517">
        <f t="shared" si="12"/>
        <v>23.826000000000001</v>
      </c>
      <c r="AJ34" s="517">
        <f t="shared" si="12"/>
        <v>23.826000000000001</v>
      </c>
      <c r="AK34" s="5"/>
      <c r="AL34" s="5"/>
      <c r="AM34" s="5"/>
      <c r="AN34" s="5"/>
      <c r="AU34" s="582" t="s">
        <v>90</v>
      </c>
      <c r="AV34" s="242"/>
      <c r="AW34" s="242"/>
      <c r="AX34" s="242"/>
      <c r="AY34" s="242"/>
      <c r="AZ34" s="242"/>
      <c r="BA34" s="5"/>
      <c r="BB34" s="5"/>
      <c r="BC34" s="5"/>
      <c r="BD34" s="5"/>
      <c r="BK34" s="582" t="s">
        <v>90</v>
      </c>
      <c r="BL34" s="236">
        <f t="shared" ref="BL34:BP35" si="13">IF(BL37=0,NA(),BL37)</f>
        <v>5</v>
      </c>
      <c r="BM34" s="236">
        <f t="shared" si="13"/>
        <v>10</v>
      </c>
      <c r="BN34" s="236">
        <f t="shared" si="13"/>
        <v>15</v>
      </c>
      <c r="BO34" s="236">
        <f t="shared" si="13"/>
        <v>20</v>
      </c>
      <c r="BP34" s="236">
        <f t="shared" si="13"/>
        <v>20</v>
      </c>
      <c r="BQ34" s="5"/>
      <c r="BR34" s="5"/>
      <c r="BS34" s="5"/>
      <c r="BT34" s="5"/>
      <c r="BZ34" s="256"/>
      <c r="CH34" s="1334" t="s">
        <v>626</v>
      </c>
      <c r="CI34" s="1323">
        <v>0.23599999999999999</v>
      </c>
      <c r="CJ34" s="1338"/>
      <c r="CK34" s="129"/>
      <c r="CL34" s="129"/>
      <c r="CM34" s="1338"/>
      <c r="CN34" s="1338"/>
      <c r="CO34" s="1311" t="s">
        <v>613</v>
      </c>
      <c r="CP34" s="1326">
        <v>0.20330000000000001</v>
      </c>
      <c r="CQ34" s="129"/>
      <c r="CR34" s="1306" t="s">
        <v>625</v>
      </c>
      <c r="CS34" s="1325">
        <v>0.86170000000000002</v>
      </c>
      <c r="CT34" s="129"/>
      <c r="CU34" s="1306" t="s">
        <v>624</v>
      </c>
      <c r="CV34" s="1325">
        <v>3.8999999999999998E-3</v>
      </c>
      <c r="CW34" s="1333"/>
    </row>
    <row r="35" spans="2:101">
      <c r="B35" s="582" t="s">
        <v>196</v>
      </c>
      <c r="C35" s="517">
        <f t="shared" si="11"/>
        <v>0.10741000000000001</v>
      </c>
      <c r="D35" s="517">
        <f t="shared" si="11"/>
        <v>0.28521999999999997</v>
      </c>
      <c r="E35" s="517">
        <f t="shared" si="11"/>
        <v>0.41122999999999998</v>
      </c>
      <c r="F35" s="517">
        <f t="shared" si="11"/>
        <v>0.76424000000000003</v>
      </c>
      <c r="G35" s="517" t="e">
        <f t="shared" si="11"/>
        <v>#N/A</v>
      </c>
      <c r="H35" s="243"/>
      <c r="I35" s="243"/>
      <c r="J35" s="562" t="s">
        <v>94</v>
      </c>
      <c r="K35" s="562" t="s">
        <v>587</v>
      </c>
      <c r="R35" s="1363" t="s">
        <v>2</v>
      </c>
      <c r="S35" s="590"/>
      <c r="T35" s="590"/>
      <c r="U35" s="129"/>
      <c r="V35" s="129"/>
      <c r="W35" s="129"/>
      <c r="X35" s="129"/>
      <c r="Y35" s="129"/>
      <c r="Z35" s="129"/>
      <c r="AA35" s="129"/>
      <c r="AB35" s="129"/>
      <c r="AC35" s="129"/>
      <c r="AD35" s="1333"/>
      <c r="AE35" s="23" t="s">
        <v>196</v>
      </c>
      <c r="AF35" s="517">
        <f t="shared" si="12"/>
        <v>5.8890000000000002</v>
      </c>
      <c r="AG35" s="517">
        <f t="shared" si="12"/>
        <v>11.814</v>
      </c>
      <c r="AH35" s="517">
        <f t="shared" si="12"/>
        <v>17.515000000000001</v>
      </c>
      <c r="AI35" s="517">
        <f t="shared" si="12"/>
        <v>20.100000000000001</v>
      </c>
      <c r="AJ35" s="517" t="e">
        <f t="shared" si="12"/>
        <v>#N/A</v>
      </c>
      <c r="AK35" s="5"/>
      <c r="AL35" s="5"/>
      <c r="AM35" s="562" t="s">
        <v>94</v>
      </c>
      <c r="AN35" s="562" t="s">
        <v>587</v>
      </c>
      <c r="AU35" s="582" t="s">
        <v>196</v>
      </c>
      <c r="AV35" s="242"/>
      <c r="AW35" s="242"/>
      <c r="AX35" s="242"/>
      <c r="AY35" s="242"/>
      <c r="AZ35" s="242"/>
      <c r="BA35" s="5"/>
      <c r="BB35" s="5"/>
      <c r="BC35" s="562" t="s">
        <v>94</v>
      </c>
      <c r="BD35" s="562" t="s">
        <v>587</v>
      </c>
      <c r="BK35" s="582" t="s">
        <v>196</v>
      </c>
      <c r="BL35" s="236">
        <f t="shared" si="13"/>
        <v>13</v>
      </c>
      <c r="BM35" s="236">
        <f t="shared" si="13"/>
        <v>19</v>
      </c>
      <c r="BN35" s="236">
        <f t="shared" si="13"/>
        <v>19</v>
      </c>
      <c r="BO35" s="236">
        <f t="shared" si="13"/>
        <v>18</v>
      </c>
      <c r="BP35" s="236" t="e">
        <f t="shared" si="13"/>
        <v>#N/A</v>
      </c>
      <c r="BQ35" s="5"/>
      <c r="BR35" s="5"/>
      <c r="BS35" s="562" t="s">
        <v>94</v>
      </c>
      <c r="BT35" s="562" t="s">
        <v>587</v>
      </c>
      <c r="BZ35" s="256"/>
      <c r="CH35" s="1334" t="s">
        <v>623</v>
      </c>
      <c r="CI35" s="1323">
        <v>0.26690000000000003</v>
      </c>
      <c r="CJ35" s="1338"/>
      <c r="CK35" s="129"/>
      <c r="CL35" s="129"/>
      <c r="CM35" s="1338"/>
      <c r="CN35" s="1338"/>
      <c r="CO35" s="129"/>
      <c r="CP35" s="129"/>
      <c r="CQ35" s="129"/>
      <c r="CR35" s="1306" t="s">
        <v>80</v>
      </c>
      <c r="CS35" s="1325">
        <v>1.4E-3</v>
      </c>
      <c r="CT35" s="129"/>
      <c r="CU35" s="1306" t="s">
        <v>622</v>
      </c>
      <c r="CV35" s="1325">
        <v>2.8999999999999998E-3</v>
      </c>
      <c r="CW35" s="1333"/>
    </row>
    <row r="36" spans="2:101">
      <c r="B36" s="582"/>
      <c r="C36" s="725"/>
      <c r="D36" s="725"/>
      <c r="E36" s="726"/>
      <c r="F36" s="517"/>
      <c r="G36" s="517"/>
      <c r="H36" s="243"/>
      <c r="I36" s="243"/>
      <c r="J36" s="142" t="str">
        <f>'Shape and Table Library'!J32</f>
        <v>GREEN</v>
      </c>
      <c r="K36" s="304" t="str">
        <f>'Shape and Table Library'!K32</f>
        <v>RED</v>
      </c>
      <c r="R36" s="1363" t="s">
        <v>1</v>
      </c>
      <c r="S36" s="590"/>
      <c r="T36" s="590"/>
      <c r="U36" s="129"/>
      <c r="V36" s="129"/>
      <c r="W36" s="129"/>
      <c r="X36" s="129"/>
      <c r="Y36" s="129"/>
      <c r="Z36" s="129"/>
      <c r="AA36" s="129"/>
      <c r="AB36" s="129"/>
      <c r="AC36" s="129"/>
      <c r="AD36" s="1333"/>
      <c r="AE36" s="23"/>
      <c r="AF36" s="44"/>
      <c r="AG36" s="44"/>
      <c r="AH36" s="45"/>
      <c r="AI36" s="5"/>
      <c r="AJ36" s="5"/>
      <c r="AK36" s="5"/>
      <c r="AL36" s="5"/>
      <c r="AM36" s="142" t="str">
        <f>'Shape and Table Library'!AM32</f>
        <v>GREEN</v>
      </c>
      <c r="AN36" s="304" t="str">
        <f>'Shape and Table Library'!AN32</f>
        <v>GREEN</v>
      </c>
      <c r="AU36" s="582"/>
      <c r="AV36" s="44"/>
      <c r="AW36" s="44"/>
      <c r="AX36" s="45"/>
      <c r="AY36" s="5"/>
      <c r="AZ36" s="5"/>
      <c r="BA36" s="5"/>
      <c r="BB36" s="5"/>
      <c r="BC36" s="142"/>
      <c r="BD36" s="304"/>
      <c r="BK36" s="582"/>
      <c r="BL36" s="44"/>
      <c r="BM36" s="44"/>
      <c r="BN36" s="45"/>
      <c r="BO36" s="5"/>
      <c r="BP36" s="5"/>
      <c r="BQ36" s="5"/>
      <c r="BR36" s="5"/>
      <c r="BS36" s="142" t="str">
        <f>'Shape and Table Library'!BS32</f>
        <v>GREEN</v>
      </c>
      <c r="BT36" s="304" t="str">
        <f>'Shape and Table Library'!BT32</f>
        <v>RED</v>
      </c>
      <c r="BZ36" s="256"/>
      <c r="CH36" s="1334" t="s">
        <v>621</v>
      </c>
      <c r="CI36" s="1323">
        <v>0.24660000000000001</v>
      </c>
      <c r="CJ36" s="129"/>
      <c r="CK36" s="1307" t="s">
        <v>1082</v>
      </c>
      <c r="CL36" s="1309"/>
      <c r="CM36" s="129"/>
      <c r="CN36" s="129"/>
      <c r="CO36" s="129"/>
      <c r="CP36" s="129"/>
      <c r="CQ36" s="129"/>
      <c r="CR36" s="1306" t="s">
        <v>613</v>
      </c>
      <c r="CS36" s="1325">
        <v>1.67E-2</v>
      </c>
      <c r="CT36" s="129"/>
      <c r="CU36" s="1306" t="s">
        <v>620</v>
      </c>
      <c r="CV36" s="1325">
        <v>1.5699999999999999E-2</v>
      </c>
      <c r="CW36" s="1333"/>
    </row>
    <row r="37" spans="2:101">
      <c r="B37" s="582" t="s">
        <v>90</v>
      </c>
      <c r="C37" s="724">
        <f>'Control Sheet'!G18</f>
        <v>0.45</v>
      </c>
      <c r="D37" s="724">
        <f>'Control Sheet'!M18</f>
        <v>0.45</v>
      </c>
      <c r="E37" s="724">
        <f>'Control Sheet'!S18</f>
        <v>0.45</v>
      </c>
      <c r="F37" s="724">
        <f>'Control Sheet'!Y18</f>
        <v>0.45</v>
      </c>
      <c r="G37" s="724">
        <f>'Control Sheet'!AE18</f>
        <v>0.45</v>
      </c>
      <c r="H37" s="243"/>
      <c r="I37" s="243"/>
      <c r="J37" s="5"/>
      <c r="K37" s="117"/>
      <c r="R37" s="1334"/>
      <c r="S37" s="129"/>
      <c r="T37" s="129"/>
      <c r="U37" s="129"/>
      <c r="V37" s="129"/>
      <c r="W37" s="129"/>
      <c r="X37" s="129"/>
      <c r="Y37" s="129"/>
      <c r="Z37" s="129"/>
      <c r="AA37" s="129"/>
      <c r="AB37" s="129"/>
      <c r="AC37" s="129"/>
      <c r="AD37" s="1333"/>
      <c r="AE37" s="23" t="s">
        <v>90</v>
      </c>
      <c r="AF37" s="517">
        <f>'Control Sheet'!G55</f>
        <v>6.0739999999999998</v>
      </c>
      <c r="AG37" s="517">
        <f>'Control Sheet'!M55</f>
        <v>12.007</v>
      </c>
      <c r="AH37" s="517">
        <f>'Control Sheet'!S55</f>
        <v>17.98</v>
      </c>
      <c r="AI37" s="517">
        <f>'Control Sheet'!Y55</f>
        <v>23.826000000000001</v>
      </c>
      <c r="AJ37" s="517">
        <f>'Control Sheet'!AE55</f>
        <v>23.826000000000001</v>
      </c>
      <c r="AK37" s="5"/>
      <c r="AL37" s="5"/>
      <c r="AM37" s="5"/>
      <c r="AN37" s="5"/>
      <c r="AU37" s="582" t="s">
        <v>90</v>
      </c>
      <c r="AV37" s="242"/>
      <c r="AW37" s="242"/>
      <c r="AX37" s="242"/>
      <c r="AY37" s="242"/>
      <c r="AZ37" s="242"/>
      <c r="BA37" s="5"/>
      <c r="BB37" s="5"/>
      <c r="BC37" s="5"/>
      <c r="BK37" s="582" t="s">
        <v>90</v>
      </c>
      <c r="BL37" s="236">
        <f>'Control Sheet'!G67</f>
        <v>5</v>
      </c>
      <c r="BM37" s="236">
        <f>'Control Sheet'!M67</f>
        <v>10</v>
      </c>
      <c r="BN37" s="236">
        <f>'Control Sheet'!S67</f>
        <v>15</v>
      </c>
      <c r="BO37" s="236">
        <f>'Control Sheet'!Y67</f>
        <v>20</v>
      </c>
      <c r="BP37" s="236">
        <f>'Control Sheet'!AE67</f>
        <v>20</v>
      </c>
      <c r="BQ37" s="5"/>
      <c r="BR37" s="5"/>
      <c r="BS37" s="5"/>
      <c r="BT37" s="5"/>
      <c r="BZ37" s="256"/>
      <c r="CH37" s="1334" t="s">
        <v>619</v>
      </c>
      <c r="CI37" s="1323">
        <v>5.8000000000000003E-2</v>
      </c>
      <c r="CJ37" s="129"/>
      <c r="CK37" s="1306"/>
      <c r="CL37" s="1310"/>
      <c r="CM37" s="129"/>
      <c r="CN37" s="129"/>
      <c r="CO37" s="129"/>
      <c r="CP37" s="129"/>
      <c r="CQ37" s="129"/>
      <c r="CR37" s="1311" t="s">
        <v>618</v>
      </c>
      <c r="CS37" s="1326">
        <v>4.58E-2</v>
      </c>
      <c r="CT37" s="129"/>
      <c r="CU37" s="1306" t="s">
        <v>617</v>
      </c>
      <c r="CV37" s="1325">
        <v>2.1499999999999998E-2</v>
      </c>
      <c r="CW37" s="1333"/>
    </row>
    <row r="38" spans="2:101">
      <c r="B38" s="582" t="s">
        <v>91</v>
      </c>
      <c r="C38" s="724">
        <f>'Control Sheet'!F18</f>
        <v>0.10741000000000001</v>
      </c>
      <c r="D38" s="724">
        <f>'Control Sheet'!L18</f>
        <v>0.28521999999999997</v>
      </c>
      <c r="E38" s="724">
        <f>'Control Sheet'!R18</f>
        <v>0.41122999999999998</v>
      </c>
      <c r="F38" s="724">
        <f>'Control Sheet'!X18</f>
        <v>0.76424000000000003</v>
      </c>
      <c r="G38" s="724">
        <f>'Control Sheet'!AD18</f>
        <v>0</v>
      </c>
      <c r="H38" s="243"/>
      <c r="I38" s="243"/>
      <c r="J38" s="5"/>
      <c r="K38" s="117"/>
      <c r="R38" s="1334"/>
      <c r="S38" s="129"/>
      <c r="T38" s="129"/>
      <c r="U38" s="129"/>
      <c r="V38" s="129"/>
      <c r="W38" s="129"/>
      <c r="X38" s="129"/>
      <c r="Y38" s="129"/>
      <c r="Z38" s="129"/>
      <c r="AA38" s="129"/>
      <c r="AB38" s="129"/>
      <c r="AC38" s="129"/>
      <c r="AD38" s="1333"/>
      <c r="AE38" s="23" t="s">
        <v>196</v>
      </c>
      <c r="AF38" s="517">
        <f>'Control Sheet'!F55</f>
        <v>5.8890000000000002</v>
      </c>
      <c r="AG38" s="517">
        <f>'Control Sheet'!L55</f>
        <v>11.814</v>
      </c>
      <c r="AH38" s="517">
        <f>'Control Sheet'!R55</f>
        <v>17.515000000000001</v>
      </c>
      <c r="AI38" s="517">
        <f>'Control Sheet'!X55</f>
        <v>20.100000000000001</v>
      </c>
      <c r="AJ38" s="517">
        <f>'Control Sheet'!AD55</f>
        <v>0</v>
      </c>
      <c r="AK38" s="5"/>
      <c r="AL38" s="5"/>
      <c r="AM38" s="5"/>
      <c r="AN38" s="5"/>
      <c r="AU38" s="582" t="s">
        <v>196</v>
      </c>
      <c r="AV38" s="242"/>
      <c r="AW38" s="242"/>
      <c r="AX38" s="242"/>
      <c r="AY38" s="242"/>
      <c r="AZ38" s="242"/>
      <c r="BA38" s="5"/>
      <c r="BB38" s="5"/>
      <c r="BC38" s="5"/>
      <c r="BD38" s="5"/>
      <c r="BK38" s="582" t="s">
        <v>196</v>
      </c>
      <c r="BL38" s="236">
        <f>'Control Sheet'!F67</f>
        <v>13</v>
      </c>
      <c r="BM38" s="236">
        <f>'Control Sheet'!L67</f>
        <v>19</v>
      </c>
      <c r="BN38" s="236">
        <f>'Control Sheet'!R67</f>
        <v>19</v>
      </c>
      <c r="BO38" s="236">
        <f>'Control Sheet'!X67</f>
        <v>18</v>
      </c>
      <c r="BP38" s="236">
        <f>'Control Sheet'!AD67</f>
        <v>0</v>
      </c>
      <c r="BQ38" s="5"/>
      <c r="BR38" s="5"/>
      <c r="BS38" s="5"/>
      <c r="BT38" s="5"/>
      <c r="BZ38" s="256"/>
      <c r="CH38" s="1336" t="s">
        <v>616</v>
      </c>
      <c r="CI38" s="1324">
        <v>1.3599999999999999E-2</v>
      </c>
      <c r="CJ38" s="129"/>
      <c r="CK38" s="1306" t="s">
        <v>639</v>
      </c>
      <c r="CL38" s="1325">
        <v>0.15740000000000001</v>
      </c>
      <c r="CM38" s="129"/>
      <c r="CN38" s="129"/>
      <c r="CO38" s="129"/>
      <c r="CP38" s="129"/>
      <c r="CQ38" s="129"/>
      <c r="CR38" s="129"/>
      <c r="CS38" s="129"/>
      <c r="CT38" s="129"/>
      <c r="CU38" s="1306" t="s">
        <v>615</v>
      </c>
      <c r="CV38" s="1325">
        <v>0.2349</v>
      </c>
      <c r="CW38" s="1333"/>
    </row>
    <row r="39" spans="2:101">
      <c r="B39" s="582" t="s">
        <v>0</v>
      </c>
      <c r="C39" s="244" t="str">
        <f>'Control Sheet'!H18</f>
        <v>RED</v>
      </c>
      <c r="D39" s="244" t="str">
        <f>'Control Sheet'!N18</f>
        <v>RED</v>
      </c>
      <c r="E39" s="244" t="str">
        <f>'Control Sheet'!T18</f>
        <v>RED</v>
      </c>
      <c r="F39" s="244" t="str">
        <f>'Control Sheet'!Z18</f>
        <v>GREEN</v>
      </c>
      <c r="G39" s="244" t="str">
        <f>'Control Sheet'!AF18</f>
        <v>RED</v>
      </c>
      <c r="H39" s="243"/>
      <c r="I39" s="243"/>
      <c r="J39" s="5"/>
      <c r="K39" s="117"/>
      <c r="R39" s="1361"/>
      <c r="S39" s="637" t="s">
        <v>77</v>
      </c>
      <c r="T39" s="636" t="s">
        <v>592</v>
      </c>
      <c r="U39" s="562" t="s">
        <v>587</v>
      </c>
      <c r="V39" s="129" t="s">
        <v>1087</v>
      </c>
      <c r="W39" s="129"/>
      <c r="X39" s="129"/>
      <c r="Y39" s="129"/>
      <c r="Z39" s="129"/>
      <c r="AA39" s="129"/>
      <c r="AB39" s="129"/>
      <c r="AC39" s="129"/>
      <c r="AD39" s="1333"/>
      <c r="AE39" s="23" t="s">
        <v>0</v>
      </c>
      <c r="AF39" s="300" t="str">
        <f>'Control Sheet'!H55</f>
        <v>GREEN</v>
      </c>
      <c r="AG39" s="300" t="str">
        <f>'Control Sheet'!N55</f>
        <v>GREEN</v>
      </c>
      <c r="AH39" s="301" t="str">
        <f>'Control Sheet'!T55</f>
        <v>GREEN</v>
      </c>
      <c r="AI39" s="301" t="str">
        <f>'Control Sheet'!Z55</f>
        <v>GREEN</v>
      </c>
      <c r="AJ39" s="302" t="str">
        <f>'Control Sheet'!AF55</f>
        <v>GREEN</v>
      </c>
      <c r="AK39" s="5"/>
      <c r="AL39" s="5"/>
      <c r="AM39" s="5"/>
      <c r="AN39" s="5"/>
      <c r="AU39" s="582" t="s">
        <v>0</v>
      </c>
      <c r="AV39" s="291"/>
      <c r="AW39" s="291"/>
      <c r="AX39" s="291"/>
      <c r="AY39" s="291"/>
      <c r="AZ39" s="291"/>
      <c r="BA39" s="5"/>
      <c r="BB39" s="5"/>
      <c r="BC39" s="5"/>
      <c r="BD39" s="5"/>
      <c r="BK39" s="582" t="s">
        <v>0</v>
      </c>
      <c r="BL39" s="244" t="str">
        <f>'Control Sheet'!H67</f>
        <v>GREEN</v>
      </c>
      <c r="BM39" s="244" t="str">
        <f>'Control Sheet'!N67</f>
        <v>GREEN</v>
      </c>
      <c r="BN39" s="244" t="str">
        <f>'Control Sheet'!T67</f>
        <v>GREEN</v>
      </c>
      <c r="BO39" s="244" t="str">
        <f>'Control Sheet'!Z67</f>
        <v>GREEN</v>
      </c>
      <c r="BP39" s="244" t="str">
        <f>'Control Sheet'!AF67</f>
        <v>RED</v>
      </c>
      <c r="BQ39" s="5"/>
      <c r="BR39" s="5"/>
      <c r="BS39" s="5"/>
      <c r="BT39" s="5"/>
      <c r="BZ39" s="256"/>
      <c r="CH39" s="1334"/>
      <c r="CI39" s="129"/>
      <c r="CJ39" s="129"/>
      <c r="CK39" s="1311" t="s">
        <v>633</v>
      </c>
      <c r="CL39" s="1326">
        <v>0.84260000000000002</v>
      </c>
      <c r="CM39" s="129"/>
      <c r="CN39" s="129"/>
      <c r="CO39" s="129"/>
      <c r="CP39" s="129"/>
      <c r="CQ39" s="129"/>
      <c r="CR39" s="129"/>
      <c r="CS39" s="129"/>
      <c r="CT39" s="129"/>
      <c r="CU39" s="1306" t="s">
        <v>614</v>
      </c>
      <c r="CV39" s="1325">
        <v>8.5099999999999995E-2</v>
      </c>
      <c r="CW39" s="1333"/>
    </row>
    <row r="40" spans="2:101">
      <c r="B40" s="582"/>
      <c r="C40" s="246"/>
      <c r="D40" s="246"/>
      <c r="E40" s="246"/>
      <c r="F40" s="246"/>
      <c r="G40" s="246"/>
      <c r="H40" t="s">
        <v>41</v>
      </c>
      <c r="I40" t="s">
        <v>42</v>
      </c>
      <c r="J40" t="s">
        <v>41</v>
      </c>
      <c r="K40" t="s">
        <v>42</v>
      </c>
      <c r="R40" s="1362" t="s">
        <v>2</v>
      </c>
      <c r="S40" s="1356" t="e">
        <f>IF(S42=0,NA(),S42)</f>
        <v>#N/A</v>
      </c>
      <c r="T40" s="1356" t="e">
        <f>IF(T42=0,NA(),T42)</f>
        <v>#N/A</v>
      </c>
      <c r="U40" s="591"/>
      <c r="V40" s="591"/>
      <c r="W40" s="129"/>
      <c r="X40" s="129"/>
      <c r="Y40" s="129"/>
      <c r="Z40" s="129"/>
      <c r="AA40" s="129"/>
      <c r="AB40" s="129"/>
      <c r="AC40" s="129"/>
      <c r="AD40" s="1333"/>
      <c r="AE40" s="23"/>
      <c r="AF40" s="44"/>
      <c r="AG40" s="44"/>
      <c r="AH40" s="45"/>
      <c r="AI40" s="5"/>
      <c r="AJ40" s="5"/>
      <c r="AK40" t="s">
        <v>41</v>
      </c>
      <c r="AL40" t="s">
        <v>42</v>
      </c>
      <c r="AM40" t="s">
        <v>41</v>
      </c>
      <c r="AN40" t="s">
        <v>42</v>
      </c>
      <c r="AU40" s="582"/>
      <c r="AV40" s="44"/>
      <c r="AW40" s="44"/>
      <c r="AX40" s="45"/>
      <c r="AY40" s="5"/>
      <c r="AZ40" s="5"/>
      <c r="BA40" t="s">
        <v>41</v>
      </c>
      <c r="BB40" t="s">
        <v>42</v>
      </c>
      <c r="BC40" t="s">
        <v>41</v>
      </c>
      <c r="BD40" t="s">
        <v>42</v>
      </c>
      <c r="BK40" s="582"/>
      <c r="BL40" s="44"/>
      <c r="BM40" s="44"/>
      <c r="BN40" s="45"/>
      <c r="BO40" s="5"/>
      <c r="BP40" s="5"/>
      <c r="BQ40" t="s">
        <v>41</v>
      </c>
      <c r="BR40" t="s">
        <v>42</v>
      </c>
      <c r="BS40" t="s">
        <v>41</v>
      </c>
      <c r="BT40" t="s">
        <v>42</v>
      </c>
      <c r="BZ40" s="256"/>
      <c r="CH40" s="1334"/>
      <c r="CI40" s="129"/>
      <c r="CJ40" s="129"/>
      <c r="CK40" s="129"/>
      <c r="CL40" s="129"/>
      <c r="CM40" s="129"/>
      <c r="CN40" s="129"/>
      <c r="CO40" s="129"/>
      <c r="CP40" s="129"/>
      <c r="CQ40" s="129"/>
      <c r="CR40" s="129"/>
      <c r="CS40" s="129"/>
      <c r="CT40" s="129"/>
      <c r="CU40" s="1311" t="s">
        <v>613</v>
      </c>
      <c r="CV40" s="1326">
        <v>0.22900000000000001</v>
      </c>
      <c r="CW40" s="1333"/>
    </row>
    <row r="41" spans="2:101" ht="15.75" thickBot="1">
      <c r="B41" s="581" t="str">
        <f>Impact!C14</f>
        <v>Increased propensity to donate amongst potential supporters                                                                                (%, Non-Cumulative)</v>
      </c>
      <c r="C41" s="235" t="s">
        <v>4</v>
      </c>
      <c r="D41" s="235" t="s">
        <v>5</v>
      </c>
      <c r="E41" s="235" t="s">
        <v>6</v>
      </c>
      <c r="F41" s="235" t="s">
        <v>7</v>
      </c>
      <c r="G41" s="235" t="s">
        <v>42</v>
      </c>
      <c r="H41" s="242">
        <f>HLOOKUP('Master Input'!$B$1,'Shape and Table Library'!C41:G47,7,FALSE)</f>
        <v>0.4</v>
      </c>
      <c r="I41" s="242">
        <f>G47</f>
        <v>0</v>
      </c>
      <c r="J41" s="237" t="str">
        <f>HLOOKUP('Master Input'!$B$1,'Shape and Table Library'!C41:G48,8,FALSE)</f>
        <v>GREEN</v>
      </c>
      <c r="K41" s="245" t="str">
        <f>G48</f>
        <v>RED</v>
      </c>
      <c r="R41" s="1362" t="s">
        <v>1</v>
      </c>
      <c r="S41" s="1356" t="e">
        <f>IF(S43=0,NA(),S43)</f>
        <v>#N/A</v>
      </c>
      <c r="T41" s="1356" t="e">
        <f>IF(T43=0,NA(),T43)</f>
        <v>#N/A</v>
      </c>
      <c r="U41" s="129"/>
      <c r="V41" s="129"/>
      <c r="W41" s="129"/>
      <c r="X41" s="129"/>
      <c r="Y41" s="129"/>
      <c r="Z41" s="129"/>
      <c r="AA41" s="129"/>
      <c r="AB41" s="129"/>
      <c r="AC41" s="129"/>
      <c r="AD41" s="1333"/>
      <c r="AE41" s="1357" t="str">
        <f>Finance!C14</f>
        <v>Total levels of reserves                                      (£m, Non-Cumulative)</v>
      </c>
      <c r="AF41" s="235" t="s">
        <v>4</v>
      </c>
      <c r="AG41" s="235" t="s">
        <v>5</v>
      </c>
      <c r="AH41" s="235" t="s">
        <v>6</v>
      </c>
      <c r="AI41" s="235" t="s">
        <v>7</v>
      </c>
      <c r="AJ41" s="235" t="s">
        <v>42</v>
      </c>
      <c r="AK41" s="518">
        <f>HLOOKUP('Master Input'!$B$1,'Shape and Table Library'!AF41:AJ48,7,FALSE)</f>
        <v>47.8</v>
      </c>
      <c r="AL41" s="517">
        <f>AJ47</f>
        <v>0</v>
      </c>
      <c r="AM41" s="237" t="str">
        <f>HLOOKUP('Master Input'!$B$1,'Shape and Table Library'!AF41:AJ48,8,FALSE)</f>
        <v>GREEN</v>
      </c>
      <c r="AN41" s="245" t="str">
        <f>AJ48</f>
        <v>RED</v>
      </c>
      <c r="AU41" s="581" t="str">
        <f>Business!C13</f>
        <v>Tender Success rate for bids submitted                                                               (%, Non-Cumulative)</v>
      </c>
      <c r="AV41" s="235" t="s">
        <v>4</v>
      </c>
      <c r="AW41" s="235" t="s">
        <v>5</v>
      </c>
      <c r="AX41" s="235" t="s">
        <v>6</v>
      </c>
      <c r="AY41" s="235" t="s">
        <v>7</v>
      </c>
      <c r="AZ41" s="235" t="s">
        <v>42</v>
      </c>
      <c r="BA41" s="242">
        <f>HLOOKUP('Master Input'!$B$1,'Shape and Table Library'!AV41:AZ48,7,FALSE)</f>
        <v>0.63</v>
      </c>
      <c r="BB41" s="242">
        <f>AZ47</f>
        <v>0</v>
      </c>
      <c r="BC41" s="237" t="str">
        <f>HLOOKUP('Master Input'!$B$1,'Shape and Table Library'!AV41:AZ48,8,FALSE)</f>
        <v>GREEN</v>
      </c>
      <c r="BD41" s="245" t="str">
        <f>AZ48</f>
        <v>RED</v>
      </c>
      <c r="BK41" s="581" t="str">
        <f>SBP!C15</f>
        <v>Number of staff 5 to thrive rolled out to                                                                     (K, Cumulative)</v>
      </c>
      <c r="BL41" s="235" t="s">
        <v>4</v>
      </c>
      <c r="BM41" s="235" t="s">
        <v>5</v>
      </c>
      <c r="BN41" s="235" t="s">
        <v>6</v>
      </c>
      <c r="BO41" s="235" t="s">
        <v>7</v>
      </c>
      <c r="BP41" s="235" t="s">
        <v>42</v>
      </c>
      <c r="BQ41" s="241">
        <f>HLOOKUP('Master Input'!$B$1,'Shape and Table Library'!BL41:BP48,7,FALSE)</f>
        <v>1.5549999999999999</v>
      </c>
      <c r="BR41" s="236">
        <f>BP47</f>
        <v>0</v>
      </c>
      <c r="BS41" s="237" t="str">
        <f>HLOOKUP('Master Input'!$B$1,'Shape and Table Library'!BL41:BP48,8,FALSE)</f>
        <v>GREEN</v>
      </c>
      <c r="BT41" s="245" t="str">
        <f>BP48</f>
        <v>RED</v>
      </c>
      <c r="BZ41" s="256"/>
      <c r="CH41" s="1339"/>
      <c r="CI41" s="1340"/>
      <c r="CJ41" s="1340"/>
      <c r="CK41" s="1340"/>
      <c r="CL41" s="1340"/>
      <c r="CM41" s="1340"/>
      <c r="CN41" s="1340"/>
      <c r="CO41" s="1340"/>
      <c r="CP41" s="1340"/>
      <c r="CQ41" s="1340"/>
      <c r="CR41" s="1340"/>
      <c r="CS41" s="1340"/>
      <c r="CT41" s="1340"/>
      <c r="CU41" s="1340"/>
      <c r="CV41" s="1340"/>
      <c r="CW41" s="1341"/>
    </row>
    <row r="42" spans="2:101">
      <c r="B42" s="582"/>
      <c r="C42" s="5"/>
      <c r="D42" s="5"/>
      <c r="E42" s="5"/>
      <c r="F42" s="5"/>
      <c r="G42" s="5"/>
      <c r="H42" s="5"/>
      <c r="I42" s="5"/>
      <c r="J42" s="5"/>
      <c r="K42" s="117"/>
      <c r="R42" s="1363" t="s">
        <v>2</v>
      </c>
      <c r="S42" s="590"/>
      <c r="T42" s="590"/>
      <c r="U42" s="129"/>
      <c r="V42" s="129"/>
      <c r="W42" s="129"/>
      <c r="X42" s="129"/>
      <c r="Y42" s="129"/>
      <c r="Z42" s="129"/>
      <c r="AA42" s="129"/>
      <c r="AB42" s="129"/>
      <c r="AC42" s="129"/>
      <c r="AD42" s="1333"/>
      <c r="AE42" s="23"/>
      <c r="AF42" s="5"/>
      <c r="AG42" s="5"/>
      <c r="AH42" s="5"/>
      <c r="AI42" s="5"/>
      <c r="AJ42" s="5"/>
      <c r="AK42" s="5"/>
      <c r="AL42" s="5"/>
      <c r="AM42" s="5"/>
      <c r="AN42" s="5"/>
      <c r="AU42" s="582"/>
      <c r="AV42" s="5"/>
      <c r="AW42" s="5"/>
      <c r="AX42" s="5"/>
      <c r="AY42" s="5"/>
      <c r="AZ42" s="5"/>
      <c r="BA42" s="5"/>
      <c r="BB42" s="5"/>
      <c r="BC42" s="5"/>
      <c r="BD42" s="5"/>
      <c r="BK42" s="582"/>
      <c r="BL42" s="5"/>
      <c r="BM42" s="5"/>
      <c r="BN42" s="5"/>
      <c r="BO42" s="5"/>
      <c r="BP42" s="5"/>
      <c r="BQ42" s="5"/>
      <c r="BR42" s="5"/>
      <c r="BS42" s="5"/>
      <c r="BT42" s="5"/>
      <c r="BZ42" s="256"/>
    </row>
    <row r="43" spans="2:101">
      <c r="B43" s="582" t="s">
        <v>90</v>
      </c>
      <c r="C43" s="238">
        <f t="shared" ref="C43:G44" si="14">IF(C46=0,NA(),C46)</f>
        <v>0.4</v>
      </c>
      <c r="D43" s="238">
        <f t="shared" si="14"/>
        <v>0.4</v>
      </c>
      <c r="E43" s="238">
        <f t="shared" si="14"/>
        <v>0.4</v>
      </c>
      <c r="F43" s="238">
        <f t="shared" si="14"/>
        <v>0.4</v>
      </c>
      <c r="G43" s="238">
        <f t="shared" si="14"/>
        <v>0.4</v>
      </c>
      <c r="H43" s="5"/>
      <c r="I43" s="5"/>
      <c r="J43" s="5"/>
      <c r="K43" s="117"/>
      <c r="R43" s="1363" t="s">
        <v>1</v>
      </c>
      <c r="S43" s="590"/>
      <c r="T43" s="590"/>
      <c r="U43" s="129"/>
      <c r="V43" s="129"/>
      <c r="W43" s="129"/>
      <c r="X43" s="129"/>
      <c r="Y43" s="129"/>
      <c r="Z43" s="129"/>
      <c r="AA43" s="129"/>
      <c r="AB43" s="129"/>
      <c r="AC43" s="129"/>
      <c r="AD43" s="1333"/>
      <c r="AE43" s="23" t="s">
        <v>90</v>
      </c>
      <c r="AF43" s="517">
        <f t="shared" ref="AF43:AJ44" si="15">IF(AF46=0,NA(),AF46)</f>
        <v>40.200000000000003</v>
      </c>
      <c r="AG43" s="517">
        <f t="shared" si="15"/>
        <v>40.200000000000003</v>
      </c>
      <c r="AH43" s="517">
        <f t="shared" si="15"/>
        <v>40.200000000000003</v>
      </c>
      <c r="AI43" s="517">
        <f t="shared" si="15"/>
        <v>40.200000000000003</v>
      </c>
      <c r="AJ43" s="517">
        <f t="shared" si="15"/>
        <v>40.200000000000003</v>
      </c>
      <c r="AK43" s="5"/>
      <c r="AL43" s="5"/>
      <c r="AM43" s="5"/>
      <c r="AN43" s="5"/>
      <c r="AU43" s="582" t="s">
        <v>90</v>
      </c>
      <c r="AV43" s="238">
        <f t="shared" ref="AV43:AZ44" si="16">IF(AV46=0,NA(),AV46)</f>
        <v>0.6</v>
      </c>
      <c r="AW43" s="238">
        <f t="shared" si="16"/>
        <v>0.6</v>
      </c>
      <c r="AX43" s="238">
        <f t="shared" si="16"/>
        <v>0.6</v>
      </c>
      <c r="AY43" s="238">
        <f t="shared" si="16"/>
        <v>0.6</v>
      </c>
      <c r="AZ43" s="238">
        <f t="shared" si="16"/>
        <v>0.6</v>
      </c>
      <c r="BA43" s="5"/>
      <c r="BB43" s="5"/>
      <c r="BC43" s="5"/>
      <c r="BD43" s="5"/>
      <c r="BK43" s="582" t="s">
        <v>90</v>
      </c>
      <c r="BL43" s="236" t="e">
        <f t="shared" ref="BL43:BP44" si="17">IF(BL46=0,NA(),BL46)</f>
        <v>#N/A</v>
      </c>
      <c r="BM43" s="236" t="e">
        <f t="shared" si="17"/>
        <v>#N/A</v>
      </c>
      <c r="BN43" s="236" t="e">
        <f t="shared" si="17"/>
        <v>#N/A</v>
      </c>
      <c r="BO43" s="236" t="e">
        <f t="shared" si="17"/>
        <v>#N/A</v>
      </c>
      <c r="BP43" s="236" t="e">
        <f t="shared" si="17"/>
        <v>#N/A</v>
      </c>
      <c r="BQ43" s="5"/>
      <c r="BR43" s="5"/>
      <c r="BS43" s="5"/>
      <c r="BT43" s="5"/>
      <c r="BZ43" s="256"/>
    </row>
    <row r="44" spans="2:101">
      <c r="B44" s="582" t="s">
        <v>196</v>
      </c>
      <c r="C44" s="238">
        <f t="shared" si="14"/>
        <v>0.41</v>
      </c>
      <c r="D44" s="238">
        <f t="shared" si="14"/>
        <v>0.42</v>
      </c>
      <c r="E44" s="238">
        <f t="shared" si="14"/>
        <v>0.43</v>
      </c>
      <c r="F44" s="238">
        <f t="shared" si="14"/>
        <v>0.4</v>
      </c>
      <c r="G44" s="238" t="e">
        <f t="shared" si="14"/>
        <v>#N/A</v>
      </c>
      <c r="H44" s="5"/>
      <c r="I44" s="5"/>
      <c r="J44" s="562" t="s">
        <v>94</v>
      </c>
      <c r="K44" s="562" t="s">
        <v>587</v>
      </c>
      <c r="R44" s="1334"/>
      <c r="S44" s="129"/>
      <c r="T44" s="129"/>
      <c r="U44" s="129"/>
      <c r="V44" s="129"/>
      <c r="W44" s="129"/>
      <c r="X44" s="129"/>
      <c r="Y44" s="129"/>
      <c r="Z44" s="129"/>
      <c r="AA44" s="129"/>
      <c r="AB44" s="129"/>
      <c r="AC44" s="129"/>
      <c r="AD44" s="1333"/>
      <c r="AE44" s="23" t="s">
        <v>196</v>
      </c>
      <c r="AF44" s="517">
        <f t="shared" si="15"/>
        <v>41.249000000000002</v>
      </c>
      <c r="AG44" s="517">
        <f t="shared" si="15"/>
        <v>45.174999999999997</v>
      </c>
      <c r="AH44" s="517">
        <f t="shared" si="15"/>
        <v>44.844000000000001</v>
      </c>
      <c r="AI44" s="517">
        <f t="shared" si="15"/>
        <v>47.8</v>
      </c>
      <c r="AJ44" s="517" t="e">
        <f t="shared" si="15"/>
        <v>#N/A</v>
      </c>
      <c r="AK44" s="5"/>
      <c r="AL44" s="5"/>
      <c r="AM44" s="562" t="s">
        <v>94</v>
      </c>
      <c r="AN44" s="562" t="s">
        <v>587</v>
      </c>
      <c r="AU44" s="582" t="s">
        <v>196</v>
      </c>
      <c r="AV44" s="238">
        <f t="shared" si="16"/>
        <v>0.55000000000000004</v>
      </c>
      <c r="AW44" s="238">
        <f t="shared" si="16"/>
        <v>0.57999999999999996</v>
      </c>
      <c r="AX44" s="238">
        <f t="shared" si="16"/>
        <v>0.6</v>
      </c>
      <c r="AY44" s="238">
        <f t="shared" si="16"/>
        <v>0.63</v>
      </c>
      <c r="AZ44" s="238" t="e">
        <f t="shared" si="16"/>
        <v>#N/A</v>
      </c>
      <c r="BA44" s="5"/>
      <c r="BB44" s="5"/>
      <c r="BC44" s="562" t="s">
        <v>94</v>
      </c>
      <c r="BD44" s="562" t="s">
        <v>587</v>
      </c>
      <c r="BK44" s="582" t="s">
        <v>196</v>
      </c>
      <c r="BL44" s="236" t="e">
        <f t="shared" si="17"/>
        <v>#N/A</v>
      </c>
      <c r="BM44" s="236" t="e">
        <f t="shared" si="17"/>
        <v>#N/A</v>
      </c>
      <c r="BN44" s="701">
        <f t="shared" si="17"/>
        <v>1.1379999999999999</v>
      </c>
      <c r="BO44" s="701">
        <f t="shared" si="17"/>
        <v>1.5549999999999999</v>
      </c>
      <c r="BP44" s="701" t="e">
        <f t="shared" si="17"/>
        <v>#N/A</v>
      </c>
      <c r="BQ44" s="5"/>
      <c r="BR44" s="5"/>
      <c r="BS44" s="562" t="s">
        <v>94</v>
      </c>
      <c r="BT44" s="562" t="s">
        <v>587</v>
      </c>
      <c r="BZ44" s="256"/>
    </row>
    <row r="45" spans="2:101">
      <c r="B45" s="582"/>
      <c r="C45" s="239"/>
      <c r="D45" s="239"/>
      <c r="E45" s="240"/>
      <c r="F45" s="237"/>
      <c r="G45" s="237"/>
      <c r="H45" s="5"/>
      <c r="I45" s="5"/>
      <c r="J45" s="142" t="str">
        <f>'Shape and Table Library'!J41</f>
        <v>GREEN</v>
      </c>
      <c r="K45" s="304" t="str">
        <f>'Shape and Table Library'!K41</f>
        <v>RED</v>
      </c>
      <c r="R45" s="1334"/>
      <c r="S45" s="129"/>
      <c r="T45" s="129"/>
      <c r="U45" s="129"/>
      <c r="V45" s="129"/>
      <c r="W45" s="129"/>
      <c r="X45" s="129"/>
      <c r="Y45" s="129"/>
      <c r="Z45" s="129"/>
      <c r="AA45" s="129"/>
      <c r="AB45" s="129"/>
      <c r="AC45" s="129"/>
      <c r="AD45" s="1333"/>
      <c r="AE45" s="23"/>
      <c r="AF45" s="44"/>
      <c r="AG45" s="44"/>
      <c r="AH45" s="45"/>
      <c r="AI45" s="5"/>
      <c r="AJ45" s="5"/>
      <c r="AK45" s="5"/>
      <c r="AL45" s="5"/>
      <c r="AM45" s="142" t="str">
        <f>'Shape and Table Library'!AM41</f>
        <v>GREEN</v>
      </c>
      <c r="AN45" s="304" t="str">
        <f>'Shape and Table Library'!AN41</f>
        <v>RED</v>
      </c>
      <c r="AU45" s="582"/>
      <c r="AV45" s="239"/>
      <c r="AW45" s="239"/>
      <c r="AX45" s="240"/>
      <c r="AY45" s="237"/>
      <c r="AZ45" s="237"/>
      <c r="BA45" s="5"/>
      <c r="BB45" s="5"/>
      <c r="BC45" s="142" t="str">
        <f>'Shape and Table Library'!BC41</f>
        <v>GREEN</v>
      </c>
      <c r="BD45" s="304" t="str">
        <f>'Shape and Table Library'!BD41</f>
        <v>RED</v>
      </c>
      <c r="BK45" s="582"/>
      <c r="BL45" s="44"/>
      <c r="BM45" s="44"/>
      <c r="BN45" s="45"/>
      <c r="BO45" s="5"/>
      <c r="BP45" s="5"/>
      <c r="BQ45" s="5"/>
      <c r="BR45" s="5"/>
      <c r="BS45" s="142" t="str">
        <f>'Shape and Table Library'!BS41</f>
        <v>GREEN</v>
      </c>
      <c r="BT45" s="304" t="str">
        <f>'Shape and Table Library'!BT41</f>
        <v>RED</v>
      </c>
      <c r="BZ45" s="256"/>
    </row>
    <row r="46" spans="2:101">
      <c r="B46" s="582" t="s">
        <v>90</v>
      </c>
      <c r="C46" s="242">
        <f>'Control Sheet'!G19</f>
        <v>0.4</v>
      </c>
      <c r="D46" s="242">
        <f>'Control Sheet'!M19</f>
        <v>0.4</v>
      </c>
      <c r="E46" s="242">
        <f>'Control Sheet'!S19</f>
        <v>0.4</v>
      </c>
      <c r="F46" s="242">
        <f>'Control Sheet'!Y19</f>
        <v>0.4</v>
      </c>
      <c r="G46" s="242">
        <f>'Control Sheet'!AE19</f>
        <v>0.4</v>
      </c>
      <c r="H46" s="5"/>
      <c r="I46" s="5"/>
      <c r="J46" s="5"/>
      <c r="K46" s="117"/>
      <c r="R46" s="1361" t="str">
        <f>'Master Input'!B39</f>
        <v>Staff perceive our Senior Leaders as effective                                  (%, Annual)</v>
      </c>
      <c r="S46" s="637" t="s">
        <v>77</v>
      </c>
      <c r="T46" s="636" t="s">
        <v>592</v>
      </c>
      <c r="U46" s="562" t="s">
        <v>587</v>
      </c>
      <c r="V46" s="129" t="s">
        <v>1087</v>
      </c>
      <c r="W46" s="129"/>
      <c r="X46" s="129"/>
      <c r="Y46" s="129"/>
      <c r="Z46" s="129"/>
      <c r="AA46" s="129"/>
      <c r="AB46" s="129"/>
      <c r="AC46" s="129"/>
      <c r="AD46" s="1333"/>
      <c r="AE46" s="23" t="s">
        <v>90</v>
      </c>
      <c r="AF46" s="517">
        <f>'Control Sheet'!G57</f>
        <v>40.200000000000003</v>
      </c>
      <c r="AG46" s="517">
        <f>'Control Sheet'!M57</f>
        <v>40.200000000000003</v>
      </c>
      <c r="AH46" s="517">
        <f>'Control Sheet'!S57</f>
        <v>40.200000000000003</v>
      </c>
      <c r="AI46" s="517">
        <f>'Control Sheet'!Y57</f>
        <v>40.200000000000003</v>
      </c>
      <c r="AJ46" s="517">
        <f>'Control Sheet'!AE57</f>
        <v>40.200000000000003</v>
      </c>
      <c r="AK46" s="5"/>
      <c r="AL46" s="5"/>
      <c r="AM46" s="5"/>
      <c r="AN46" s="5"/>
      <c r="AU46" s="582" t="s">
        <v>90</v>
      </c>
      <c r="AV46" s="242">
        <f>'Control Sheet'!G28</f>
        <v>0.6</v>
      </c>
      <c r="AW46" s="242">
        <f>'Control Sheet'!M28</f>
        <v>0.6</v>
      </c>
      <c r="AX46" s="242">
        <f>'Control Sheet'!S28</f>
        <v>0.6</v>
      </c>
      <c r="AY46" s="242">
        <f>'Control Sheet'!Y28</f>
        <v>0.6</v>
      </c>
      <c r="AZ46" s="242">
        <f>'Control Sheet'!AE28</f>
        <v>0.6</v>
      </c>
      <c r="BA46" s="5"/>
      <c r="BB46" s="5"/>
      <c r="BC46" s="5"/>
      <c r="BD46" s="5"/>
      <c r="BK46" s="582" t="s">
        <v>90</v>
      </c>
      <c r="BL46" s="236">
        <f>'Control Sheet'!G69</f>
        <v>0</v>
      </c>
      <c r="BM46" s="236">
        <f>'Control Sheet'!M69</f>
        <v>0</v>
      </c>
      <c r="BN46" s="236">
        <f>'Control Sheet'!S69</f>
        <v>0</v>
      </c>
      <c r="BO46" s="236">
        <f>'Control Sheet'!Y69</f>
        <v>0</v>
      </c>
      <c r="BP46" s="236">
        <f>'Control Sheet'!AE69</f>
        <v>0</v>
      </c>
      <c r="BQ46" s="5"/>
      <c r="BR46" s="5"/>
      <c r="BS46" s="5"/>
      <c r="BT46" s="5"/>
      <c r="BZ46" s="256"/>
    </row>
    <row r="47" spans="2:101">
      <c r="B47" s="582" t="s">
        <v>91</v>
      </c>
      <c r="C47" s="242">
        <f>'Control Sheet'!F19</f>
        <v>0.41</v>
      </c>
      <c r="D47" s="242">
        <f>'Control Sheet'!L19</f>
        <v>0.42</v>
      </c>
      <c r="E47" s="242">
        <f>'Control Sheet'!R19</f>
        <v>0.43</v>
      </c>
      <c r="F47" s="242">
        <f>'Control Sheet'!X19</f>
        <v>0.4</v>
      </c>
      <c r="G47" s="242">
        <f>'Control Sheet'!AD19</f>
        <v>0</v>
      </c>
      <c r="H47" s="5"/>
      <c r="I47" s="5"/>
      <c r="J47" s="5"/>
      <c r="K47" s="117"/>
      <c r="R47" s="1362" t="s">
        <v>2</v>
      </c>
      <c r="S47" s="1356">
        <f>IF(S49=0,NA(),S49)</f>
        <v>0.4</v>
      </c>
      <c r="T47" s="1356" t="e">
        <f>IF(T49=0,NA(),T49)</f>
        <v>#N/A</v>
      </c>
      <c r="U47" s="591"/>
      <c r="V47" s="591"/>
      <c r="W47" s="129"/>
      <c r="X47" s="129"/>
      <c r="Y47" s="129"/>
      <c r="Z47" s="129"/>
      <c r="AA47" s="129"/>
      <c r="AB47" s="129"/>
      <c r="AC47" s="129"/>
      <c r="AD47" s="1333"/>
      <c r="AE47" s="23" t="s">
        <v>196</v>
      </c>
      <c r="AF47" s="517">
        <f>'Control Sheet'!F57</f>
        <v>41.249000000000002</v>
      </c>
      <c r="AG47" s="517">
        <f>'Control Sheet'!L57</f>
        <v>45.174999999999997</v>
      </c>
      <c r="AH47" s="517">
        <f>'Control Sheet'!R57</f>
        <v>44.844000000000001</v>
      </c>
      <c r="AI47" s="517">
        <f>'Control Sheet'!X57</f>
        <v>47.8</v>
      </c>
      <c r="AJ47" s="517">
        <f>'Control Sheet'!AD57</f>
        <v>0</v>
      </c>
      <c r="AK47" s="5"/>
      <c r="AL47" s="5"/>
      <c r="AM47" s="5"/>
      <c r="AN47" s="5"/>
      <c r="AU47" s="582" t="s">
        <v>91</v>
      </c>
      <c r="AV47" s="242">
        <f>'Control Sheet'!F28</f>
        <v>0.55000000000000004</v>
      </c>
      <c r="AW47" s="242">
        <f>'Control Sheet'!L28</f>
        <v>0.57999999999999996</v>
      </c>
      <c r="AX47" s="242">
        <f>'Control Sheet'!R28</f>
        <v>0.6</v>
      </c>
      <c r="AY47" s="242">
        <f>'Control Sheet'!X28</f>
        <v>0.63</v>
      </c>
      <c r="AZ47" s="242">
        <f>'Control Sheet'!AD28</f>
        <v>0</v>
      </c>
      <c r="BA47" s="5"/>
      <c r="BB47" s="5"/>
      <c r="BC47" s="5"/>
      <c r="BD47" s="5"/>
      <c r="BK47" s="582" t="s">
        <v>196</v>
      </c>
      <c r="BL47" s="236">
        <f>'Control Sheet'!F69</f>
        <v>0</v>
      </c>
      <c r="BM47" s="236">
        <f>'Control Sheet'!L69</f>
        <v>0</v>
      </c>
      <c r="BN47" s="236">
        <f>'Control Sheet'!R69</f>
        <v>1.1379999999999999</v>
      </c>
      <c r="BO47" s="236">
        <f>'Control Sheet'!X69</f>
        <v>1.5549999999999999</v>
      </c>
      <c r="BP47" s="236">
        <f>'Control Sheet'!AD69</f>
        <v>0</v>
      </c>
      <c r="BQ47" s="5"/>
      <c r="BR47" s="5"/>
      <c r="BS47" s="5"/>
      <c r="BT47" s="5"/>
      <c r="BZ47" s="256"/>
    </row>
    <row r="48" spans="2:101">
      <c r="B48" s="582" t="s">
        <v>0</v>
      </c>
      <c r="C48" s="244" t="str">
        <f>'Control Sheet'!H19</f>
        <v>GREEN</v>
      </c>
      <c r="D48" s="244" t="str">
        <f>'Control Sheet'!N19</f>
        <v>GREEN</v>
      </c>
      <c r="E48" s="244" t="str">
        <f>'Control Sheet'!T19</f>
        <v>GREEN</v>
      </c>
      <c r="F48" s="244" t="str">
        <f>'Control Sheet'!Z19</f>
        <v>GREEN</v>
      </c>
      <c r="G48" s="244" t="str">
        <f>'Control Sheet'!AF19</f>
        <v>RED</v>
      </c>
      <c r="H48" s="5"/>
      <c r="I48" s="5"/>
      <c r="J48" s="5"/>
      <c r="K48" s="117"/>
      <c r="R48" s="1362" t="s">
        <v>1</v>
      </c>
      <c r="S48" s="1356">
        <f>IF(S50=0,NA(),S50)</f>
        <v>0.59</v>
      </c>
      <c r="T48" s="1356">
        <f>IF(T50=0,NA(),T50)</f>
        <v>0.59</v>
      </c>
      <c r="U48" s="129"/>
      <c r="V48" s="129"/>
      <c r="W48" s="129"/>
      <c r="X48" s="129"/>
      <c r="Y48" s="129"/>
      <c r="Z48" s="129"/>
      <c r="AA48" s="129"/>
      <c r="AB48" s="129"/>
      <c r="AC48" s="129"/>
      <c r="AD48" s="1333"/>
      <c r="AE48" s="23" t="s">
        <v>0</v>
      </c>
      <c r="AF48" s="300" t="str">
        <f>'Control Sheet'!H57</f>
        <v>GREEN</v>
      </c>
      <c r="AG48" s="300" t="str">
        <f>'Control Sheet'!N57</f>
        <v>GREEN</v>
      </c>
      <c r="AH48" s="301" t="str">
        <f>'Control Sheet'!T57</f>
        <v>GREEN</v>
      </c>
      <c r="AI48" s="301" t="str">
        <f>'Control Sheet'!Z57</f>
        <v>GREEN</v>
      </c>
      <c r="AJ48" s="302" t="str">
        <f>'Control Sheet'!AF57</f>
        <v>RED</v>
      </c>
      <c r="AK48" s="5"/>
      <c r="AL48" s="5"/>
      <c r="AM48" s="5"/>
      <c r="AN48" s="5"/>
      <c r="AU48" s="582" t="s">
        <v>0</v>
      </c>
      <c r="AV48" s="286" t="str">
        <f>'Control Sheet'!H28</f>
        <v>AMBER</v>
      </c>
      <c r="AW48" s="286" t="str">
        <f>'Control Sheet'!N28</f>
        <v>GREEN</v>
      </c>
      <c r="AX48" s="286" t="str">
        <f>'Control Sheet'!T28</f>
        <v>GREEN</v>
      </c>
      <c r="AY48" s="286" t="str">
        <f>'Control Sheet'!Z28</f>
        <v>GREEN</v>
      </c>
      <c r="AZ48" s="286" t="str">
        <f>'Control Sheet'!AF28</f>
        <v>RED</v>
      </c>
      <c r="BA48" s="5"/>
      <c r="BB48" s="5"/>
      <c r="BC48" s="5"/>
      <c r="BD48" s="5"/>
      <c r="BK48" s="582" t="s">
        <v>0</v>
      </c>
      <c r="BL48" s="244" t="str">
        <f>'Control Sheet'!H69</f>
        <v/>
      </c>
      <c r="BM48" s="244" t="str">
        <f>'Control Sheet'!N69</f>
        <v/>
      </c>
      <c r="BN48" s="244" t="str">
        <f>'Control Sheet'!T69</f>
        <v>GREEN</v>
      </c>
      <c r="BO48" s="244" t="str">
        <f>'Control Sheet'!Z69</f>
        <v>GREEN</v>
      </c>
      <c r="BP48" s="244" t="str">
        <f>'Control Sheet'!AF69</f>
        <v>RED</v>
      </c>
      <c r="BQ48" s="5"/>
      <c r="BR48" s="5"/>
      <c r="BS48" s="5"/>
      <c r="BT48" s="5"/>
      <c r="BZ48" s="256"/>
    </row>
    <row r="49" spans="2:78">
      <c r="B49" s="582"/>
      <c r="C49" s="246"/>
      <c r="D49" s="246"/>
      <c r="E49" s="246"/>
      <c r="F49" s="246"/>
      <c r="G49" s="246"/>
      <c r="H49" t="s">
        <v>41</v>
      </c>
      <c r="I49" t="s">
        <v>42</v>
      </c>
      <c r="J49" t="s">
        <v>41</v>
      </c>
      <c r="K49" t="s">
        <v>42</v>
      </c>
      <c r="R49" s="1363" t="s">
        <v>2</v>
      </c>
      <c r="S49" s="590">
        <v>0.4</v>
      </c>
      <c r="T49" s="590">
        <v>0</v>
      </c>
      <c r="U49" s="129"/>
      <c r="V49" s="129"/>
      <c r="W49" s="129"/>
      <c r="X49" s="129"/>
      <c r="Y49" s="129"/>
      <c r="Z49" s="129"/>
      <c r="AA49" s="129"/>
      <c r="AB49" s="129"/>
      <c r="AC49" s="129"/>
      <c r="AD49" s="1333"/>
      <c r="AE49" s="23"/>
      <c r="AF49" s="44"/>
      <c r="AG49" s="44"/>
      <c r="AH49" s="45"/>
      <c r="AI49" s="5"/>
      <c r="AJ49" s="5"/>
      <c r="AK49" t="s">
        <v>41</v>
      </c>
      <c r="AL49" t="s">
        <v>42</v>
      </c>
      <c r="AM49" t="s">
        <v>41</v>
      </c>
      <c r="AN49" t="s">
        <v>42</v>
      </c>
      <c r="AU49" s="582"/>
      <c r="AV49" s="44"/>
      <c r="AW49" s="44"/>
      <c r="AX49" s="45"/>
      <c r="AY49" s="5"/>
      <c r="AZ49" s="5"/>
      <c r="BA49" t="s">
        <v>41</v>
      </c>
      <c r="BB49" t="s">
        <v>42</v>
      </c>
      <c r="BC49" t="s">
        <v>41</v>
      </c>
      <c r="BD49" t="s">
        <v>42</v>
      </c>
      <c r="BK49" s="582"/>
      <c r="BL49" s="44"/>
      <c r="BM49" s="44"/>
      <c r="BN49" s="45"/>
      <c r="BO49" s="5"/>
      <c r="BP49" s="5"/>
      <c r="BQ49" t="s">
        <v>41</v>
      </c>
      <c r="BR49" t="s">
        <v>42</v>
      </c>
      <c r="BS49" t="s">
        <v>41</v>
      </c>
      <c r="BT49" t="s">
        <v>42</v>
      </c>
      <c r="BZ49" s="256"/>
    </row>
    <row r="50" spans="2:78">
      <c r="B50" s="581" t="str">
        <f>Impact!C16</f>
        <v>Number of policy changes                      (T, Cumulative)</v>
      </c>
      <c r="C50" s="235" t="s">
        <v>4</v>
      </c>
      <c r="D50" s="235" t="s">
        <v>5</v>
      </c>
      <c r="E50" s="235" t="s">
        <v>6</v>
      </c>
      <c r="F50" s="235" t="s">
        <v>7</v>
      </c>
      <c r="G50" s="235" t="s">
        <v>42</v>
      </c>
      <c r="H50" s="241">
        <f>HLOOKUP('Master Input'!$B$1,'Shape and Table Library'!C50:G56,7,FALSE)</f>
        <v>7</v>
      </c>
      <c r="I50" s="236">
        <f>G56</f>
        <v>0</v>
      </c>
      <c r="J50" s="237" t="str">
        <f>HLOOKUP('Master Input'!$B$1,'Shape and Table Library'!C50:G57,8,FALSE)</f>
        <v>GREEN</v>
      </c>
      <c r="K50" s="245" t="str">
        <f>G57</f>
        <v>RED</v>
      </c>
      <c r="R50" s="1363" t="s">
        <v>1</v>
      </c>
      <c r="S50" s="635">
        <v>0.59</v>
      </c>
      <c r="T50" s="635">
        <v>0.59</v>
      </c>
      <c r="U50" s="129"/>
      <c r="V50" s="129"/>
      <c r="W50" s="129"/>
      <c r="X50" s="129"/>
      <c r="Y50" s="129"/>
      <c r="Z50" s="129"/>
      <c r="AA50" s="129"/>
      <c r="AB50" s="129"/>
      <c r="AC50" s="129"/>
      <c r="AD50" s="1333"/>
      <c r="AE50" s="1357" t="str">
        <f>Finance!C16</f>
        <v>Pension deficit                                                                                 (£m, Cumulative)</v>
      </c>
      <c r="AF50" s="235" t="s">
        <v>4</v>
      </c>
      <c r="AG50" s="235" t="s">
        <v>5</v>
      </c>
      <c r="AH50" s="235" t="s">
        <v>6</v>
      </c>
      <c r="AI50" s="235" t="s">
        <v>7</v>
      </c>
      <c r="AJ50" s="235" t="s">
        <v>42</v>
      </c>
      <c r="AK50" s="518">
        <f>HLOOKUP('Master Input'!$B$1,'Shape and Table Library'!AF50:AJ57,7,FALSE)</f>
        <v>152.19999999999999</v>
      </c>
      <c r="AL50" s="517">
        <f>AJ56</f>
        <v>0</v>
      </c>
      <c r="AM50" s="237" t="str">
        <f>HLOOKUP('Master Input'!$B$1,'Shape and Table Library'!AF50:AJ57,8,FALSE)</f>
        <v>RED</v>
      </c>
      <c r="AN50" s="245" t="str">
        <f>AJ57</f>
        <v>RED</v>
      </c>
      <c r="AU50" s="581" t="str">
        <f>Business!C14</f>
        <v>Working capital days (Children's Services)                                                        (Cumulative)</v>
      </c>
      <c r="AV50" s="235" t="s">
        <v>4</v>
      </c>
      <c r="AW50" s="235" t="s">
        <v>5</v>
      </c>
      <c r="AX50" s="235" t="s">
        <v>6</v>
      </c>
      <c r="AY50" s="235" t="s">
        <v>7</v>
      </c>
      <c r="AZ50" s="235" t="s">
        <v>42</v>
      </c>
      <c r="BA50" s="518">
        <f>HLOOKUP('Master Input'!$B$1,'Shape and Table Library'!AV50:AZ57,7,FALSE)</f>
        <v>0</v>
      </c>
      <c r="BB50" s="517">
        <f>AZ56</f>
        <v>0</v>
      </c>
      <c r="BC50" s="237" t="str">
        <f>HLOOKUP('Master Input'!$B$1,'Shape and Table Library'!AV50:AZ57,8,FALSE)</f>
        <v/>
      </c>
      <c r="BD50" s="245" t="str">
        <f>AZ57</f>
        <v>GREEN</v>
      </c>
      <c r="BK50" s="581" t="str">
        <f>SBP!C17</f>
        <v>Number of children and families worked with                                                                (K, Cumulative)</v>
      </c>
      <c r="BL50" s="235" t="s">
        <v>4</v>
      </c>
      <c r="BM50" s="235" t="s">
        <v>5</v>
      </c>
      <c r="BN50" s="235" t="s">
        <v>6</v>
      </c>
      <c r="BO50" s="235" t="s">
        <v>7</v>
      </c>
      <c r="BP50" s="235" t="s">
        <v>42</v>
      </c>
      <c r="BQ50" s="520">
        <f>HLOOKUP('Master Input'!$B$1,'Shape and Table Library'!BL50:BP57,7,FALSE)</f>
        <v>1.419</v>
      </c>
      <c r="BR50" s="519">
        <f>BP56</f>
        <v>0</v>
      </c>
      <c r="BS50" s="237" t="str">
        <f>HLOOKUP('Master Input'!$B$1,'Shape and Table Library'!BL50:BP57,8,FALSE)</f>
        <v>GREEN</v>
      </c>
      <c r="BT50" s="245" t="str">
        <f>BP57</f>
        <v>RED</v>
      </c>
      <c r="BZ50" s="256"/>
    </row>
    <row r="51" spans="2:78">
      <c r="B51" s="582"/>
      <c r="C51" s="5"/>
      <c r="D51" s="5"/>
      <c r="E51" s="5"/>
      <c r="F51" s="5"/>
      <c r="G51" s="5"/>
      <c r="H51" s="5"/>
      <c r="I51" s="5"/>
      <c r="J51" s="5"/>
      <c r="K51" s="5"/>
      <c r="R51" s="1334"/>
      <c r="S51" s="129"/>
      <c r="T51" s="129"/>
      <c r="U51" s="129"/>
      <c r="V51" s="129"/>
      <c r="W51" s="129"/>
      <c r="X51" s="129"/>
      <c r="Y51" s="129"/>
      <c r="Z51" s="129"/>
      <c r="AA51" s="129"/>
      <c r="AB51" s="129"/>
      <c r="AC51" s="129"/>
      <c r="AD51" s="1333"/>
      <c r="AE51" s="23"/>
      <c r="AF51" s="5"/>
      <c r="AG51" s="5"/>
      <c r="AH51" s="5"/>
      <c r="AI51" s="5"/>
      <c r="AJ51" s="5"/>
      <c r="AK51" s="5"/>
      <c r="AL51" s="5"/>
      <c r="AM51" s="5"/>
      <c r="AN51" s="5"/>
      <c r="AU51" s="582"/>
      <c r="AV51" s="5"/>
      <c r="AW51" s="5"/>
      <c r="AX51" s="5"/>
      <c r="AY51" s="5"/>
      <c r="AZ51" s="5"/>
      <c r="BA51" s="5"/>
      <c r="BB51" s="5"/>
      <c r="BC51" s="5"/>
      <c r="BD51" s="5"/>
      <c r="BK51" s="582"/>
      <c r="BL51" s="5"/>
      <c r="BM51" s="5"/>
      <c r="BN51" s="5"/>
      <c r="BO51" s="5"/>
      <c r="BP51" s="5"/>
      <c r="BQ51" s="5"/>
      <c r="BR51" s="5"/>
      <c r="BS51" s="5"/>
      <c r="BT51" s="5"/>
      <c r="BZ51" s="256"/>
    </row>
    <row r="52" spans="2:78">
      <c r="B52" s="582" t="s">
        <v>90</v>
      </c>
      <c r="C52" s="236">
        <f t="shared" ref="C52:G53" si="18">IF(C55=0,NA(),C55)</f>
        <v>2</v>
      </c>
      <c r="D52" s="236">
        <f t="shared" si="18"/>
        <v>4</v>
      </c>
      <c r="E52" s="236">
        <f t="shared" si="18"/>
        <v>6</v>
      </c>
      <c r="F52" s="236">
        <f t="shared" si="18"/>
        <v>7</v>
      </c>
      <c r="G52" s="236">
        <f t="shared" si="18"/>
        <v>7</v>
      </c>
      <c r="H52" s="5"/>
      <c r="I52" s="5"/>
      <c r="J52" s="5"/>
      <c r="K52" s="5"/>
      <c r="R52" s="1334"/>
      <c r="S52" s="129"/>
      <c r="T52" s="129"/>
      <c r="U52" s="129"/>
      <c r="V52" s="129"/>
      <c r="W52" s="129"/>
      <c r="X52" s="129"/>
      <c r="Y52" s="129"/>
      <c r="Z52" s="129"/>
      <c r="AA52" s="129"/>
      <c r="AB52" s="129"/>
      <c r="AC52" s="129"/>
      <c r="AD52" s="1333"/>
      <c r="AE52" s="23" t="s">
        <v>90</v>
      </c>
      <c r="AF52" s="517">
        <f t="shared" ref="AF52:AJ53" si="19">IF(AF55=0,NA(),AF55)</f>
        <v>105</v>
      </c>
      <c r="AG52" s="517">
        <f t="shared" si="19"/>
        <v>105</v>
      </c>
      <c r="AH52" s="517">
        <f t="shared" si="19"/>
        <v>105</v>
      </c>
      <c r="AI52" s="517">
        <f t="shared" si="19"/>
        <v>105</v>
      </c>
      <c r="AJ52" s="517">
        <f t="shared" si="19"/>
        <v>105</v>
      </c>
      <c r="AK52" s="5"/>
      <c r="AL52" s="5"/>
      <c r="AM52" s="5"/>
      <c r="AN52" s="5"/>
      <c r="AU52" s="582" t="s">
        <v>90</v>
      </c>
      <c r="AV52" s="292">
        <f t="shared" ref="AV52:AZ53" si="20">IF(AV55=0,NA(),AV55)</f>
        <v>15</v>
      </c>
      <c r="AW52" s="292">
        <f t="shared" si="20"/>
        <v>13</v>
      </c>
      <c r="AX52" s="292">
        <f t="shared" si="20"/>
        <v>11.5</v>
      </c>
      <c r="AY52" s="292">
        <f t="shared" si="20"/>
        <v>9.9</v>
      </c>
      <c r="AZ52" s="292">
        <f t="shared" si="20"/>
        <v>10</v>
      </c>
      <c r="BA52" s="5"/>
      <c r="BB52" s="5"/>
      <c r="BC52" s="5"/>
      <c r="BD52" s="5"/>
      <c r="BK52" s="582" t="s">
        <v>90</v>
      </c>
      <c r="BL52" s="519">
        <f t="shared" ref="BL52:BP53" si="21">IF(BL55=0,NA(),BL55)</f>
        <v>0.6</v>
      </c>
      <c r="BM52" s="519">
        <f t="shared" si="21"/>
        <v>0.8</v>
      </c>
      <c r="BN52" s="519">
        <f t="shared" si="21"/>
        <v>1</v>
      </c>
      <c r="BO52" s="519">
        <f t="shared" si="21"/>
        <v>1.24</v>
      </c>
      <c r="BP52" s="519">
        <f t="shared" si="21"/>
        <v>1.24</v>
      </c>
      <c r="BQ52" s="5"/>
      <c r="BR52" s="5"/>
      <c r="BS52" s="5"/>
      <c r="BT52" s="5"/>
      <c r="BZ52" s="256"/>
    </row>
    <row r="53" spans="2:78">
      <c r="B53" s="582" t="s">
        <v>196</v>
      </c>
      <c r="C53" s="236">
        <f t="shared" si="18"/>
        <v>4</v>
      </c>
      <c r="D53" s="236">
        <f t="shared" si="18"/>
        <v>5</v>
      </c>
      <c r="E53" s="236">
        <f t="shared" si="18"/>
        <v>6</v>
      </c>
      <c r="F53" s="236">
        <f t="shared" si="18"/>
        <v>7</v>
      </c>
      <c r="G53" s="236" t="e">
        <f t="shared" si="18"/>
        <v>#N/A</v>
      </c>
      <c r="H53" s="5"/>
      <c r="I53" s="5"/>
      <c r="J53" s="562" t="s">
        <v>94</v>
      </c>
      <c r="K53" s="562" t="s">
        <v>587</v>
      </c>
      <c r="R53" s="1364" t="str">
        <f>'Master Input'!B40</f>
        <v>Staff consider our managers to be effective                                      (%, Annual)</v>
      </c>
      <c r="S53" s="637" t="s">
        <v>77</v>
      </c>
      <c r="T53" s="636" t="s">
        <v>592</v>
      </c>
      <c r="U53" s="562" t="s">
        <v>587</v>
      </c>
      <c r="V53" s="129" t="s">
        <v>1087</v>
      </c>
      <c r="W53" s="129"/>
      <c r="X53" s="129"/>
      <c r="Y53" s="129"/>
      <c r="Z53" s="129"/>
      <c r="AA53" s="129"/>
      <c r="AB53" s="129"/>
      <c r="AC53" s="129"/>
      <c r="AD53" s="1333"/>
      <c r="AE53" s="23" t="s">
        <v>196</v>
      </c>
      <c r="AF53" s="517">
        <f t="shared" si="19"/>
        <v>105.7</v>
      </c>
      <c r="AG53" s="517">
        <f t="shared" si="19"/>
        <v>124.9</v>
      </c>
      <c r="AH53" s="517">
        <f t="shared" si="19"/>
        <v>169.6</v>
      </c>
      <c r="AI53" s="517">
        <f t="shared" si="19"/>
        <v>152.19999999999999</v>
      </c>
      <c r="AJ53" s="517" t="e">
        <f t="shared" si="19"/>
        <v>#N/A</v>
      </c>
      <c r="AK53" s="5"/>
      <c r="AL53" s="5"/>
      <c r="AM53" s="562" t="s">
        <v>94</v>
      </c>
      <c r="AN53" s="562" t="s">
        <v>587</v>
      </c>
      <c r="AU53" s="582" t="s">
        <v>196</v>
      </c>
      <c r="AV53" s="292">
        <f t="shared" si="20"/>
        <v>17.399999999999999</v>
      </c>
      <c r="AW53" s="292">
        <f t="shared" si="20"/>
        <v>20.7</v>
      </c>
      <c r="AX53" s="292">
        <f t="shared" si="20"/>
        <v>22.7</v>
      </c>
      <c r="AY53" s="292" t="e">
        <f t="shared" si="20"/>
        <v>#N/A</v>
      </c>
      <c r="AZ53" s="292" t="e">
        <f t="shared" si="20"/>
        <v>#N/A</v>
      </c>
      <c r="BA53" s="5"/>
      <c r="BB53" s="5"/>
      <c r="BC53" s="562" t="s">
        <v>94</v>
      </c>
      <c r="BD53" s="562" t="s">
        <v>587</v>
      </c>
      <c r="BK53" s="582" t="s">
        <v>196</v>
      </c>
      <c r="BL53" s="519">
        <f t="shared" si="21"/>
        <v>0.60899999999999999</v>
      </c>
      <c r="BM53" s="519">
        <f t="shared" si="21"/>
        <v>0.84</v>
      </c>
      <c r="BN53" s="519">
        <f t="shared" si="21"/>
        <v>1.1950000000000001</v>
      </c>
      <c r="BO53" s="519">
        <f t="shared" si="21"/>
        <v>1.419</v>
      </c>
      <c r="BP53" s="519" t="e">
        <f t="shared" si="21"/>
        <v>#N/A</v>
      </c>
      <c r="BQ53" s="5"/>
      <c r="BR53" s="5"/>
      <c r="BS53" s="562" t="s">
        <v>94</v>
      </c>
      <c r="BT53" s="562" t="s">
        <v>587</v>
      </c>
      <c r="BZ53" s="256"/>
    </row>
    <row r="54" spans="2:78">
      <c r="B54" s="582"/>
      <c r="C54" s="239"/>
      <c r="D54" s="239"/>
      <c r="E54" s="240"/>
      <c r="F54" s="237"/>
      <c r="G54" s="237"/>
      <c r="H54" s="5"/>
      <c r="I54" s="5"/>
      <c r="J54" s="142" t="str">
        <f>'Shape and Table Library'!J50</f>
        <v>GREEN</v>
      </c>
      <c r="K54" s="304" t="str">
        <f>'Shape and Table Library'!K50</f>
        <v>RED</v>
      </c>
      <c r="R54" s="1362" t="s">
        <v>2</v>
      </c>
      <c r="S54" s="1356">
        <f>IF(S56=0,NA(),S56)</f>
        <v>0.75</v>
      </c>
      <c r="T54" s="1356" t="e">
        <f>IF(T56=0,NA(),T56)</f>
        <v>#N/A</v>
      </c>
      <c r="U54" s="591" t="s">
        <v>276</v>
      </c>
      <c r="V54" s="591" t="s">
        <v>276</v>
      </c>
      <c r="W54" s="129"/>
      <c r="X54" s="129"/>
      <c r="Y54" s="129"/>
      <c r="Z54" s="129"/>
      <c r="AA54" s="129"/>
      <c r="AB54" s="129"/>
      <c r="AC54" s="129"/>
      <c r="AD54" s="1333"/>
      <c r="AE54" s="23"/>
      <c r="AF54" s="44"/>
      <c r="AG54" s="44"/>
      <c r="AH54" s="45"/>
      <c r="AI54" s="5"/>
      <c r="AJ54" s="5"/>
      <c r="AK54" s="5"/>
      <c r="AL54" s="5"/>
      <c r="AM54" s="142" t="str">
        <f>'Shape and Table Library'!AM50</f>
        <v>RED</v>
      </c>
      <c r="AN54" s="304" t="str">
        <f>'Shape and Table Library'!AN50</f>
        <v>RED</v>
      </c>
      <c r="AU54" s="582"/>
      <c r="AV54" s="293"/>
      <c r="AW54" s="293"/>
      <c r="AX54" s="294"/>
      <c r="AY54" s="292"/>
      <c r="AZ54" s="292"/>
      <c r="BA54" s="5"/>
      <c r="BB54" s="5"/>
      <c r="BC54" s="142" t="str">
        <f>'Shape and Table Library'!BC50</f>
        <v/>
      </c>
      <c r="BD54" s="304" t="str">
        <f>'Shape and Table Library'!BD50</f>
        <v>GREEN</v>
      </c>
      <c r="BK54" s="582"/>
      <c r="BL54" s="44"/>
      <c r="BM54" s="44"/>
      <c r="BN54" s="45"/>
      <c r="BO54" s="5"/>
      <c r="BP54" s="5"/>
      <c r="BQ54" s="5"/>
      <c r="BR54" s="5"/>
      <c r="BS54" s="142" t="str">
        <f>'Shape and Table Library'!BS50</f>
        <v>GREEN</v>
      </c>
      <c r="BT54" s="304" t="str">
        <f>'Shape and Table Library'!BT50</f>
        <v>RED</v>
      </c>
      <c r="BZ54" s="256"/>
    </row>
    <row r="55" spans="2:78">
      <c r="B55" s="582" t="s">
        <v>90</v>
      </c>
      <c r="C55" s="285">
        <f>'Control Sheet'!G21</f>
        <v>2</v>
      </c>
      <c r="D55" s="285">
        <f>'Control Sheet'!M21</f>
        <v>4</v>
      </c>
      <c r="E55" s="285">
        <f>'Control Sheet'!S21</f>
        <v>6</v>
      </c>
      <c r="F55" s="285">
        <f>'Control Sheet'!Y21</f>
        <v>7</v>
      </c>
      <c r="G55" s="285">
        <f>'Control Sheet'!AE21</f>
        <v>7</v>
      </c>
      <c r="H55" s="5"/>
      <c r="I55" s="5"/>
      <c r="J55" s="5"/>
      <c r="K55" s="5"/>
      <c r="R55" s="1362" t="s">
        <v>1</v>
      </c>
      <c r="S55" s="1356">
        <f>IF(S57=0,NA(),S57)</f>
        <v>0.73</v>
      </c>
      <c r="T55" s="1356">
        <f>IF(T57=0,NA(),T57)</f>
        <v>0.73</v>
      </c>
      <c r="U55" s="129"/>
      <c r="V55" s="129"/>
      <c r="W55" s="129"/>
      <c r="X55" s="129"/>
      <c r="Y55" s="129"/>
      <c r="Z55" s="129"/>
      <c r="AA55" s="129"/>
      <c r="AB55" s="129"/>
      <c r="AC55" s="129"/>
      <c r="AD55" s="1333"/>
      <c r="AE55" s="23" t="s">
        <v>90</v>
      </c>
      <c r="AF55" s="517">
        <f>'Control Sheet'!G59</f>
        <v>105</v>
      </c>
      <c r="AG55" s="517">
        <f>'Control Sheet'!M59</f>
        <v>105</v>
      </c>
      <c r="AH55" s="517">
        <f>'Control Sheet'!S59</f>
        <v>105</v>
      </c>
      <c r="AI55" s="517">
        <f>'Control Sheet'!Y59</f>
        <v>105</v>
      </c>
      <c r="AJ55" s="517">
        <f>'Control Sheet'!AE59</f>
        <v>105</v>
      </c>
      <c r="AK55" s="5"/>
      <c r="AL55" s="5"/>
      <c r="AM55" s="5"/>
      <c r="AN55" s="5"/>
      <c r="AU55" s="582" t="s">
        <v>90</v>
      </c>
      <c r="AV55" s="290">
        <f>'Control Sheet'!G29</f>
        <v>15</v>
      </c>
      <c r="AW55" s="290">
        <f>'Control Sheet'!M29</f>
        <v>13</v>
      </c>
      <c r="AX55" s="290">
        <f>'Control Sheet'!S29</f>
        <v>11.5</v>
      </c>
      <c r="AY55" s="290">
        <f>'Control Sheet'!Y29</f>
        <v>9.9</v>
      </c>
      <c r="AZ55" s="290">
        <f>'Control Sheet'!AE29</f>
        <v>10</v>
      </c>
      <c r="BA55" s="5"/>
      <c r="BB55" s="5"/>
      <c r="BC55" s="5"/>
      <c r="BD55" s="5"/>
      <c r="BK55" s="582" t="s">
        <v>90</v>
      </c>
      <c r="BL55" s="519">
        <f>'Control Sheet'!G71</f>
        <v>0.6</v>
      </c>
      <c r="BM55" s="519">
        <f>'Control Sheet'!M71</f>
        <v>0.8</v>
      </c>
      <c r="BN55" s="519">
        <f>'Control Sheet'!S71</f>
        <v>1</v>
      </c>
      <c r="BO55" s="519">
        <f>'Control Sheet'!Y71</f>
        <v>1.24</v>
      </c>
      <c r="BP55" s="519">
        <f>'Control Sheet'!AE71</f>
        <v>1.24</v>
      </c>
      <c r="BQ55" s="5"/>
      <c r="BR55" s="5"/>
      <c r="BS55" s="5"/>
      <c r="BT55" s="5"/>
      <c r="BZ55" s="256"/>
    </row>
    <row r="56" spans="2:78">
      <c r="B56" s="582" t="s">
        <v>91</v>
      </c>
      <c r="C56" s="285">
        <f>'Control Sheet'!F21</f>
        <v>4</v>
      </c>
      <c r="D56" s="285">
        <f>'Control Sheet'!L21</f>
        <v>5</v>
      </c>
      <c r="E56" s="285">
        <f>'Control Sheet'!R21</f>
        <v>6</v>
      </c>
      <c r="F56" s="285">
        <f>'Control Sheet'!X21</f>
        <v>7</v>
      </c>
      <c r="G56" s="285">
        <f>'Control Sheet'!AD21</f>
        <v>0</v>
      </c>
      <c r="H56" s="5"/>
      <c r="I56" s="5"/>
      <c r="J56" s="5"/>
      <c r="K56" s="5"/>
      <c r="R56" s="1363" t="s">
        <v>2</v>
      </c>
      <c r="S56" s="590">
        <v>0.75</v>
      </c>
      <c r="T56" s="590">
        <v>0</v>
      </c>
      <c r="U56" s="129"/>
      <c r="V56" s="129"/>
      <c r="W56" s="129"/>
      <c r="X56" s="129"/>
      <c r="Y56" s="129"/>
      <c r="Z56" s="129"/>
      <c r="AA56" s="129"/>
      <c r="AB56" s="129"/>
      <c r="AC56" s="129"/>
      <c r="AD56" s="1333"/>
      <c r="AE56" s="23" t="s">
        <v>196</v>
      </c>
      <c r="AF56" s="517">
        <f>'Control Sheet'!F59</f>
        <v>105.7</v>
      </c>
      <c r="AG56" s="517">
        <f>'Control Sheet'!L59</f>
        <v>124.9</v>
      </c>
      <c r="AH56" s="517">
        <f>'Control Sheet'!R59</f>
        <v>169.6</v>
      </c>
      <c r="AI56" s="517">
        <f>'Control Sheet'!X59</f>
        <v>152.19999999999999</v>
      </c>
      <c r="AJ56" s="517">
        <f>'Control Sheet'!AD59</f>
        <v>0</v>
      </c>
      <c r="AK56" s="5"/>
      <c r="AL56" s="5"/>
      <c r="AM56" s="5"/>
      <c r="AN56" s="5"/>
      <c r="AU56" s="582" t="s">
        <v>91</v>
      </c>
      <c r="AV56" s="290">
        <f>'Control Sheet'!F29</f>
        <v>17.399999999999999</v>
      </c>
      <c r="AW56" s="290">
        <f>'Control Sheet'!L29</f>
        <v>20.7</v>
      </c>
      <c r="AX56" s="290">
        <f>'Control Sheet'!R29</f>
        <v>22.7</v>
      </c>
      <c r="AY56" s="290">
        <f>'Control Sheet'!X29</f>
        <v>0</v>
      </c>
      <c r="AZ56" s="290">
        <f>'Control Sheet'!AD29</f>
        <v>0</v>
      </c>
      <c r="BA56" s="5"/>
      <c r="BB56" s="5"/>
      <c r="BC56" s="5"/>
      <c r="BD56" s="5"/>
      <c r="BK56" s="582" t="s">
        <v>196</v>
      </c>
      <c r="BL56" s="519">
        <f>'Control Sheet'!F71</f>
        <v>0.60899999999999999</v>
      </c>
      <c r="BM56" s="519">
        <f>'Control Sheet'!L71</f>
        <v>0.84</v>
      </c>
      <c r="BN56" s="519">
        <f>'Control Sheet'!R71</f>
        <v>1.1950000000000001</v>
      </c>
      <c r="BO56" s="519">
        <f>'Control Sheet'!X71</f>
        <v>1.419</v>
      </c>
      <c r="BP56" s="519">
        <f>'Control Sheet'!AD71</f>
        <v>0</v>
      </c>
      <c r="BQ56" s="5"/>
      <c r="BR56" s="5"/>
      <c r="BS56" s="5"/>
      <c r="BT56" s="5"/>
      <c r="BZ56" s="256"/>
    </row>
    <row r="57" spans="2:78">
      <c r="B57" s="582" t="s">
        <v>0</v>
      </c>
      <c r="C57" s="286" t="str">
        <f>'Control Sheet'!H21</f>
        <v>GREEN</v>
      </c>
      <c r="D57" s="286" t="str">
        <f>'Control Sheet'!N21</f>
        <v>GREEN</v>
      </c>
      <c r="E57" s="286" t="str">
        <f>'Control Sheet'!T21</f>
        <v>GREEN</v>
      </c>
      <c r="F57" s="286" t="str">
        <f>'Control Sheet'!Z21</f>
        <v>GREEN</v>
      </c>
      <c r="G57" s="286" t="str">
        <f>'Control Sheet'!AF21</f>
        <v>RED</v>
      </c>
      <c r="H57" s="5"/>
      <c r="I57" s="5"/>
      <c r="J57" s="5"/>
      <c r="K57" s="5"/>
      <c r="R57" s="1363" t="s">
        <v>1</v>
      </c>
      <c r="S57" s="635">
        <v>0.73</v>
      </c>
      <c r="T57" s="590">
        <v>0.73</v>
      </c>
      <c r="U57" s="129"/>
      <c r="V57" s="129"/>
      <c r="W57" s="129"/>
      <c r="X57" s="129"/>
      <c r="Y57" s="129"/>
      <c r="Z57" s="129"/>
      <c r="AA57" s="129"/>
      <c r="AB57" s="129"/>
      <c r="AC57" s="129"/>
      <c r="AD57" s="1333"/>
      <c r="AE57" s="23" t="s">
        <v>0</v>
      </c>
      <c r="AF57" s="300" t="str">
        <f>'Control Sheet'!H59</f>
        <v>AMBER</v>
      </c>
      <c r="AG57" s="300" t="str">
        <f>'Control Sheet'!N59</f>
        <v>RED</v>
      </c>
      <c r="AH57" s="301" t="str">
        <f>'Control Sheet'!T59</f>
        <v>RED</v>
      </c>
      <c r="AI57" s="301" t="str">
        <f>'Control Sheet'!Z59</f>
        <v>RED</v>
      </c>
      <c r="AJ57" s="302" t="s">
        <v>181</v>
      </c>
      <c r="AK57" s="5"/>
      <c r="AL57" s="5"/>
      <c r="AM57" s="5"/>
      <c r="AN57" s="5"/>
      <c r="AU57" s="582" t="s">
        <v>0</v>
      </c>
      <c r="AV57" s="286" t="str">
        <f>'Control Sheet'!H29</f>
        <v>RED</v>
      </c>
      <c r="AW57" s="286" t="str">
        <f>'Control Sheet'!N29</f>
        <v>RED</v>
      </c>
      <c r="AX57" s="286" t="str">
        <f>'Control Sheet'!T29</f>
        <v>RED</v>
      </c>
      <c r="AY57" s="286" t="str">
        <f>'Control Sheet'!Z29</f>
        <v/>
      </c>
      <c r="AZ57" s="286" t="str">
        <f>'Control Sheet'!AF29</f>
        <v>GREEN</v>
      </c>
      <c r="BA57" s="5"/>
      <c r="BB57" s="5"/>
      <c r="BC57" s="5"/>
      <c r="BD57" s="5"/>
      <c r="BK57" s="582" t="s">
        <v>0</v>
      </c>
      <c r="BL57" s="244" t="str">
        <f>'Control Sheet'!H71</f>
        <v>GREEN</v>
      </c>
      <c r="BM57" s="244" t="str">
        <f>'Control Sheet'!N71</f>
        <v>GREEN</v>
      </c>
      <c r="BN57" s="244" t="str">
        <f>'Control Sheet'!T71</f>
        <v>GREEN</v>
      </c>
      <c r="BO57" s="244" t="str">
        <f>'Control Sheet'!Z71</f>
        <v>GREEN</v>
      </c>
      <c r="BP57" s="244" t="str">
        <f>'Control Sheet'!AF71</f>
        <v>RED</v>
      </c>
      <c r="BQ57" s="5"/>
      <c r="BR57" s="5"/>
      <c r="BS57" s="5"/>
      <c r="BT57" s="5"/>
      <c r="BZ57" s="256"/>
    </row>
    <row r="58" spans="2:78">
      <c r="B58" s="267"/>
      <c r="R58" s="1334"/>
      <c r="S58" s="129"/>
      <c r="T58" s="129"/>
      <c r="U58" s="129"/>
      <c r="V58" s="129"/>
      <c r="W58" s="129"/>
      <c r="X58" s="129"/>
      <c r="Y58" s="129"/>
      <c r="Z58" s="129"/>
      <c r="AA58" s="129"/>
      <c r="AB58" s="129"/>
      <c r="AC58" s="129"/>
      <c r="AD58" s="1333"/>
      <c r="AE58" s="129"/>
      <c r="AU58" s="582"/>
      <c r="AV58" s="44"/>
      <c r="AW58" s="44"/>
      <c r="AX58" s="45"/>
      <c r="AY58" s="5"/>
      <c r="AZ58" s="5"/>
      <c r="BA58" t="s">
        <v>41</v>
      </c>
      <c r="BB58" t="s">
        <v>42</v>
      </c>
      <c r="BC58" t="s">
        <v>41</v>
      </c>
      <c r="BD58" t="s">
        <v>42</v>
      </c>
      <c r="BK58" s="582"/>
      <c r="BL58" s="44"/>
      <c r="BM58" s="44"/>
      <c r="BN58" s="45"/>
      <c r="BO58" s="45"/>
      <c r="BP58" s="5"/>
      <c r="BQ58" t="s">
        <v>41</v>
      </c>
      <c r="BR58" t="s">
        <v>42</v>
      </c>
      <c r="BS58" t="s">
        <v>41</v>
      </c>
      <c r="BT58" t="s">
        <v>42</v>
      </c>
      <c r="BZ58" s="256"/>
    </row>
    <row r="59" spans="2:78">
      <c r="B59" s="267"/>
      <c r="R59" s="1334"/>
      <c r="S59" s="129"/>
      <c r="T59" s="129"/>
      <c r="U59" s="129"/>
      <c r="V59" s="129"/>
      <c r="W59" s="129"/>
      <c r="X59" s="129"/>
      <c r="Y59" s="129"/>
      <c r="Z59" s="129"/>
      <c r="AA59" s="129"/>
      <c r="AB59" s="129"/>
      <c r="AC59" s="129"/>
      <c r="AD59" s="1333"/>
      <c r="AE59" s="129"/>
      <c r="AU59" s="581" t="str">
        <f>Business!C15</f>
        <v>% Children's Services CAIU inspections rated Good or above             (%, Non-Cumulative)</v>
      </c>
      <c r="AV59" s="235" t="s">
        <v>4</v>
      </c>
      <c r="AW59" s="235" t="s">
        <v>5</v>
      </c>
      <c r="AX59" s="235" t="s">
        <v>6</v>
      </c>
      <c r="AY59" s="235" t="s">
        <v>7</v>
      </c>
      <c r="AZ59" s="235" t="s">
        <v>42</v>
      </c>
      <c r="BA59" s="242">
        <f>HLOOKUP('Master Input'!$B$1,'Shape and Table Library'!AV59:AZ66,7,FALSE)</f>
        <v>0.59</v>
      </c>
      <c r="BB59" s="242">
        <f>AZ65</f>
        <v>0</v>
      </c>
      <c r="BC59" s="237" t="str">
        <f>HLOOKUP('Master Input'!$B$1,'Shape and Table Library'!AV59:AZ66,8,FALSE)</f>
        <v>AMBER</v>
      </c>
      <c r="BD59" s="245" t="str">
        <f>AZ66</f>
        <v>RED</v>
      </c>
      <c r="BK59" s="581" t="str">
        <f>SBP!C22</f>
        <v>Surplus generated                                     (£m, Cumulative)</v>
      </c>
      <c r="BL59" s="235" t="s">
        <v>4</v>
      </c>
      <c r="BM59" s="235" t="s">
        <v>5</v>
      </c>
      <c r="BN59" s="235" t="s">
        <v>6</v>
      </c>
      <c r="BO59" s="235" t="s">
        <v>7</v>
      </c>
      <c r="BP59" s="235" t="s">
        <v>42</v>
      </c>
      <c r="BQ59" s="520">
        <f>HLOOKUP('Master Input'!$B$1,'Shape and Table Library'!BL59:BP66,7,FALSE)</f>
        <v>-1.74</v>
      </c>
      <c r="BR59" s="519">
        <f>BP65</f>
        <v>0</v>
      </c>
      <c r="BS59" s="237" t="str">
        <f>HLOOKUP('Master Input'!$B$1,'Shape and Table Library'!BL59:BP66,8,FALSE)</f>
        <v>RED</v>
      </c>
      <c r="BT59" s="245" t="str">
        <f>BP66</f>
        <v>GREEN</v>
      </c>
      <c r="BZ59" s="256"/>
    </row>
    <row r="60" spans="2:78">
      <c r="B60" s="267"/>
      <c r="R60" s="1364" t="s">
        <v>567</v>
      </c>
      <c r="S60" s="637" t="s">
        <v>77</v>
      </c>
      <c r="T60" s="636" t="s">
        <v>592</v>
      </c>
      <c r="U60" s="562" t="s">
        <v>587</v>
      </c>
      <c r="V60" s="129" t="s">
        <v>1087</v>
      </c>
      <c r="W60" s="129"/>
      <c r="X60" s="129"/>
      <c r="Y60" s="129"/>
      <c r="Z60" s="129"/>
      <c r="AA60" s="129"/>
      <c r="AB60" s="129"/>
      <c r="AC60" s="129"/>
      <c r="AD60" s="1333"/>
      <c r="AE60" s="129"/>
      <c r="AU60" s="582"/>
      <c r="AV60" s="5"/>
      <c r="AW60" s="5"/>
      <c r="AX60" s="5"/>
      <c r="AY60" s="5"/>
      <c r="AZ60" s="5"/>
      <c r="BA60" s="243"/>
      <c r="BB60" s="243"/>
      <c r="BC60" s="5"/>
      <c r="BD60" s="5"/>
      <c r="BK60" s="582"/>
      <c r="BL60" s="5"/>
      <c r="BM60" s="5"/>
      <c r="BN60" s="5"/>
      <c r="BO60" s="5"/>
      <c r="BP60" s="5"/>
      <c r="BQ60" s="5"/>
      <c r="BR60" s="5"/>
      <c r="BS60" s="5"/>
      <c r="BT60" s="5"/>
      <c r="BZ60" s="256"/>
    </row>
    <row r="61" spans="2:78">
      <c r="B61" s="267"/>
      <c r="R61" s="1362" t="s">
        <v>2</v>
      </c>
      <c r="S61" s="1356" t="e">
        <f>IF(S63=0,NA(),S63)</f>
        <v>#N/A</v>
      </c>
      <c r="T61" s="1356" t="e">
        <f>IF(T63=0,NA(),T63)</f>
        <v>#N/A</v>
      </c>
      <c r="U61" s="591"/>
      <c r="V61" s="591"/>
      <c r="W61" s="129"/>
      <c r="X61" s="129"/>
      <c r="Y61" s="129"/>
      <c r="Z61" s="129"/>
      <c r="AA61" s="129"/>
      <c r="AB61" s="129"/>
      <c r="AC61" s="129"/>
      <c r="AD61" s="1333"/>
      <c r="AE61" s="129"/>
      <c r="AU61" s="582" t="s">
        <v>90</v>
      </c>
      <c r="AV61" s="238">
        <f t="shared" ref="AV61:AZ62" si="22">IF(AV64=0,NA(),AV64)</f>
        <v>0.7</v>
      </c>
      <c r="AW61" s="238">
        <f t="shared" si="22"/>
        <v>0.7</v>
      </c>
      <c r="AX61" s="238">
        <f t="shared" si="22"/>
        <v>0.7</v>
      </c>
      <c r="AY61" s="238">
        <f t="shared" si="22"/>
        <v>0.7</v>
      </c>
      <c r="AZ61" s="238">
        <f t="shared" si="22"/>
        <v>0.7</v>
      </c>
      <c r="BA61" s="243"/>
      <c r="BB61" s="243"/>
      <c r="BC61" s="5"/>
      <c r="BD61" s="5"/>
      <c r="BK61" s="582" t="s">
        <v>90</v>
      </c>
      <c r="BL61" s="519">
        <f t="shared" ref="BL61:BP62" si="23">IF(BL64=0,NA(),BL64)</f>
        <v>-1.4</v>
      </c>
      <c r="BM61" s="519">
        <f t="shared" si="23"/>
        <v>-1.1499999999999999</v>
      </c>
      <c r="BN61" s="519">
        <f t="shared" si="23"/>
        <v>-0.9</v>
      </c>
      <c r="BO61" s="519">
        <f t="shared" si="23"/>
        <v>-0.6</v>
      </c>
      <c r="BP61" s="519">
        <f t="shared" si="23"/>
        <v>-0.6</v>
      </c>
      <c r="BQ61" s="5"/>
      <c r="BR61" s="5"/>
      <c r="BS61" s="5"/>
      <c r="BT61" s="5"/>
      <c r="BZ61" s="256"/>
    </row>
    <row r="62" spans="2:78">
      <c r="B62" s="267"/>
      <c r="R62" s="1362" t="s">
        <v>1</v>
      </c>
      <c r="S62" s="1356" t="e">
        <f>IF(S64=0,NA(),S64)</f>
        <v>#N/A</v>
      </c>
      <c r="T62" s="1356" t="e">
        <f>IF(T64=0,NA(),T64)</f>
        <v>#N/A</v>
      </c>
      <c r="U62" s="129"/>
      <c r="V62" s="129"/>
      <c r="W62" s="129"/>
      <c r="X62" s="129"/>
      <c r="Y62" s="129"/>
      <c r="Z62" s="129"/>
      <c r="AA62" s="129"/>
      <c r="AB62" s="129"/>
      <c r="AC62" s="129"/>
      <c r="AD62" s="1333"/>
      <c r="AE62" s="129"/>
      <c r="AU62" s="582" t="s">
        <v>196</v>
      </c>
      <c r="AV62" s="238">
        <f t="shared" si="22"/>
        <v>0.8</v>
      </c>
      <c r="AW62" s="238">
        <f t="shared" si="22"/>
        <v>0.71</v>
      </c>
      <c r="AX62" s="238">
        <f t="shared" si="22"/>
        <v>0.59</v>
      </c>
      <c r="AY62" s="238">
        <f t="shared" si="22"/>
        <v>0.59</v>
      </c>
      <c r="AZ62" s="238" t="e">
        <f t="shared" si="22"/>
        <v>#N/A</v>
      </c>
      <c r="BA62" s="243"/>
      <c r="BB62" s="243"/>
      <c r="BC62" s="562" t="s">
        <v>94</v>
      </c>
      <c r="BD62" s="562" t="s">
        <v>587</v>
      </c>
      <c r="BK62" s="582" t="s">
        <v>196</v>
      </c>
      <c r="BL62" s="519">
        <f t="shared" si="23"/>
        <v>-1</v>
      </c>
      <c r="BM62" s="519">
        <f t="shared" si="23"/>
        <v>-1.5</v>
      </c>
      <c r="BN62" s="519">
        <f t="shared" si="23"/>
        <v>-1.8</v>
      </c>
      <c r="BO62" s="519">
        <f t="shared" si="23"/>
        <v>-1.74</v>
      </c>
      <c r="BP62" s="519" t="e">
        <f t="shared" si="23"/>
        <v>#N/A</v>
      </c>
      <c r="BQ62" s="5"/>
      <c r="BR62" s="5"/>
      <c r="BS62" s="562" t="s">
        <v>94</v>
      </c>
      <c r="BT62" s="562" t="s">
        <v>587</v>
      </c>
      <c r="BV62" s="1365"/>
      <c r="BZ62" s="256"/>
    </row>
    <row r="63" spans="2:78">
      <c r="B63" s="267"/>
      <c r="R63" s="1363" t="s">
        <v>2</v>
      </c>
      <c r="S63" s="590">
        <v>0</v>
      </c>
      <c r="T63" s="590">
        <v>0</v>
      </c>
      <c r="U63" s="129"/>
      <c r="V63" s="129"/>
      <c r="W63" s="129"/>
      <c r="X63" s="129"/>
      <c r="Y63" s="129"/>
      <c r="Z63" s="129"/>
      <c r="AA63" s="129"/>
      <c r="AB63" s="129"/>
      <c r="AC63" s="129"/>
      <c r="AD63" s="1333"/>
      <c r="AE63" s="129"/>
      <c r="AU63" s="582"/>
      <c r="AV63" s="239"/>
      <c r="AW63" s="239"/>
      <c r="AX63" s="240"/>
      <c r="AY63" s="237"/>
      <c r="AZ63" s="237"/>
      <c r="BA63" s="243"/>
      <c r="BB63" s="243"/>
      <c r="BC63" s="142" t="s">
        <v>276</v>
      </c>
      <c r="BD63" s="304" t="s">
        <v>276</v>
      </c>
      <c r="BF63" s="1365" t="s">
        <v>747</v>
      </c>
      <c r="BK63" s="582"/>
      <c r="BL63" s="44"/>
      <c r="BM63" s="44"/>
      <c r="BN63" s="45"/>
      <c r="BO63" s="5"/>
      <c r="BP63" s="5"/>
      <c r="BQ63" s="5"/>
      <c r="BR63" s="5"/>
      <c r="BS63" s="142" t="str">
        <f>BS59</f>
        <v>RED</v>
      </c>
      <c r="BT63" s="304" t="str">
        <f>BT59</f>
        <v>GREEN</v>
      </c>
      <c r="BZ63" s="256"/>
    </row>
    <row r="64" spans="2:78">
      <c r="B64" s="267"/>
      <c r="R64" s="1363" t="s">
        <v>1</v>
      </c>
      <c r="S64" s="590">
        <v>0</v>
      </c>
      <c r="T64" s="590">
        <v>0</v>
      </c>
      <c r="U64" s="129"/>
      <c r="V64" s="129"/>
      <c r="W64" s="129"/>
      <c r="X64" s="129"/>
      <c r="Y64" s="129"/>
      <c r="Z64" s="129"/>
      <c r="AA64" s="129"/>
      <c r="AB64" s="129"/>
      <c r="AC64" s="129"/>
      <c r="AD64" s="1333"/>
      <c r="AE64" s="129"/>
      <c r="AU64" s="582" t="s">
        <v>90</v>
      </c>
      <c r="AV64" s="242">
        <f>'Control Sheet'!G30</f>
        <v>0.7</v>
      </c>
      <c r="AW64" s="242">
        <f>'Control Sheet'!M30</f>
        <v>0.7</v>
      </c>
      <c r="AX64" s="242">
        <f>'Control Sheet'!S30</f>
        <v>0.7</v>
      </c>
      <c r="AY64" s="242">
        <f>'Control Sheet'!Y30</f>
        <v>0.7</v>
      </c>
      <c r="AZ64" s="242">
        <f>'Control Sheet'!AE30</f>
        <v>0.7</v>
      </c>
      <c r="BA64" s="243"/>
      <c r="BB64" s="243"/>
      <c r="BC64" s="5"/>
      <c r="BD64" s="5"/>
      <c r="BK64" s="582" t="s">
        <v>90</v>
      </c>
      <c r="BL64" s="519">
        <f>'Control Sheet'!G76</f>
        <v>-1.4</v>
      </c>
      <c r="BM64" s="519">
        <f>'Control Sheet'!M76</f>
        <v>-1.1499999999999999</v>
      </c>
      <c r="BN64" s="519">
        <f>'Control Sheet'!S76</f>
        <v>-0.9</v>
      </c>
      <c r="BO64" s="519">
        <f>'Control Sheet'!Y76</f>
        <v>-0.6</v>
      </c>
      <c r="BP64" s="519">
        <f>'Control Sheet'!AE76</f>
        <v>-0.6</v>
      </c>
      <c r="BQ64" s="5"/>
      <c r="BR64" s="5"/>
      <c r="BS64" s="5"/>
      <c r="BT64" s="5"/>
      <c r="BZ64" s="256"/>
    </row>
    <row r="65" spans="2:78" ht="15.75" thickBot="1">
      <c r="B65" s="267"/>
      <c r="R65" s="1339"/>
      <c r="S65" s="1340"/>
      <c r="T65" s="1340"/>
      <c r="U65" s="1340"/>
      <c r="V65" s="1340"/>
      <c r="W65" s="1340"/>
      <c r="X65" s="1340"/>
      <c r="Y65" s="1340"/>
      <c r="Z65" s="1340"/>
      <c r="AA65" s="1340"/>
      <c r="AB65" s="1340"/>
      <c r="AC65" s="1340"/>
      <c r="AD65" s="1341"/>
      <c r="AE65" s="129"/>
      <c r="AU65" s="582" t="s">
        <v>91</v>
      </c>
      <c r="AV65" s="242">
        <f>'Control Sheet'!F30</f>
        <v>0.8</v>
      </c>
      <c r="AW65" s="242">
        <f>'Control Sheet'!L30</f>
        <v>0.71</v>
      </c>
      <c r="AX65" s="242">
        <f>'Control Sheet'!R30</f>
        <v>0.59</v>
      </c>
      <c r="AY65" s="242">
        <f>'Control Sheet'!X30</f>
        <v>0.59</v>
      </c>
      <c r="AZ65" s="242">
        <f>'Control Sheet'!AD30</f>
        <v>0</v>
      </c>
      <c r="BA65" s="243"/>
      <c r="BB65" s="243"/>
      <c r="BC65" s="5"/>
      <c r="BD65" s="5"/>
      <c r="BK65" s="582" t="s">
        <v>196</v>
      </c>
      <c r="BL65" s="519">
        <f>'Control Sheet'!F76</f>
        <v>-1</v>
      </c>
      <c r="BM65" s="519">
        <f>'Control Sheet'!L76</f>
        <v>-1.5</v>
      </c>
      <c r="BN65" s="519">
        <f>'Control Sheet'!R76</f>
        <v>-1.8</v>
      </c>
      <c r="BO65" s="519">
        <f>'Control Sheet'!X76</f>
        <v>-1.74</v>
      </c>
      <c r="BP65" s="519">
        <f>'Control Sheet'!AD76</f>
        <v>0</v>
      </c>
      <c r="BQ65" s="5"/>
      <c r="BR65" s="5"/>
      <c r="BS65" s="5"/>
      <c r="BT65" s="5"/>
      <c r="BZ65" s="256"/>
    </row>
    <row r="66" spans="2:78">
      <c r="B66" s="267"/>
      <c r="R66" s="267"/>
      <c r="AE66" s="267"/>
      <c r="AU66" s="582" t="s">
        <v>0</v>
      </c>
      <c r="AV66" s="286" t="str">
        <f>'Control Sheet'!H30</f>
        <v>GREEN</v>
      </c>
      <c r="AW66" s="286" t="str">
        <f>'Control Sheet'!N30</f>
        <v>GREEN</v>
      </c>
      <c r="AX66" s="286" t="str">
        <f>'Control Sheet'!T30</f>
        <v>AMBER</v>
      </c>
      <c r="AY66" s="286" t="str">
        <f>'Control Sheet'!Z30</f>
        <v>AMBER</v>
      </c>
      <c r="AZ66" s="286" t="str">
        <f>'Control Sheet'!AF30</f>
        <v>RED</v>
      </c>
      <c r="BA66" s="243"/>
      <c r="BB66" s="243"/>
      <c r="BC66" s="5"/>
      <c r="BD66" s="5"/>
      <c r="BK66" s="582" t="s">
        <v>0</v>
      </c>
      <c r="BL66" s="244" t="str">
        <f>'Control Sheet'!H76</f>
        <v>GREEN</v>
      </c>
      <c r="BM66" s="244" t="str">
        <f>'Control Sheet'!N76</f>
        <v>RED</v>
      </c>
      <c r="BN66" s="244" t="str">
        <f>'Control Sheet'!T76</f>
        <v>RED</v>
      </c>
      <c r="BO66" s="244" t="str">
        <f>'Control Sheet'!Z76</f>
        <v>RED</v>
      </c>
      <c r="BP66" s="244" t="str">
        <f>'Control Sheet'!AF76</f>
        <v>GREEN</v>
      </c>
      <c r="BQ66" s="5"/>
      <c r="BR66" s="5"/>
      <c r="BS66" s="5"/>
      <c r="BT66" s="5"/>
      <c r="BZ66" s="256"/>
    </row>
    <row r="67" spans="2:78">
      <c r="B67" s="267"/>
      <c r="R67" s="267"/>
      <c r="AE67" s="267"/>
      <c r="AU67" s="582"/>
      <c r="AV67" s="246"/>
      <c r="AW67" s="246"/>
      <c r="AX67" s="246"/>
      <c r="AY67" s="246"/>
      <c r="AZ67" s="246"/>
      <c r="BA67" t="s">
        <v>41</v>
      </c>
      <c r="BB67" t="s">
        <v>42</v>
      </c>
      <c r="BC67" t="s">
        <v>41</v>
      </c>
      <c r="BD67" t="s">
        <v>42</v>
      </c>
      <c r="BK67" s="582"/>
      <c r="BL67" s="44"/>
      <c r="BM67" s="44"/>
      <c r="BN67" s="45"/>
      <c r="BO67" s="45"/>
      <c r="BP67" s="5"/>
      <c r="BQ67" t="s">
        <v>41</v>
      </c>
      <c r="BR67" t="s">
        <v>42</v>
      </c>
      <c r="BS67" t="s">
        <v>41</v>
      </c>
      <c r="BT67" t="s">
        <v>42</v>
      </c>
      <c r="BZ67" s="256"/>
    </row>
    <row r="68" spans="2:78">
      <c r="B68" s="267"/>
      <c r="R68" s="267"/>
      <c r="AE68" s="267"/>
      <c r="AU68" s="581" t="str">
        <f>Business!C16</f>
        <v>Internal customer satisfaction rating on support received by Corp Services                                    (%, Non-Cumulative)</v>
      </c>
      <c r="AV68" s="235" t="s">
        <v>4</v>
      </c>
      <c r="AW68" s="235" t="s">
        <v>5</v>
      </c>
      <c r="AX68" s="235" t="s">
        <v>6</v>
      </c>
      <c r="AY68" s="235" t="s">
        <v>7</v>
      </c>
      <c r="AZ68" s="235" t="s">
        <v>42</v>
      </c>
      <c r="BA68" s="242">
        <f>HLOOKUP('Master Input'!$B$1,'Shape and Table Library'!AV68:AZ75,7,FALSE)</f>
        <v>0</v>
      </c>
      <c r="BB68" s="242">
        <f>AZ74</f>
        <v>0</v>
      </c>
      <c r="BC68" s="237" t="str">
        <f>HLOOKUP('Master Input'!$B$1,'Shape and Table Library'!AV68:AZ75,8,FALSE)</f>
        <v/>
      </c>
      <c r="BD68" s="245" t="str">
        <f>AZ75</f>
        <v/>
      </c>
      <c r="BK68" s="581" t="str">
        <f>SBP!C23</f>
        <v>Ofsted rating (Requires Improvement (1), Satisfactory(2) , Good(3), Outstanding(4))                                                                (Non-Cumulative)</v>
      </c>
      <c r="BL68" s="235" t="s">
        <v>4</v>
      </c>
      <c r="BM68" s="235" t="s">
        <v>5</v>
      </c>
      <c r="BN68" s="235" t="s">
        <v>6</v>
      </c>
      <c r="BO68" s="235" t="s">
        <v>7</v>
      </c>
      <c r="BP68" s="235" t="s">
        <v>42</v>
      </c>
      <c r="BQ68" s="241">
        <f>HLOOKUP('Master Input'!$B$1,'Shape and Table Library'!BL68:BP75,7,FALSE)</f>
        <v>1</v>
      </c>
      <c r="BR68" s="236">
        <f>BP74</f>
        <v>0</v>
      </c>
      <c r="BS68" s="237" t="str">
        <f>HLOOKUP('Master Input'!$B$1,'Shape and Table Library'!BL68:BP75,8,FALSE)</f>
        <v>RED</v>
      </c>
      <c r="BT68" s="245" t="str">
        <f>BP75</f>
        <v>RED</v>
      </c>
      <c r="BZ68" s="256"/>
    </row>
    <row r="69" spans="2:78">
      <c r="B69" s="267"/>
      <c r="R69" s="267"/>
      <c r="AE69" s="267"/>
      <c r="AU69" s="582"/>
      <c r="AV69" s="5"/>
      <c r="AW69" s="5"/>
      <c r="AX69" s="5"/>
      <c r="AY69" s="5"/>
      <c r="AZ69" s="5"/>
      <c r="BA69" s="243"/>
      <c r="BB69" s="243"/>
      <c r="BC69" s="5"/>
      <c r="BD69" s="5"/>
      <c r="BK69" s="582"/>
      <c r="BL69" s="5"/>
      <c r="BM69" s="5"/>
      <c r="BN69" s="5"/>
      <c r="BO69" s="5"/>
      <c r="BP69" s="5"/>
      <c r="BQ69" s="5"/>
      <c r="BR69" s="5"/>
      <c r="BS69" s="5"/>
      <c r="BT69" s="5"/>
      <c r="BZ69" s="256"/>
    </row>
    <row r="70" spans="2:78">
      <c r="B70" s="267"/>
      <c r="R70" s="267"/>
      <c r="AE70" s="267"/>
      <c r="AU70" s="582" t="s">
        <v>90</v>
      </c>
      <c r="AV70" s="238" t="e">
        <f t="shared" ref="AV70:AZ71" si="24">IF(AV73=0,NA(),AV73)</f>
        <v>#N/A</v>
      </c>
      <c r="AW70" s="238" t="e">
        <f t="shared" si="24"/>
        <v>#N/A</v>
      </c>
      <c r="AX70" s="238" t="e">
        <f t="shared" si="24"/>
        <v>#N/A</v>
      </c>
      <c r="AY70" s="238" t="e">
        <f t="shared" si="24"/>
        <v>#N/A</v>
      </c>
      <c r="AZ70" s="238" t="e">
        <f t="shared" si="24"/>
        <v>#N/A</v>
      </c>
      <c r="BA70" s="243"/>
      <c r="BB70" s="243"/>
      <c r="BC70" s="5"/>
      <c r="BD70" s="5"/>
      <c r="BK70" s="582" t="s">
        <v>90</v>
      </c>
      <c r="BL70" s="236">
        <f t="shared" ref="BL70:BP71" si="25">IF(BL73=0,NA(),BL73)</f>
        <v>3</v>
      </c>
      <c r="BM70" s="236">
        <f t="shared" si="25"/>
        <v>3</v>
      </c>
      <c r="BN70" s="236">
        <f t="shared" si="25"/>
        <v>3</v>
      </c>
      <c r="BO70" s="236">
        <f t="shared" si="25"/>
        <v>3</v>
      </c>
      <c r="BP70" s="236">
        <f t="shared" si="25"/>
        <v>3</v>
      </c>
      <c r="BQ70" s="5"/>
      <c r="BR70" s="5"/>
      <c r="BS70" s="5"/>
      <c r="BT70" s="5"/>
      <c r="BZ70" s="256"/>
    </row>
    <row r="71" spans="2:78">
      <c r="B71" s="267"/>
      <c r="R71" s="267"/>
      <c r="AE71" s="267"/>
      <c r="AU71" s="582" t="s">
        <v>196</v>
      </c>
      <c r="AV71" s="238" t="e">
        <f t="shared" si="24"/>
        <v>#N/A</v>
      </c>
      <c r="AW71" s="238" t="e">
        <f t="shared" si="24"/>
        <v>#N/A</v>
      </c>
      <c r="AX71" s="238" t="e">
        <f t="shared" si="24"/>
        <v>#N/A</v>
      </c>
      <c r="AY71" s="238" t="e">
        <f t="shared" si="24"/>
        <v>#N/A</v>
      </c>
      <c r="AZ71" s="238" t="e">
        <f t="shared" si="24"/>
        <v>#N/A</v>
      </c>
      <c r="BA71" s="243"/>
      <c r="BB71" s="243"/>
      <c r="BC71" s="562" t="s">
        <v>94</v>
      </c>
      <c r="BD71" s="562" t="s">
        <v>587</v>
      </c>
      <c r="BK71" s="582" t="s">
        <v>196</v>
      </c>
      <c r="BL71" s="236">
        <f t="shared" si="25"/>
        <v>2</v>
      </c>
      <c r="BM71" s="236">
        <f t="shared" si="25"/>
        <v>1</v>
      </c>
      <c r="BN71" s="236">
        <f t="shared" si="25"/>
        <v>1</v>
      </c>
      <c r="BO71" s="236">
        <f t="shared" si="25"/>
        <v>1</v>
      </c>
      <c r="BP71" s="236" t="e">
        <f t="shared" si="25"/>
        <v>#N/A</v>
      </c>
      <c r="BQ71" s="5"/>
      <c r="BR71" s="5"/>
      <c r="BS71" s="562" t="s">
        <v>94</v>
      </c>
      <c r="BT71" s="562" t="s">
        <v>587</v>
      </c>
      <c r="BV71" s="1365" t="s">
        <v>1089</v>
      </c>
      <c r="BZ71" s="256"/>
    </row>
    <row r="72" spans="2:78">
      <c r="B72" s="267"/>
      <c r="R72" s="267"/>
      <c r="AE72" s="267"/>
      <c r="AU72" s="582"/>
      <c r="AV72" s="239"/>
      <c r="AW72" s="239"/>
      <c r="AX72" s="240"/>
      <c r="AY72" s="237"/>
      <c r="AZ72" s="237"/>
      <c r="BA72" s="243"/>
      <c r="BB72" s="243"/>
      <c r="BC72" s="142" t="str">
        <f>'Shape and Table Library'!BC68</f>
        <v/>
      </c>
      <c r="BD72" s="304" t="str">
        <f>'Shape and Table Library'!BD68</f>
        <v/>
      </c>
      <c r="BK72" s="582"/>
      <c r="BL72" s="44"/>
      <c r="BM72" s="44"/>
      <c r="BN72" s="45"/>
      <c r="BO72" s="5"/>
      <c r="BP72" s="5"/>
      <c r="BQ72" s="5"/>
      <c r="BR72" s="5"/>
      <c r="BS72" s="142" t="s">
        <v>277</v>
      </c>
      <c r="BT72" s="304" t="s">
        <v>277</v>
      </c>
      <c r="BZ72" s="256"/>
    </row>
    <row r="73" spans="2:78">
      <c r="B73" s="267"/>
      <c r="R73" s="267"/>
      <c r="AE73" s="267"/>
      <c r="AU73" s="582" t="s">
        <v>90</v>
      </c>
      <c r="AV73" s="242">
        <f>'Control Sheet'!G31</f>
        <v>0</v>
      </c>
      <c r="AW73" s="242">
        <f>'Control Sheet'!M31</f>
        <v>0</v>
      </c>
      <c r="AX73" s="242">
        <f>'Control Sheet'!S31</f>
        <v>0</v>
      </c>
      <c r="AY73" s="242">
        <f>'Control Sheet'!Y31</f>
        <v>0</v>
      </c>
      <c r="AZ73" s="242">
        <f>'Control Sheet'!AE31</f>
        <v>0</v>
      </c>
      <c r="BA73" s="243"/>
      <c r="BB73" s="243"/>
      <c r="BC73" s="5"/>
      <c r="BD73" s="5"/>
      <c r="BK73" s="582" t="s">
        <v>90</v>
      </c>
      <c r="BL73" s="236">
        <f>'Control Sheet'!G77</f>
        <v>3</v>
      </c>
      <c r="BM73" s="236">
        <f>'Control Sheet'!M77</f>
        <v>3</v>
      </c>
      <c r="BN73" s="236">
        <f>'Control Sheet'!S77</f>
        <v>3</v>
      </c>
      <c r="BO73" s="236">
        <f>'Control Sheet'!Y77</f>
        <v>3</v>
      </c>
      <c r="BP73" s="236">
        <f>'Control Sheet'!AE77</f>
        <v>3</v>
      </c>
      <c r="BQ73" s="5"/>
      <c r="BR73" s="5"/>
      <c r="BS73" s="5"/>
      <c r="BT73" s="5"/>
      <c r="BZ73" s="256"/>
    </row>
    <row r="74" spans="2:78">
      <c r="B74" s="267"/>
      <c r="R74" s="267"/>
      <c r="AE74" s="267"/>
      <c r="AU74" s="582" t="s">
        <v>91</v>
      </c>
      <c r="AV74" s="242">
        <f>'Control Sheet'!F31</f>
        <v>0</v>
      </c>
      <c r="AW74" s="242">
        <f>'Control Sheet'!L31</f>
        <v>0</v>
      </c>
      <c r="AX74" s="242">
        <f>'Control Sheet'!R31</f>
        <v>0</v>
      </c>
      <c r="AY74" s="242">
        <f>'Control Sheet'!X31</f>
        <v>0</v>
      </c>
      <c r="AZ74" s="242">
        <f>'Control Sheet'!AD31</f>
        <v>0</v>
      </c>
      <c r="BA74" s="243"/>
      <c r="BB74" s="243"/>
      <c r="BC74" s="5"/>
      <c r="BD74" s="5"/>
      <c r="BK74" s="582" t="s">
        <v>196</v>
      </c>
      <c r="BL74" s="236">
        <f>'Control Sheet'!F77</f>
        <v>2</v>
      </c>
      <c r="BM74" s="236">
        <f>'Control Sheet'!L77</f>
        <v>1</v>
      </c>
      <c r="BN74" s="236">
        <f>'Control Sheet'!R77</f>
        <v>1</v>
      </c>
      <c r="BO74" s="236">
        <f>'Control Sheet'!X77</f>
        <v>1</v>
      </c>
      <c r="BP74" s="236">
        <f>'Control Sheet'!AD77</f>
        <v>0</v>
      </c>
      <c r="BQ74" s="5"/>
      <c r="BR74" s="5"/>
      <c r="BS74" s="5"/>
      <c r="BT74" s="5"/>
      <c r="BZ74" s="256"/>
    </row>
    <row r="75" spans="2:78">
      <c r="B75" s="267"/>
      <c r="R75" s="267"/>
      <c r="AE75" s="267"/>
      <c r="AU75" s="582" t="s">
        <v>0</v>
      </c>
      <c r="AV75" s="286" t="str">
        <f>'Control Sheet'!H31</f>
        <v/>
      </c>
      <c r="AW75" s="286" t="str">
        <f>'Control Sheet'!N31</f>
        <v/>
      </c>
      <c r="AX75" s="286" t="str">
        <f>'Control Sheet'!T31</f>
        <v/>
      </c>
      <c r="AY75" s="286" t="str">
        <f>'Control Sheet'!Z31</f>
        <v/>
      </c>
      <c r="AZ75" s="286" t="str">
        <f>'Control Sheet'!AF31</f>
        <v/>
      </c>
      <c r="BA75" s="243"/>
      <c r="BB75" s="243"/>
      <c r="BC75" s="5"/>
      <c r="BD75" s="5"/>
      <c r="BK75" s="582" t="s">
        <v>0</v>
      </c>
      <c r="BL75" s="244" t="str">
        <f>'Control Sheet'!H77</f>
        <v>RED</v>
      </c>
      <c r="BM75" s="244" t="str">
        <f>'Control Sheet'!N77</f>
        <v>RED</v>
      </c>
      <c r="BN75" s="244" t="str">
        <f>'Control Sheet'!T77</f>
        <v>RED</v>
      </c>
      <c r="BO75" s="244" t="str">
        <f>'Control Sheet'!Z77</f>
        <v>RED</v>
      </c>
      <c r="BP75" s="244" t="str">
        <f>'Control Sheet'!AF77</f>
        <v>RED</v>
      </c>
      <c r="BQ75" s="5"/>
      <c r="BR75" s="5"/>
      <c r="BS75" s="5"/>
      <c r="BT75" s="5"/>
      <c r="BZ75" s="256"/>
    </row>
    <row r="76" spans="2:78">
      <c r="B76" s="267"/>
      <c r="R76" s="267"/>
      <c r="AE76" s="267"/>
      <c r="AU76" s="582"/>
      <c r="AV76" s="44"/>
      <c r="AW76" s="44"/>
      <c r="AX76" s="45"/>
      <c r="AY76" s="5"/>
      <c r="AZ76" s="5"/>
      <c r="BA76" t="s">
        <v>41</v>
      </c>
      <c r="BB76" t="s">
        <v>42</v>
      </c>
      <c r="BC76" t="s">
        <v>41</v>
      </c>
      <c r="BD76" t="s">
        <v>42</v>
      </c>
      <c r="BK76" s="582"/>
      <c r="BL76" s="44"/>
      <c r="BM76" s="44"/>
      <c r="BN76" s="45"/>
      <c r="BO76" s="45"/>
      <c r="BP76" s="5"/>
      <c r="BQ76" t="s">
        <v>41</v>
      </c>
      <c r="BR76" t="s">
        <v>42</v>
      </c>
      <c r="BS76" t="s">
        <v>41</v>
      </c>
      <c r="BT76" t="s">
        <v>42</v>
      </c>
      <c r="BZ76" s="256"/>
    </row>
    <row r="77" spans="2:78">
      <c r="B77" s="267"/>
      <c r="R77" s="267"/>
      <c r="AE77" s="267"/>
      <c r="AU77" s="581" t="str">
        <f>'Master Input'!B24</f>
        <v>Increase the economic value of our volunteers’ contribution                                                                (£, Annual)</v>
      </c>
      <c r="AV77" s="235" t="s">
        <v>4</v>
      </c>
      <c r="AW77" s="235" t="s">
        <v>5</v>
      </c>
      <c r="AX77" s="235" t="s">
        <v>6</v>
      </c>
      <c r="AY77" s="235" t="s">
        <v>7</v>
      </c>
      <c r="AZ77" s="235" t="s">
        <v>42</v>
      </c>
      <c r="BA77" s="242">
        <f>HLOOKUP('Master Input'!$B$1,'Shape and Table Library'!AV77:AZ84,7,FALSE)</f>
        <v>0</v>
      </c>
      <c r="BB77" s="242">
        <f>AZ83</f>
        <v>0</v>
      </c>
      <c r="BC77" s="237" t="str">
        <f>HLOOKUP('Master Input'!$B$1,'Shape and Table Library'!AV77:AZ84,8,FALSE)</f>
        <v/>
      </c>
      <c r="BD77" s="245" t="str">
        <f>AZ84</f>
        <v/>
      </c>
      <c r="BK77" s="581" t="str">
        <f>SBP!C24</f>
        <v>NEET supported                                                                                (K, Cumulative)</v>
      </c>
      <c r="BL77" s="235" t="s">
        <v>4</v>
      </c>
      <c r="BM77" s="235" t="s">
        <v>5</v>
      </c>
      <c r="BN77" s="235" t="s">
        <v>6</v>
      </c>
      <c r="BO77" s="235" t="s">
        <v>7</v>
      </c>
      <c r="BP77" s="235" t="s">
        <v>42</v>
      </c>
      <c r="BQ77" s="518">
        <f>HLOOKUP('Master Input'!$B$1,'Shape and Table Library'!BL77:BP84,7,FALSE)</f>
        <v>4.67</v>
      </c>
      <c r="BR77" s="517">
        <f>BP83</f>
        <v>0</v>
      </c>
      <c r="BS77" s="237" t="str">
        <f>HLOOKUP('Master Input'!$B$1,'Shape and Table Library'!BL77:BP84,8,FALSE)</f>
        <v>RED</v>
      </c>
      <c r="BT77" s="245" t="str">
        <f>BP84</f>
        <v>RED</v>
      </c>
      <c r="BZ77" s="256"/>
    </row>
    <row r="78" spans="2:78">
      <c r="B78" s="267"/>
      <c r="R78" s="267"/>
      <c r="AE78" s="267"/>
      <c r="AU78" s="582"/>
      <c r="AV78" s="5"/>
      <c r="AW78" s="5"/>
      <c r="AX78" s="5"/>
      <c r="AY78" s="5"/>
      <c r="AZ78" s="5"/>
      <c r="BA78" s="243"/>
      <c r="BB78" s="243"/>
      <c r="BC78" s="5"/>
      <c r="BD78" s="5"/>
      <c r="BK78" s="582"/>
      <c r="BL78" s="5"/>
      <c r="BM78" s="5"/>
      <c r="BN78" s="5"/>
      <c r="BO78" s="5"/>
      <c r="BP78" s="5"/>
      <c r="BQ78" s="5"/>
      <c r="BR78" s="5"/>
      <c r="BS78" s="5"/>
      <c r="BT78" s="5"/>
      <c r="BZ78" s="256"/>
    </row>
    <row r="79" spans="2:78">
      <c r="B79" s="267"/>
      <c r="R79" s="267"/>
      <c r="AE79" s="267"/>
      <c r="AU79" s="582" t="s">
        <v>90</v>
      </c>
      <c r="AV79" s="238" t="e">
        <f t="shared" ref="AV79:AZ80" si="26">IF(AV82=0,NA(),AV82)</f>
        <v>#N/A</v>
      </c>
      <c r="AW79" s="238" t="e">
        <f t="shared" si="26"/>
        <v>#N/A</v>
      </c>
      <c r="AX79" s="238" t="e">
        <f t="shared" si="26"/>
        <v>#N/A</v>
      </c>
      <c r="AY79" s="238" t="e">
        <f t="shared" si="26"/>
        <v>#N/A</v>
      </c>
      <c r="AZ79" s="238" t="e">
        <f t="shared" si="26"/>
        <v>#N/A</v>
      </c>
      <c r="BA79" s="243"/>
      <c r="BB79" s="243"/>
      <c r="BC79" s="5"/>
      <c r="BD79" s="5"/>
      <c r="BK79" s="582" t="s">
        <v>90</v>
      </c>
      <c r="BL79" s="563">
        <f t="shared" ref="BL79:BP80" si="27">IF(BL82=0,NA(),BL82)</f>
        <v>3.5</v>
      </c>
      <c r="BM79" s="563">
        <f t="shared" si="27"/>
        <v>4.5</v>
      </c>
      <c r="BN79" s="563">
        <f t="shared" si="27"/>
        <v>5.5</v>
      </c>
      <c r="BO79" s="563">
        <f t="shared" si="27"/>
        <v>7</v>
      </c>
      <c r="BP79" s="563">
        <f t="shared" si="27"/>
        <v>7</v>
      </c>
      <c r="BQ79" s="5"/>
      <c r="BR79" s="5"/>
      <c r="BS79" s="5"/>
      <c r="BT79" s="5"/>
      <c r="BZ79" s="256"/>
    </row>
    <row r="80" spans="2:78">
      <c r="B80" s="267"/>
      <c r="R80" s="267"/>
      <c r="AE80" s="267"/>
      <c r="AU80" s="582" t="s">
        <v>196</v>
      </c>
      <c r="AV80" s="238" t="e">
        <f t="shared" si="26"/>
        <v>#N/A</v>
      </c>
      <c r="AW80" s="238" t="e">
        <f t="shared" si="26"/>
        <v>#N/A</v>
      </c>
      <c r="AX80" s="238" t="e">
        <f t="shared" si="26"/>
        <v>#N/A</v>
      </c>
      <c r="AY80" s="238" t="e">
        <f t="shared" si="26"/>
        <v>#N/A</v>
      </c>
      <c r="AZ80" s="238" t="e">
        <f t="shared" si="26"/>
        <v>#N/A</v>
      </c>
      <c r="BA80" s="243"/>
      <c r="BB80" s="243"/>
      <c r="BC80" s="562" t="s">
        <v>94</v>
      </c>
      <c r="BD80" s="562" t="s">
        <v>587</v>
      </c>
      <c r="BK80" s="582" t="s">
        <v>196</v>
      </c>
      <c r="BL80" s="563">
        <f t="shared" si="27"/>
        <v>3.601</v>
      </c>
      <c r="BM80" s="563">
        <f t="shared" si="27"/>
        <v>4.07</v>
      </c>
      <c r="BN80" s="563">
        <f t="shared" si="27"/>
        <v>4.7169999999999996</v>
      </c>
      <c r="BO80" s="563">
        <f t="shared" si="27"/>
        <v>4.67</v>
      </c>
      <c r="BP80" s="563" t="e">
        <f t="shared" si="27"/>
        <v>#N/A</v>
      </c>
      <c r="BQ80" s="5"/>
      <c r="BR80" s="5"/>
      <c r="BS80" s="562" t="s">
        <v>94</v>
      </c>
      <c r="BT80" s="562" t="s">
        <v>587</v>
      </c>
      <c r="BV80" s="1365" t="s">
        <v>1089</v>
      </c>
      <c r="BZ80" s="256"/>
    </row>
    <row r="81" spans="2:78">
      <c r="B81" s="267"/>
      <c r="R81" s="267"/>
      <c r="AE81" s="267"/>
      <c r="AU81" s="582"/>
      <c r="AV81" s="239"/>
      <c r="AW81" s="239"/>
      <c r="AX81" s="240"/>
      <c r="AY81" s="237"/>
      <c r="AZ81" s="237"/>
      <c r="BA81" s="243"/>
      <c r="BB81" s="243"/>
      <c r="BC81" s="142" t="str">
        <f>'Shape and Table Library'!BC77</f>
        <v/>
      </c>
      <c r="BD81" s="304" t="str">
        <f>'Shape and Table Library'!BD77</f>
        <v/>
      </c>
      <c r="BK81" s="582"/>
      <c r="BL81" s="523"/>
      <c r="BM81" s="523"/>
      <c r="BN81" s="524"/>
      <c r="BO81" s="522"/>
      <c r="BP81" s="522"/>
      <c r="BQ81" s="5"/>
      <c r="BR81" s="5"/>
      <c r="BS81" s="142" t="s">
        <v>277</v>
      </c>
      <c r="BT81" s="304" t="s">
        <v>277</v>
      </c>
      <c r="BZ81" s="256"/>
    </row>
    <row r="82" spans="2:78">
      <c r="B82" s="267"/>
      <c r="R82" s="267"/>
      <c r="AE82" s="267"/>
      <c r="AU82" s="582" t="s">
        <v>90</v>
      </c>
      <c r="AV82" s="242">
        <f>'Control Sheet'!G32</f>
        <v>0</v>
      </c>
      <c r="AW82" s="242">
        <f>'Control Sheet'!M32</f>
        <v>0</v>
      </c>
      <c r="AX82" s="242">
        <f>'Control Sheet'!S32</f>
        <v>0</v>
      </c>
      <c r="AY82" s="242">
        <f>'Control Sheet'!Y32</f>
        <v>0</v>
      </c>
      <c r="AZ82" s="242">
        <f>'Control Sheet'!AE32</f>
        <v>0</v>
      </c>
      <c r="BA82" s="243"/>
      <c r="BB82" s="243"/>
      <c r="BC82" s="5"/>
      <c r="BD82" s="5"/>
      <c r="BK82" s="582" t="s">
        <v>90</v>
      </c>
      <c r="BL82" s="517">
        <f>'Control Sheet'!G78</f>
        <v>3.5</v>
      </c>
      <c r="BM82" s="517">
        <f>'Control Sheet'!M78</f>
        <v>4.5</v>
      </c>
      <c r="BN82" s="517">
        <f>'Control Sheet'!S78</f>
        <v>5.5</v>
      </c>
      <c r="BO82" s="517">
        <f>'Control Sheet'!Y78</f>
        <v>7</v>
      </c>
      <c r="BP82" s="517">
        <f>'Control Sheet'!AE78</f>
        <v>7</v>
      </c>
      <c r="BQ82" s="5"/>
      <c r="BR82" s="5"/>
      <c r="BS82" s="5"/>
      <c r="BT82" s="5"/>
      <c r="BZ82" s="256"/>
    </row>
    <row r="83" spans="2:78">
      <c r="B83" s="267"/>
      <c r="R83" s="267"/>
      <c r="AE83" s="267"/>
      <c r="AU83" s="582" t="s">
        <v>91</v>
      </c>
      <c r="AV83" s="242">
        <f>'Control Sheet'!F32</f>
        <v>0</v>
      </c>
      <c r="AW83" s="242">
        <f>'Control Sheet'!L32</f>
        <v>0</v>
      </c>
      <c r="AX83" s="242">
        <f>'Control Sheet'!R32</f>
        <v>0</v>
      </c>
      <c r="AY83" s="242">
        <f>'Control Sheet'!X32</f>
        <v>0</v>
      </c>
      <c r="AZ83" s="242">
        <f>'Control Sheet'!AD32</f>
        <v>0</v>
      </c>
      <c r="BA83" s="243"/>
      <c r="BB83" s="243"/>
      <c r="BC83" s="5"/>
      <c r="BD83" s="5"/>
      <c r="BK83" s="582" t="s">
        <v>196</v>
      </c>
      <c r="BL83" s="517">
        <f>'Control Sheet'!F78</f>
        <v>3.601</v>
      </c>
      <c r="BM83" s="517">
        <f>'Control Sheet'!L78</f>
        <v>4.07</v>
      </c>
      <c r="BN83" s="517">
        <f>'Control Sheet'!R78</f>
        <v>4.7169999999999996</v>
      </c>
      <c r="BO83" s="517">
        <f>'Control Sheet'!X78</f>
        <v>4.67</v>
      </c>
      <c r="BP83" s="517">
        <f>'Control Sheet'!AD78</f>
        <v>0</v>
      </c>
      <c r="BQ83" s="5"/>
      <c r="BR83" s="5"/>
      <c r="BS83" s="5"/>
      <c r="BT83" s="5"/>
      <c r="BZ83" s="256"/>
    </row>
    <row r="84" spans="2:78">
      <c r="B84" s="267"/>
      <c r="R84" s="267"/>
      <c r="AE84" s="267"/>
      <c r="AU84" s="582" t="s">
        <v>0</v>
      </c>
      <c r="AV84" s="286" t="str">
        <f>'Control Sheet'!H32</f>
        <v/>
      </c>
      <c r="AW84" s="286" t="str">
        <f>'Control Sheet'!N32</f>
        <v/>
      </c>
      <c r="AX84" s="286" t="str">
        <f>'Control Sheet'!T32</f>
        <v/>
      </c>
      <c r="AY84" s="286" t="str">
        <f>'Control Sheet'!Z32</f>
        <v/>
      </c>
      <c r="AZ84" s="286" t="str">
        <f>'Control Sheet'!AF32</f>
        <v/>
      </c>
      <c r="BA84" s="243"/>
      <c r="BB84" s="243"/>
      <c r="BC84" s="5"/>
      <c r="BD84" s="5"/>
      <c r="BK84" s="582" t="s">
        <v>0</v>
      </c>
      <c r="BL84" s="244" t="str">
        <f>'Control Sheet'!H78</f>
        <v>GREEN</v>
      </c>
      <c r="BM84" s="244" t="str">
        <f>'Control Sheet'!N78</f>
        <v>AMBER</v>
      </c>
      <c r="BN84" s="244" t="str">
        <f>'Control Sheet'!T78</f>
        <v>AMBER</v>
      </c>
      <c r="BO84" s="244" t="str">
        <f>'Control Sheet'!Z78</f>
        <v>RED</v>
      </c>
      <c r="BP84" s="244" t="str">
        <f>'Control Sheet'!AF78</f>
        <v>RED</v>
      </c>
      <c r="BQ84" s="5"/>
      <c r="BR84" s="5"/>
      <c r="BS84" s="5"/>
      <c r="BT84" s="5"/>
      <c r="BZ84" s="256"/>
    </row>
    <row r="85" spans="2:78">
      <c r="B85" s="267"/>
      <c r="R85" s="267"/>
      <c r="AE85" s="267"/>
      <c r="AU85" s="582"/>
      <c r="AV85" s="44"/>
      <c r="AW85" s="44"/>
      <c r="AX85" s="45"/>
      <c r="AY85" s="5"/>
      <c r="AZ85" s="5"/>
      <c r="BA85" t="s">
        <v>41</v>
      </c>
      <c r="BB85" t="s">
        <v>42</v>
      </c>
      <c r="BC85" t="s">
        <v>41</v>
      </c>
      <c r="BD85" t="s">
        <v>42</v>
      </c>
      <c r="BK85" s="582"/>
      <c r="BL85" s="44"/>
      <c r="BM85" s="44"/>
      <c r="BN85" s="45"/>
      <c r="BO85" s="45"/>
      <c r="BP85" s="5"/>
      <c r="BQ85" t="s">
        <v>41</v>
      </c>
      <c r="BR85" t="s">
        <v>42</v>
      </c>
      <c r="BS85" t="s">
        <v>41</v>
      </c>
      <c r="BT85" t="s">
        <v>42</v>
      </c>
      <c r="BZ85" s="256"/>
    </row>
    <row r="86" spans="2:78">
      <c r="B86" s="267"/>
      <c r="R86" s="267"/>
      <c r="AE86" s="267"/>
      <c r="AU86" s="581" t="str">
        <f>Business!C19</f>
        <v>Children Services overhead costs as a % of expenditure                                                   (%, Non-Cumulative)</v>
      </c>
      <c r="AV86" s="235" t="s">
        <v>4</v>
      </c>
      <c r="AW86" s="235" t="s">
        <v>5</v>
      </c>
      <c r="AX86" s="235" t="s">
        <v>6</v>
      </c>
      <c r="AY86" s="235" t="s">
        <v>7</v>
      </c>
      <c r="AZ86" s="235" t="s">
        <v>42</v>
      </c>
      <c r="BA86" s="242">
        <f>HLOOKUP('Master Input'!$B$1,'Shape and Table Library'!AV86:AZ93,7,FALSE)</f>
        <v>0</v>
      </c>
      <c r="BB86" s="242">
        <f>AZ92</f>
        <v>0</v>
      </c>
      <c r="BC86" s="237" t="str">
        <f>HLOOKUP('Master Input'!$B$1,'Shape and Table Library'!AV86:AZ93,8,FALSE)</f>
        <v/>
      </c>
      <c r="BD86" s="245" t="str">
        <f>AZ93</f>
        <v/>
      </c>
      <c r="BK86" s="581" t="str">
        <f>SBP!C26</f>
        <v>Surplus generated                                          (£m, Cumulative)</v>
      </c>
      <c r="BL86" s="235" t="s">
        <v>4</v>
      </c>
      <c r="BM86" s="235" t="s">
        <v>5</v>
      </c>
      <c r="BN86" s="235" t="s">
        <v>6</v>
      </c>
      <c r="BO86" s="235" t="s">
        <v>7</v>
      </c>
      <c r="BP86" s="235" t="s">
        <v>42</v>
      </c>
      <c r="BQ86" s="520">
        <f>HLOOKUP('Master Input'!$B$1,'Shape and Table Library'!BL86:BP93,7,FALSE)</f>
        <v>0.8</v>
      </c>
      <c r="BR86" s="519">
        <f>BP92</f>
        <v>0</v>
      </c>
      <c r="BS86" s="237" t="str">
        <f>HLOOKUP('Master Input'!$B$1,'Shape and Table Library'!BL86:BP93,8,FALSE)</f>
        <v>GREEN</v>
      </c>
      <c r="BT86" s="245" t="str">
        <f>BP93</f>
        <v>RED</v>
      </c>
      <c r="BZ86" s="256"/>
    </row>
    <row r="87" spans="2:78">
      <c r="B87" s="267"/>
      <c r="R87" s="267"/>
      <c r="AE87" s="267"/>
      <c r="AU87" s="582"/>
      <c r="AV87" s="5"/>
      <c r="AW87" s="5"/>
      <c r="AX87" s="5"/>
      <c r="AY87" s="5"/>
      <c r="AZ87" s="5"/>
      <c r="BA87" s="243"/>
      <c r="BB87" s="243"/>
      <c r="BC87" s="5"/>
      <c r="BD87" s="5"/>
      <c r="BK87" s="582"/>
      <c r="BL87" s="5"/>
      <c r="BM87" s="5"/>
      <c r="BN87" s="5"/>
      <c r="BO87" s="5"/>
      <c r="BP87" s="5"/>
      <c r="BQ87" s="5"/>
      <c r="BR87" s="5"/>
      <c r="BS87" s="5"/>
      <c r="BT87" s="5"/>
      <c r="BZ87" s="256"/>
    </row>
    <row r="88" spans="2:78">
      <c r="B88" s="267"/>
      <c r="R88" s="267"/>
      <c r="AE88" s="267"/>
      <c r="AU88" s="582" t="s">
        <v>90</v>
      </c>
      <c r="AV88" s="238" t="e">
        <f t="shared" ref="AV88:AZ89" si="28">IF(AV91=0,NA(),AV91)</f>
        <v>#N/A</v>
      </c>
      <c r="AW88" s="238" t="e">
        <f t="shared" si="28"/>
        <v>#N/A</v>
      </c>
      <c r="AX88" s="238" t="e">
        <f t="shared" si="28"/>
        <v>#N/A</v>
      </c>
      <c r="AY88" s="238" t="e">
        <f t="shared" si="28"/>
        <v>#N/A</v>
      </c>
      <c r="AZ88" s="238" t="e">
        <f t="shared" si="28"/>
        <v>#N/A</v>
      </c>
      <c r="BA88" s="243"/>
      <c r="BB88" s="243"/>
      <c r="BC88" s="5"/>
      <c r="BD88" s="5"/>
      <c r="BK88" s="582" t="s">
        <v>90</v>
      </c>
      <c r="BL88" s="519">
        <f t="shared" ref="BL88:BP89" si="29">IF(BL91=0,NA(),BL91)</f>
        <v>0.1</v>
      </c>
      <c r="BM88" s="519">
        <f t="shared" si="29"/>
        <v>0.22</v>
      </c>
      <c r="BN88" s="519">
        <f t="shared" si="29"/>
        <v>0.35</v>
      </c>
      <c r="BO88" s="519">
        <f t="shared" si="29"/>
        <v>0.5</v>
      </c>
      <c r="BP88" s="519">
        <f t="shared" si="29"/>
        <v>0.5</v>
      </c>
      <c r="BQ88" s="5"/>
      <c r="BR88" s="5"/>
      <c r="BS88" s="5"/>
      <c r="BT88" s="5"/>
      <c r="BZ88" s="256"/>
    </row>
    <row r="89" spans="2:78">
      <c r="B89" s="267"/>
      <c r="R89" s="267"/>
      <c r="AE89" s="267"/>
      <c r="AU89" s="582" t="s">
        <v>196</v>
      </c>
      <c r="AV89" s="238" t="e">
        <f t="shared" si="28"/>
        <v>#N/A</v>
      </c>
      <c r="AW89" s="238" t="e">
        <f t="shared" si="28"/>
        <v>#N/A</v>
      </c>
      <c r="AX89" s="238" t="e">
        <f t="shared" si="28"/>
        <v>#N/A</v>
      </c>
      <c r="AY89" s="238" t="e">
        <f t="shared" si="28"/>
        <v>#N/A</v>
      </c>
      <c r="AZ89" s="238" t="e">
        <f t="shared" si="28"/>
        <v>#N/A</v>
      </c>
      <c r="BA89" s="243"/>
      <c r="BB89" s="243"/>
      <c r="BC89" s="562" t="s">
        <v>94</v>
      </c>
      <c r="BD89" s="562" t="s">
        <v>587</v>
      </c>
      <c r="BK89" s="582" t="s">
        <v>196</v>
      </c>
      <c r="BL89" s="519">
        <f t="shared" si="29"/>
        <v>0.3</v>
      </c>
      <c r="BM89" s="519">
        <f t="shared" si="29"/>
        <v>0.6</v>
      </c>
      <c r="BN89" s="519">
        <f t="shared" si="29"/>
        <v>0.6</v>
      </c>
      <c r="BO89" s="519">
        <f t="shared" si="29"/>
        <v>0.8</v>
      </c>
      <c r="BP89" s="519" t="e">
        <f t="shared" si="29"/>
        <v>#N/A</v>
      </c>
      <c r="BQ89" s="5"/>
      <c r="BR89" s="5"/>
      <c r="BS89" s="562" t="s">
        <v>94</v>
      </c>
      <c r="BT89" s="562" t="s">
        <v>587</v>
      </c>
      <c r="BZ89" s="256"/>
    </row>
    <row r="90" spans="2:78">
      <c r="B90" s="267"/>
      <c r="R90" s="267"/>
      <c r="AE90" s="267"/>
      <c r="AU90" s="582"/>
      <c r="AV90" s="239"/>
      <c r="AW90" s="239"/>
      <c r="AX90" s="240"/>
      <c r="AY90" s="237"/>
      <c r="AZ90" s="237"/>
      <c r="BA90" s="243"/>
      <c r="BB90" s="243"/>
      <c r="BC90" s="142" t="str">
        <f>'Shape and Table Library'!BC86</f>
        <v/>
      </c>
      <c r="BD90" s="304" t="str">
        <f>'Shape and Table Library'!BD86</f>
        <v/>
      </c>
      <c r="BK90" s="582"/>
      <c r="BL90" s="44"/>
      <c r="BM90" s="44"/>
      <c r="BN90" s="45"/>
      <c r="BO90" s="5"/>
      <c r="BP90" s="5"/>
      <c r="BQ90" s="5"/>
      <c r="BR90" s="5"/>
      <c r="BS90" s="142" t="str">
        <f>BS86</f>
        <v>GREEN</v>
      </c>
      <c r="BT90" s="304" t="str">
        <f>'Shape and Table Library'!BT86</f>
        <v>RED</v>
      </c>
      <c r="BZ90" s="256"/>
    </row>
    <row r="91" spans="2:78">
      <c r="B91" s="267"/>
      <c r="R91" s="267"/>
      <c r="AE91" s="267"/>
      <c r="AU91" s="582" t="s">
        <v>90</v>
      </c>
      <c r="AV91" s="242">
        <f>'Control Sheet'!G34</f>
        <v>0</v>
      </c>
      <c r="AW91" s="242">
        <f>'Control Sheet'!M34</f>
        <v>0</v>
      </c>
      <c r="AX91" s="242">
        <f>'Control Sheet'!S34</f>
        <v>0</v>
      </c>
      <c r="AY91" s="242">
        <f>'Control Sheet'!Y34</f>
        <v>0</v>
      </c>
      <c r="AZ91" s="242">
        <f>'Control Sheet'!AE34</f>
        <v>0</v>
      </c>
      <c r="BA91" s="243"/>
      <c r="BB91" s="243"/>
      <c r="BC91" s="5"/>
      <c r="BD91" s="5"/>
      <c r="BK91" s="582" t="s">
        <v>90</v>
      </c>
      <c r="BL91" s="519">
        <f>'Control Sheet'!G80</f>
        <v>0.1</v>
      </c>
      <c r="BM91" s="519">
        <f>'Control Sheet'!M80</f>
        <v>0.22</v>
      </c>
      <c r="BN91" s="519">
        <f>'Control Sheet'!S80</f>
        <v>0.35</v>
      </c>
      <c r="BO91" s="519">
        <f>'Control Sheet'!Y80</f>
        <v>0.5</v>
      </c>
      <c r="BP91" s="519">
        <f>'Control Sheet'!AE80</f>
        <v>0.5</v>
      </c>
      <c r="BQ91" s="5"/>
      <c r="BR91" s="5"/>
      <c r="BS91" s="5"/>
      <c r="BT91" s="5"/>
      <c r="BZ91" s="256"/>
    </row>
    <row r="92" spans="2:78">
      <c r="B92" s="267"/>
      <c r="R92" s="267"/>
      <c r="AE92" s="267"/>
      <c r="AU92" s="582" t="s">
        <v>91</v>
      </c>
      <c r="AV92" s="242">
        <f>'Control Sheet'!F34</f>
        <v>0</v>
      </c>
      <c r="AW92" s="242">
        <f>'Control Sheet'!L34</f>
        <v>0</v>
      </c>
      <c r="AX92" s="242">
        <f>'Control Sheet'!R34</f>
        <v>0</v>
      </c>
      <c r="AY92" s="242">
        <f>'Control Sheet'!X34</f>
        <v>0</v>
      </c>
      <c r="AZ92" s="242">
        <f>'Control Sheet'!AD34</f>
        <v>0</v>
      </c>
      <c r="BA92" s="243"/>
      <c r="BB92" s="243"/>
      <c r="BC92" s="5"/>
      <c r="BD92" s="5"/>
      <c r="BK92" s="582" t="s">
        <v>196</v>
      </c>
      <c r="BL92" s="519">
        <f>'Control Sheet'!F80</f>
        <v>0.3</v>
      </c>
      <c r="BM92" s="519">
        <f>'Control Sheet'!L80</f>
        <v>0.6</v>
      </c>
      <c r="BN92" s="519">
        <f>'Control Sheet'!R80</f>
        <v>0.6</v>
      </c>
      <c r="BO92" s="519">
        <f>'Control Sheet'!X80</f>
        <v>0.8</v>
      </c>
      <c r="BP92" s="519">
        <f>'Control Sheet'!AD80</f>
        <v>0</v>
      </c>
      <c r="BQ92" s="5"/>
      <c r="BR92" s="5"/>
      <c r="BS92" s="521"/>
      <c r="BT92" s="5"/>
      <c r="BZ92" s="256"/>
    </row>
    <row r="93" spans="2:78">
      <c r="B93" s="267"/>
      <c r="R93" s="267"/>
      <c r="AE93" s="267"/>
      <c r="AU93" s="582" t="s">
        <v>0</v>
      </c>
      <c r="AV93" s="286" t="str">
        <f>'Control Sheet'!H34</f>
        <v/>
      </c>
      <c r="AW93" s="286" t="str">
        <f>'Control Sheet'!N34</f>
        <v/>
      </c>
      <c r="AX93" s="286" t="str">
        <f>'Control Sheet'!T34</f>
        <v/>
      </c>
      <c r="AY93" s="286" t="str">
        <f>'Control Sheet'!Z34</f>
        <v/>
      </c>
      <c r="AZ93" s="286" t="str">
        <f>'Control Sheet'!AF34</f>
        <v/>
      </c>
      <c r="BA93" s="243"/>
      <c r="BB93" s="243"/>
      <c r="BC93" s="5"/>
      <c r="BD93" s="5"/>
      <c r="BK93" s="582" t="s">
        <v>0</v>
      </c>
      <c r="BL93" s="244" t="str">
        <f>'Control Sheet'!H80</f>
        <v>GREEN</v>
      </c>
      <c r="BM93" s="244" t="str">
        <f>'Control Sheet'!N80</f>
        <v>GREEN</v>
      </c>
      <c r="BN93" s="244" t="str">
        <f>'Control Sheet'!T80</f>
        <v>GREEN</v>
      </c>
      <c r="BO93" s="244" t="str">
        <f>'Control Sheet'!Z80</f>
        <v>GREEN</v>
      </c>
      <c r="BP93" s="244" t="str">
        <f>'Control Sheet'!AF80</f>
        <v>RED</v>
      </c>
      <c r="BQ93" s="5"/>
      <c r="BR93" s="5"/>
      <c r="BS93" s="5"/>
      <c r="BT93" s="5"/>
      <c r="BZ93" s="256"/>
    </row>
    <row r="94" spans="2:78">
      <c r="B94" s="267"/>
      <c r="R94" s="267"/>
      <c r="AE94" s="267"/>
      <c r="AU94" s="582"/>
      <c r="AV94" s="44"/>
      <c r="AW94" s="44"/>
      <c r="AX94" s="45"/>
      <c r="AY94" s="5"/>
      <c r="AZ94" s="5"/>
      <c r="BA94" t="s">
        <v>41</v>
      </c>
      <c r="BB94" t="s">
        <v>42</v>
      </c>
      <c r="BC94" t="s">
        <v>41</v>
      </c>
      <c r="BD94" t="s">
        <v>42</v>
      </c>
      <c r="BK94" s="582"/>
      <c r="BL94" s="44"/>
      <c r="BM94" s="44"/>
      <c r="BN94" s="45"/>
      <c r="BO94" s="45"/>
      <c r="BP94" s="5"/>
      <c r="BQ94" t="s">
        <v>41</v>
      </c>
      <c r="BR94" t="s">
        <v>42</v>
      </c>
      <c r="BS94" t="s">
        <v>41</v>
      </c>
      <c r="BT94" t="s">
        <v>42</v>
      </c>
      <c r="BZ94" s="256"/>
    </row>
    <row r="95" spans="2:78">
      <c r="B95" s="267"/>
      <c r="R95" s="267"/>
      <c r="AE95" s="267"/>
      <c r="AU95" s="581" t="str">
        <f>Business!C20</f>
        <v>Fundraising Net Margin                                   (%, Non-Cumulative)</v>
      </c>
      <c r="AV95" s="235" t="s">
        <v>4</v>
      </c>
      <c r="AW95" s="235" t="s">
        <v>5</v>
      </c>
      <c r="AX95" s="235" t="s">
        <v>6</v>
      </c>
      <c r="AY95" s="235" t="s">
        <v>7</v>
      </c>
      <c r="AZ95" s="235" t="s">
        <v>42</v>
      </c>
      <c r="BA95" s="242">
        <f>HLOOKUP('Master Input'!$B$1,'Shape and Table Library'!AV95:AZ102,7,FALSE)</f>
        <v>0.48</v>
      </c>
      <c r="BB95" s="242">
        <f>AZ101</f>
        <v>0</v>
      </c>
      <c r="BC95" s="237" t="str">
        <f>HLOOKUP('Master Input'!$B$1,'Shape and Table Library'!AV95:AZ102,8,FALSE)</f>
        <v>GREEN</v>
      </c>
      <c r="BD95" s="245" t="str">
        <f>AZ102</f>
        <v>RED</v>
      </c>
      <c r="BK95" s="581" t="str">
        <f>SBP!C27</f>
        <v>Foster placements                                             (K, Cumulative)</v>
      </c>
      <c r="BL95" s="235" t="s">
        <v>4</v>
      </c>
      <c r="BM95" s="235" t="s">
        <v>5</v>
      </c>
      <c r="BN95" s="235" t="s">
        <v>6</v>
      </c>
      <c r="BO95" s="235" t="s">
        <v>7</v>
      </c>
      <c r="BP95" s="235" t="s">
        <v>42</v>
      </c>
      <c r="BQ95" s="520">
        <f>HLOOKUP('Master Input'!$B$1,'Shape and Table Library'!BL95:BP102,7,FALSE)</f>
        <v>1.161</v>
      </c>
      <c r="BR95" s="519">
        <f>BP101</f>
        <v>0</v>
      </c>
      <c r="BS95" s="237" t="str">
        <f>HLOOKUP('Master Input'!$B$1,'Shape and Table Library'!BL95:BP102,8,FALSE)</f>
        <v>GREEN</v>
      </c>
      <c r="BT95" s="245" t="str">
        <f>BP102</f>
        <v>RED</v>
      </c>
      <c r="BZ95" s="256"/>
    </row>
    <row r="96" spans="2:78">
      <c r="B96" s="267"/>
      <c r="R96" s="267"/>
      <c r="AE96" s="267"/>
      <c r="AU96" s="582"/>
      <c r="AV96" s="5"/>
      <c r="AW96" s="5"/>
      <c r="AX96" s="5"/>
      <c r="AY96" s="5"/>
      <c r="AZ96" s="5"/>
      <c r="BA96" s="243"/>
      <c r="BB96" s="243"/>
      <c r="BC96" s="5"/>
      <c r="BD96" s="5"/>
      <c r="BK96" s="582"/>
      <c r="BL96" s="5"/>
      <c r="BM96" s="5"/>
      <c r="BN96" s="5"/>
      <c r="BO96" s="5"/>
      <c r="BP96" s="5"/>
      <c r="BQ96" s="5"/>
      <c r="BR96" s="5"/>
      <c r="BS96" s="5"/>
      <c r="BT96" s="5"/>
      <c r="BZ96" s="256"/>
    </row>
    <row r="97" spans="2:78">
      <c r="B97" s="267"/>
      <c r="R97" s="267"/>
      <c r="AE97" s="267"/>
      <c r="AU97" s="582" t="s">
        <v>90</v>
      </c>
      <c r="AV97" s="238">
        <f t="shared" ref="AV97:AZ98" si="30">IF(AV100=0,NA(),AV100)</f>
        <v>0.48499999999999999</v>
      </c>
      <c r="AW97" s="238">
        <f t="shared" si="30"/>
        <v>0.48499999999999999</v>
      </c>
      <c r="AX97" s="238">
        <f t="shared" si="30"/>
        <v>0.48499999999999999</v>
      </c>
      <c r="AY97" s="238">
        <f t="shared" si="30"/>
        <v>0.48499999999999999</v>
      </c>
      <c r="AZ97" s="238">
        <f t="shared" si="30"/>
        <v>0.48499999999999999</v>
      </c>
      <c r="BA97" s="243"/>
      <c r="BB97" s="243"/>
      <c r="BC97" s="5"/>
      <c r="BD97" s="5"/>
      <c r="BK97" s="582" t="s">
        <v>90</v>
      </c>
      <c r="BL97" s="519">
        <f t="shared" ref="BL97:BP98" si="31">IF(BL100=0,NA(),BL100)</f>
        <v>0.185</v>
      </c>
      <c r="BM97" s="519">
        <f t="shared" si="31"/>
        <v>0.37</v>
      </c>
      <c r="BN97" s="519">
        <f t="shared" si="31"/>
        <v>0.55500000000000005</v>
      </c>
      <c r="BO97" s="519">
        <f t="shared" si="31"/>
        <v>0.74</v>
      </c>
      <c r="BP97" s="519">
        <f t="shared" si="31"/>
        <v>0.74</v>
      </c>
      <c r="BQ97" s="5"/>
      <c r="BR97" s="5"/>
      <c r="BS97" s="5"/>
      <c r="BT97" s="5"/>
      <c r="BZ97" s="256"/>
    </row>
    <row r="98" spans="2:78">
      <c r="B98" s="267"/>
      <c r="R98" s="267"/>
      <c r="AE98" s="267"/>
      <c r="AU98" s="582" t="s">
        <v>196</v>
      </c>
      <c r="AV98" s="238">
        <f t="shared" si="30"/>
        <v>0.48299999999999998</v>
      </c>
      <c r="AW98" s="238">
        <f t="shared" si="30"/>
        <v>0.45</v>
      </c>
      <c r="AX98" s="238">
        <f t="shared" si="30"/>
        <v>0.42</v>
      </c>
      <c r="AY98" s="238">
        <f t="shared" si="30"/>
        <v>0.48</v>
      </c>
      <c r="AZ98" s="238" t="e">
        <f t="shared" si="30"/>
        <v>#N/A</v>
      </c>
      <c r="BA98" s="243"/>
      <c r="BB98" s="243"/>
      <c r="BC98" s="562" t="s">
        <v>94</v>
      </c>
      <c r="BD98" s="562" t="s">
        <v>587</v>
      </c>
      <c r="BK98" s="582" t="s">
        <v>196</v>
      </c>
      <c r="BL98" s="519">
        <f t="shared" si="31"/>
        <v>0.59399999999999997</v>
      </c>
      <c r="BM98" s="519">
        <f t="shared" si="31"/>
        <v>0.60899999999999999</v>
      </c>
      <c r="BN98" s="519">
        <f t="shared" si="31"/>
        <v>1.117</v>
      </c>
      <c r="BO98" s="519">
        <f t="shared" si="31"/>
        <v>1.161</v>
      </c>
      <c r="BP98" s="519" t="e">
        <f t="shared" si="31"/>
        <v>#N/A</v>
      </c>
      <c r="BQ98" s="5"/>
      <c r="BR98" s="5"/>
      <c r="BS98" s="562" t="s">
        <v>94</v>
      </c>
      <c r="BT98" s="562" t="s">
        <v>587</v>
      </c>
      <c r="BZ98" s="256"/>
    </row>
    <row r="99" spans="2:78">
      <c r="B99" s="267"/>
      <c r="R99" s="267"/>
      <c r="AE99" s="267"/>
      <c r="AU99" s="582"/>
      <c r="AV99" s="239"/>
      <c r="AW99" s="239"/>
      <c r="AX99" s="240"/>
      <c r="AY99" s="237"/>
      <c r="AZ99" s="237"/>
      <c r="BA99" s="243"/>
      <c r="BB99" s="243"/>
      <c r="BC99" s="142" t="str">
        <f>BC95</f>
        <v>GREEN</v>
      </c>
      <c r="BD99" s="304" t="str">
        <f>BD95</f>
        <v>RED</v>
      </c>
      <c r="BF99" s="681"/>
      <c r="BK99" s="582"/>
      <c r="BL99" s="44"/>
      <c r="BM99" s="44"/>
      <c r="BN99" s="45"/>
      <c r="BO99" s="5"/>
      <c r="BP99" s="5"/>
      <c r="BQ99" s="5"/>
      <c r="BR99" s="5"/>
      <c r="BS99" s="142" t="str">
        <f>'Shape and Table Library'!BS95</f>
        <v>GREEN</v>
      </c>
      <c r="BT99" s="304" t="str">
        <f>'Shape and Table Library'!BT95</f>
        <v>RED</v>
      </c>
      <c r="BZ99" s="256"/>
    </row>
    <row r="100" spans="2:78">
      <c r="B100" s="267"/>
      <c r="R100" s="267"/>
      <c r="AE100" s="267"/>
      <c r="AU100" s="582" t="s">
        <v>90</v>
      </c>
      <c r="AV100" s="242">
        <f>'Control Sheet'!G35</f>
        <v>0.48499999999999999</v>
      </c>
      <c r="AW100" s="242">
        <f>'Control Sheet'!M35</f>
        <v>0.48499999999999999</v>
      </c>
      <c r="AX100" s="242">
        <f>'Control Sheet'!S35</f>
        <v>0.48499999999999999</v>
      </c>
      <c r="AY100" s="242">
        <f>'Control Sheet'!Y35</f>
        <v>0.48499999999999999</v>
      </c>
      <c r="AZ100" s="242">
        <f>'Control Sheet'!AE35</f>
        <v>0.48499999999999999</v>
      </c>
      <c r="BA100" s="243"/>
      <c r="BB100" s="243"/>
      <c r="BC100" s="5"/>
      <c r="BD100" s="5"/>
      <c r="BK100" s="582" t="s">
        <v>90</v>
      </c>
      <c r="BL100" s="519">
        <f>'Control Sheet'!G81</f>
        <v>0.185</v>
      </c>
      <c r="BM100" s="519">
        <f>'Control Sheet'!M81</f>
        <v>0.37</v>
      </c>
      <c r="BN100" s="519">
        <f>'Control Sheet'!S81</f>
        <v>0.55500000000000005</v>
      </c>
      <c r="BO100" s="519">
        <f>'Control Sheet'!Y81</f>
        <v>0.74</v>
      </c>
      <c r="BP100" s="519">
        <f>'Control Sheet'!AE81</f>
        <v>0.74</v>
      </c>
      <c r="BQ100" s="5"/>
      <c r="BR100" s="5"/>
      <c r="BS100" s="5"/>
      <c r="BT100" s="5"/>
      <c r="BZ100" s="256"/>
    </row>
    <row r="101" spans="2:78">
      <c r="B101" s="267"/>
      <c r="R101" s="267"/>
      <c r="AE101" s="267"/>
      <c r="AU101" s="582" t="s">
        <v>91</v>
      </c>
      <c r="AV101" s="242">
        <f>'Control Sheet'!F35</f>
        <v>0.48299999999999998</v>
      </c>
      <c r="AW101" s="242">
        <f>'Control Sheet'!L35</f>
        <v>0.45</v>
      </c>
      <c r="AX101" s="242">
        <f>'Control Sheet'!R35</f>
        <v>0.42</v>
      </c>
      <c r="AY101" s="242">
        <f>'Control Sheet'!X35</f>
        <v>0.48</v>
      </c>
      <c r="AZ101" s="242">
        <f>'Control Sheet'!AD35</f>
        <v>0</v>
      </c>
      <c r="BA101" s="243"/>
      <c r="BB101" s="243"/>
      <c r="BC101" s="5"/>
      <c r="BD101" s="5"/>
      <c r="BK101" s="582" t="s">
        <v>196</v>
      </c>
      <c r="BL101" s="519">
        <f>'Control Sheet'!F81</f>
        <v>0.59399999999999997</v>
      </c>
      <c r="BM101" s="519">
        <f>'Control Sheet'!L81</f>
        <v>0.60899999999999999</v>
      </c>
      <c r="BN101" s="519">
        <f>'Control Sheet'!R81</f>
        <v>1.117</v>
      </c>
      <c r="BO101" s="519">
        <f>'Control Sheet'!X81</f>
        <v>1.161</v>
      </c>
      <c r="BP101" s="519">
        <f>'Control Sheet'!AD81</f>
        <v>0</v>
      </c>
      <c r="BQ101" s="5"/>
      <c r="BR101" s="5"/>
      <c r="BS101" s="5"/>
      <c r="BT101" s="5"/>
      <c r="BZ101" s="256"/>
    </row>
    <row r="102" spans="2:78">
      <c r="B102" s="267"/>
      <c r="R102" s="267"/>
      <c r="AE102" s="267"/>
      <c r="AU102" s="582" t="s">
        <v>0</v>
      </c>
      <c r="AV102" s="286" t="str">
        <f>'Control Sheet'!H35</f>
        <v>GREEN</v>
      </c>
      <c r="AW102" s="286" t="str">
        <f>'Control Sheet'!N35</f>
        <v>GREEN</v>
      </c>
      <c r="AX102" s="286" t="str">
        <f>'Control Sheet'!T35</f>
        <v>GREEN</v>
      </c>
      <c r="AY102" s="286" t="str">
        <f>'Control Sheet'!Z35</f>
        <v>GREEN</v>
      </c>
      <c r="AZ102" s="286" t="str">
        <f>'Control Sheet'!AF35</f>
        <v>RED</v>
      </c>
      <c r="BA102" s="243"/>
      <c r="BB102" s="243"/>
      <c r="BC102" s="5"/>
      <c r="BD102" s="5"/>
      <c r="BK102" s="582" t="s">
        <v>0</v>
      </c>
      <c r="BL102" s="244" t="str">
        <f>'Control Sheet'!H81</f>
        <v>GREEN</v>
      </c>
      <c r="BM102" s="244" t="str">
        <f>'Control Sheet'!N81</f>
        <v>GREEN</v>
      </c>
      <c r="BN102" s="244" t="str">
        <f>'Control Sheet'!T81</f>
        <v>GREEN</v>
      </c>
      <c r="BO102" s="244" t="str">
        <f>'Control Sheet'!Z81</f>
        <v>GREEN</v>
      </c>
      <c r="BP102" s="244" t="str">
        <f>'Control Sheet'!AF81</f>
        <v>RED</v>
      </c>
      <c r="BQ102" s="5"/>
      <c r="BR102" s="5"/>
      <c r="BS102" s="5"/>
      <c r="BT102" s="5"/>
      <c r="BZ102" s="256"/>
    </row>
    <row r="103" spans="2:78">
      <c r="B103" s="267"/>
      <c r="R103" s="267"/>
      <c r="AE103" s="267"/>
      <c r="AU103" s="582"/>
      <c r="AV103" s="44"/>
      <c r="AW103" s="44"/>
      <c r="AX103" s="45"/>
      <c r="AY103" s="5"/>
      <c r="AZ103" s="5"/>
      <c r="BA103" t="s">
        <v>41</v>
      </c>
      <c r="BB103" t="s">
        <v>42</v>
      </c>
      <c r="BC103" t="s">
        <v>41</v>
      </c>
      <c r="BD103" t="s">
        <v>42</v>
      </c>
      <c r="BK103" s="582"/>
      <c r="BL103" s="44"/>
      <c r="BM103" s="44"/>
      <c r="BN103" s="45"/>
      <c r="BO103" s="45"/>
      <c r="BP103" s="5"/>
      <c r="BQ103" t="s">
        <v>41</v>
      </c>
      <c r="BR103" t="s">
        <v>42</v>
      </c>
      <c r="BS103" t="s">
        <v>41</v>
      </c>
      <c r="BT103" t="s">
        <v>42</v>
      </c>
      <c r="BZ103" s="256"/>
    </row>
    <row r="104" spans="2:78">
      <c r="B104" s="267"/>
      <c r="R104" s="267"/>
      <c r="AE104" s="267"/>
      <c r="AU104" s="581" t="str">
        <f>Business!C21</f>
        <v>Retail Margin as a % of Gross Income                                  (%, Non-Cumulative)</v>
      </c>
      <c r="AV104" s="235" t="s">
        <v>4</v>
      </c>
      <c r="AW104" s="235" t="s">
        <v>5</v>
      </c>
      <c r="AX104" s="235" t="s">
        <v>6</v>
      </c>
      <c r="AY104" s="235" t="s">
        <v>7</v>
      </c>
      <c r="AZ104" s="235" t="s">
        <v>42</v>
      </c>
      <c r="BA104" s="242">
        <f>HLOOKUP('Master Input'!$B$1,'Shape and Table Library'!AV104:AZ111,7,FALSE)</f>
        <v>0.20100000000000001</v>
      </c>
      <c r="BB104" s="242">
        <f>AZ110</f>
        <v>0</v>
      </c>
      <c r="BC104" s="237" t="str">
        <f>HLOOKUP('Master Input'!$B$1,'Shape and Table Library'!AV104:AZ111,8,FALSE)</f>
        <v>GREEN</v>
      </c>
      <c r="BD104" s="245" t="str">
        <f>AZ111</f>
        <v>RED</v>
      </c>
      <c r="BK104" s="581" t="str">
        <f>SBP!C28</f>
        <v>Adoption                                                                     (T, Cumulative)</v>
      </c>
      <c r="BL104" s="235" t="s">
        <v>4</v>
      </c>
      <c r="BM104" s="235" t="s">
        <v>5</v>
      </c>
      <c r="BN104" s="235" t="s">
        <v>6</v>
      </c>
      <c r="BO104" s="235" t="s">
        <v>7</v>
      </c>
      <c r="BP104" s="235" t="s">
        <v>42</v>
      </c>
      <c r="BQ104" s="241">
        <f>HLOOKUP('Master Input'!$B$1,'Shape and Table Library'!BL104:BP111,7,FALSE)</f>
        <v>115</v>
      </c>
      <c r="BR104" s="236">
        <f>BP110</f>
        <v>0</v>
      </c>
      <c r="BS104" s="237" t="str">
        <f>HLOOKUP('Master Input'!$B$1,'Shape and Table Library'!BL104:BP111,8,FALSE)</f>
        <v>GREEN</v>
      </c>
      <c r="BT104" s="245" t="str">
        <f>BP111</f>
        <v>RED</v>
      </c>
      <c r="BZ104" s="256"/>
    </row>
    <row r="105" spans="2:78">
      <c r="B105" s="267"/>
      <c r="R105" s="267"/>
      <c r="AE105" s="267"/>
      <c r="AU105" s="582"/>
      <c r="AV105" s="5"/>
      <c r="AW105" s="5"/>
      <c r="AX105" s="5"/>
      <c r="AY105" s="5"/>
      <c r="AZ105" s="5"/>
      <c r="BA105" s="243"/>
      <c r="BB105" s="243"/>
      <c r="BC105" s="5"/>
      <c r="BD105" s="5"/>
      <c r="BK105" s="582"/>
      <c r="BL105" s="5"/>
      <c r="BM105" s="5"/>
      <c r="BN105" s="5"/>
      <c r="BO105" s="5"/>
      <c r="BP105" s="5"/>
      <c r="BQ105" s="5"/>
      <c r="BR105" s="5"/>
      <c r="BS105" s="5"/>
      <c r="BT105" s="5"/>
      <c r="BZ105" s="256"/>
    </row>
    <row r="106" spans="2:78">
      <c r="B106" s="267"/>
      <c r="R106" s="267"/>
      <c r="AE106" s="267"/>
      <c r="AU106" s="582" t="s">
        <v>90</v>
      </c>
      <c r="AV106" s="238">
        <f t="shared" ref="AV106:AZ107" si="32">IF(AV109=0,NA(),AV109)</f>
        <v>0.20599999999999999</v>
      </c>
      <c r="AW106" s="238">
        <f t="shared" si="32"/>
        <v>0.20599999999999999</v>
      </c>
      <c r="AX106" s="238">
        <f t="shared" si="32"/>
        <v>0.20599999999999999</v>
      </c>
      <c r="AY106" s="238">
        <f t="shared" si="32"/>
        <v>0.20599999999999999</v>
      </c>
      <c r="AZ106" s="238">
        <f t="shared" si="32"/>
        <v>0.20599999999999999</v>
      </c>
      <c r="BA106" s="243"/>
      <c r="BB106" s="243"/>
      <c r="BC106" s="5"/>
      <c r="BD106" s="5"/>
      <c r="BK106" s="582" t="s">
        <v>90</v>
      </c>
      <c r="BL106" s="236">
        <f t="shared" ref="BL106:BP107" si="33">IF(BL109=0,NA(),BL109)</f>
        <v>28</v>
      </c>
      <c r="BM106" s="236">
        <f t="shared" si="33"/>
        <v>55</v>
      </c>
      <c r="BN106" s="236">
        <f t="shared" si="33"/>
        <v>83</v>
      </c>
      <c r="BO106" s="236">
        <f t="shared" si="33"/>
        <v>111</v>
      </c>
      <c r="BP106" s="236">
        <f t="shared" si="33"/>
        <v>111</v>
      </c>
      <c r="BQ106" s="5"/>
      <c r="BR106" s="5"/>
      <c r="BS106" s="5"/>
      <c r="BT106" s="5"/>
      <c r="BZ106" s="256"/>
    </row>
    <row r="107" spans="2:78">
      <c r="B107" s="267"/>
      <c r="R107" s="267"/>
      <c r="AE107" s="267"/>
      <c r="AU107" s="582" t="s">
        <v>196</v>
      </c>
      <c r="AV107" s="238">
        <f t="shared" si="32"/>
        <v>0.19600000000000001</v>
      </c>
      <c r="AW107" s="238">
        <f t="shared" si="32"/>
        <v>0.2</v>
      </c>
      <c r="AX107" s="238">
        <f t="shared" si="32"/>
        <v>0.2263</v>
      </c>
      <c r="AY107" s="238">
        <f t="shared" si="32"/>
        <v>0.20100000000000001</v>
      </c>
      <c r="AZ107" s="238" t="e">
        <f t="shared" si="32"/>
        <v>#N/A</v>
      </c>
      <c r="BA107" s="243"/>
      <c r="BB107" s="243"/>
      <c r="BC107" s="562" t="s">
        <v>94</v>
      </c>
      <c r="BD107" s="562" t="s">
        <v>587</v>
      </c>
      <c r="BK107" s="582" t="s">
        <v>196</v>
      </c>
      <c r="BL107" s="236">
        <f t="shared" si="33"/>
        <v>35</v>
      </c>
      <c r="BM107" s="236">
        <f t="shared" si="33"/>
        <v>60</v>
      </c>
      <c r="BN107" s="236">
        <f t="shared" si="33"/>
        <v>86</v>
      </c>
      <c r="BO107" s="236">
        <f t="shared" si="33"/>
        <v>115</v>
      </c>
      <c r="BP107" s="236" t="e">
        <f t="shared" si="33"/>
        <v>#N/A</v>
      </c>
      <c r="BQ107" s="5"/>
      <c r="BR107" s="5"/>
      <c r="BS107" s="562" t="s">
        <v>94</v>
      </c>
      <c r="BT107" s="562" t="s">
        <v>587</v>
      </c>
      <c r="BZ107" s="256"/>
    </row>
    <row r="108" spans="2:78">
      <c r="B108" s="267"/>
      <c r="R108" s="267"/>
      <c r="AE108" s="267"/>
      <c r="AU108" s="582"/>
      <c r="AV108" s="239"/>
      <c r="AW108" s="239"/>
      <c r="AX108" s="240"/>
      <c r="AY108" s="237"/>
      <c r="AZ108" s="237"/>
      <c r="BA108" s="243"/>
      <c r="BB108" s="243"/>
      <c r="BC108" s="142" t="str">
        <f>'Shape and Table Library'!BC104</f>
        <v>GREEN</v>
      </c>
      <c r="BD108" s="304" t="str">
        <f>'Shape and Table Library'!BD104</f>
        <v>RED</v>
      </c>
      <c r="BK108" s="582"/>
      <c r="BL108" s="44"/>
      <c r="BM108" s="44"/>
      <c r="BN108" s="45"/>
      <c r="BO108" s="5"/>
      <c r="BP108" s="5"/>
      <c r="BQ108" s="5"/>
      <c r="BR108" s="5"/>
      <c r="BS108" s="142" t="str">
        <f>'Shape and Table Library'!BS104</f>
        <v>GREEN</v>
      </c>
      <c r="BT108" s="304" t="str">
        <f>'Shape and Table Library'!BT104</f>
        <v>RED</v>
      </c>
      <c r="BZ108" s="256"/>
    </row>
    <row r="109" spans="2:78">
      <c r="B109" s="267"/>
      <c r="R109" s="267"/>
      <c r="AE109" s="267"/>
      <c r="AU109" s="582" t="s">
        <v>90</v>
      </c>
      <c r="AV109" s="242">
        <f>'Control Sheet'!G36</f>
        <v>0.20599999999999999</v>
      </c>
      <c r="AW109" s="242">
        <f>'Control Sheet'!M36</f>
        <v>0.20599999999999999</v>
      </c>
      <c r="AX109" s="242">
        <f>'Control Sheet'!S36</f>
        <v>0.20599999999999999</v>
      </c>
      <c r="AY109" s="242">
        <f>'Control Sheet'!Y36</f>
        <v>0.20599999999999999</v>
      </c>
      <c r="AZ109" s="242">
        <f>'Control Sheet'!AE36</f>
        <v>0.20599999999999999</v>
      </c>
      <c r="BA109" s="243"/>
      <c r="BB109" s="243"/>
      <c r="BC109" s="5"/>
      <c r="BD109" s="5"/>
      <c r="BK109" s="582" t="s">
        <v>90</v>
      </c>
      <c r="BL109" s="236">
        <f>'Control Sheet'!G82</f>
        <v>28</v>
      </c>
      <c r="BM109" s="236">
        <f>'Control Sheet'!M82</f>
        <v>55</v>
      </c>
      <c r="BN109" s="236">
        <f>'Control Sheet'!S82</f>
        <v>83</v>
      </c>
      <c r="BO109" s="236">
        <f>'Control Sheet'!Y82</f>
        <v>111</v>
      </c>
      <c r="BP109" s="236">
        <f>'Control Sheet'!AE82</f>
        <v>111</v>
      </c>
      <c r="BQ109" s="5"/>
      <c r="BR109" s="5"/>
      <c r="BS109" s="5"/>
      <c r="BT109" s="5"/>
      <c r="BZ109" s="256"/>
    </row>
    <row r="110" spans="2:78">
      <c r="B110" s="267"/>
      <c r="R110" s="267"/>
      <c r="AE110" s="267"/>
      <c r="AU110" s="582" t="s">
        <v>91</v>
      </c>
      <c r="AV110" s="242">
        <f>'Control Sheet'!F36</f>
        <v>0.19600000000000001</v>
      </c>
      <c r="AW110" s="242">
        <f>'Control Sheet'!L36</f>
        <v>0.2</v>
      </c>
      <c r="AX110" s="242">
        <f>'Control Sheet'!R36</f>
        <v>0.2263</v>
      </c>
      <c r="AY110" s="242">
        <f>'Control Sheet'!X36</f>
        <v>0.20100000000000001</v>
      </c>
      <c r="AZ110" s="242">
        <f>'Control Sheet'!AD36</f>
        <v>0</v>
      </c>
      <c r="BA110" s="243"/>
      <c r="BB110" s="243"/>
      <c r="BC110" s="5"/>
      <c r="BD110" s="5"/>
      <c r="BK110" s="582" t="s">
        <v>196</v>
      </c>
      <c r="BL110" s="236">
        <f>'Control Sheet'!F82</f>
        <v>35</v>
      </c>
      <c r="BM110" s="236">
        <f>'Control Sheet'!L82</f>
        <v>60</v>
      </c>
      <c r="BN110" s="236">
        <f>'Control Sheet'!R82</f>
        <v>86</v>
      </c>
      <c r="BO110" s="236">
        <f>'Control Sheet'!X82</f>
        <v>115</v>
      </c>
      <c r="BP110" s="236">
        <f>'Control Sheet'!AD82</f>
        <v>0</v>
      </c>
      <c r="BQ110" s="5"/>
      <c r="BR110" s="5"/>
      <c r="BS110" s="5"/>
      <c r="BT110" s="5"/>
      <c r="BZ110" s="256"/>
    </row>
    <row r="111" spans="2:78">
      <c r="B111" s="267"/>
      <c r="R111" s="267"/>
      <c r="AE111" s="267"/>
      <c r="AU111" s="582" t="s">
        <v>0</v>
      </c>
      <c r="AV111" s="286" t="str">
        <f>'Control Sheet'!H36</f>
        <v>GREEN</v>
      </c>
      <c r="AW111" s="286" t="str">
        <f>'Control Sheet'!N36</f>
        <v>GREEN</v>
      </c>
      <c r="AX111" s="286" t="str">
        <f>'Control Sheet'!T36</f>
        <v>GREEN</v>
      </c>
      <c r="AY111" s="286" t="str">
        <f>'Control Sheet'!Z36</f>
        <v>GREEN</v>
      </c>
      <c r="AZ111" s="286" t="str">
        <f>'Control Sheet'!AF36</f>
        <v>RED</v>
      </c>
      <c r="BA111" s="243"/>
      <c r="BB111" s="243"/>
      <c r="BC111" s="5"/>
      <c r="BD111" s="5"/>
      <c r="BK111" s="582" t="s">
        <v>0</v>
      </c>
      <c r="BL111" s="244" t="str">
        <f>'Control Sheet'!H82</f>
        <v>GREEN</v>
      </c>
      <c r="BM111" s="244" t="str">
        <f>'Control Sheet'!N82</f>
        <v>GREEN</v>
      </c>
      <c r="BN111" s="244" t="str">
        <f>'Control Sheet'!T82</f>
        <v>GREEN</v>
      </c>
      <c r="BO111" s="244" t="str">
        <f>'Control Sheet'!Z82</f>
        <v>GREEN</v>
      </c>
      <c r="BP111" s="244" t="str">
        <f>'Control Sheet'!AF82</f>
        <v>RED</v>
      </c>
      <c r="BQ111" s="5"/>
      <c r="BR111" s="5"/>
      <c r="BS111" s="5"/>
      <c r="BT111" s="521"/>
      <c r="BZ111" s="256"/>
    </row>
    <row r="112" spans="2:78">
      <c r="B112" s="267"/>
      <c r="R112" s="267"/>
      <c r="AE112" s="267"/>
      <c r="AU112" s="582"/>
      <c r="AV112" s="44"/>
      <c r="AW112" s="44"/>
      <c r="AX112" s="45"/>
      <c r="AY112" s="5"/>
      <c r="AZ112" s="5"/>
      <c r="BA112" t="s">
        <v>41</v>
      </c>
      <c r="BB112" t="s">
        <v>42</v>
      </c>
      <c r="BC112" t="s">
        <v>41</v>
      </c>
      <c r="BD112" t="s">
        <v>42</v>
      </c>
      <c r="BK112" s="582"/>
      <c r="BL112" s="44"/>
      <c r="BM112" s="44"/>
      <c r="BN112" s="45"/>
      <c r="BO112" s="45"/>
      <c r="BP112" s="5"/>
      <c r="BQ112" t="s">
        <v>41</v>
      </c>
      <c r="BR112" t="s">
        <v>42</v>
      </c>
      <c r="BS112" t="s">
        <v>41</v>
      </c>
      <c r="BT112" t="s">
        <v>42</v>
      </c>
      <c r="BZ112" s="256"/>
    </row>
    <row r="113" spans="2:78">
      <c r="B113" s="267"/>
      <c r="R113" s="267"/>
      <c r="AE113" s="267"/>
      <c r="AU113" s="581" t="str">
        <f>Business!C22</f>
        <v>Corporate Services (incl. Finance) expenditure as a % of total expenditures                                                                            (%, Non-Cumulative)</v>
      </c>
      <c r="AV113" s="235" t="s">
        <v>4</v>
      </c>
      <c r="AW113" s="235" t="s">
        <v>5</v>
      </c>
      <c r="AX113" s="235" t="s">
        <v>6</v>
      </c>
      <c r="AY113" s="235" t="s">
        <v>7</v>
      </c>
      <c r="AZ113" s="235" t="s">
        <v>42</v>
      </c>
      <c r="BA113" s="242">
        <f>HLOOKUP('Master Input'!$B$1,'Shape and Table Library'!AV113:AZ120,7,FALSE)</f>
        <v>0.08</v>
      </c>
      <c r="BB113" s="242">
        <f>AZ119</f>
        <v>0</v>
      </c>
      <c r="BC113" s="237" t="str">
        <f>HLOOKUP('Master Input'!$B$1,'Shape and Table Library'!AV113:AZ120,8,FALSE)</f>
        <v>RED</v>
      </c>
      <c r="BD113" s="245" t="str">
        <f>AZ120</f>
        <v/>
      </c>
      <c r="BK113" s="581" t="str">
        <f>SBP!C30</f>
        <v>Financials                                                                                                                            (£m, Cumulative)</v>
      </c>
      <c r="BL113" s="235" t="s">
        <v>4</v>
      </c>
      <c r="BM113" s="235" t="s">
        <v>5</v>
      </c>
      <c r="BN113" s="235" t="s">
        <v>6</v>
      </c>
      <c r="BO113" s="235" t="s">
        <v>7</v>
      </c>
      <c r="BP113" s="235" t="s">
        <v>42</v>
      </c>
      <c r="BQ113" s="520">
        <f>HLOOKUP('Master Input'!$B$1,'Shape and Table Library'!BL113:BP120,7,FALSE)</f>
        <v>-0.3</v>
      </c>
      <c r="BR113" s="519">
        <f>BP119</f>
        <v>0</v>
      </c>
      <c r="BS113" s="237" t="str">
        <f>HLOOKUP('Master Input'!$B$1,'Shape and Table Library'!BL113:BP120,8,FALSE)</f>
        <v>RED</v>
      </c>
      <c r="BT113" s="245" t="str">
        <f>BP120</f>
        <v>RED</v>
      </c>
      <c r="BZ113" s="256"/>
    </row>
    <row r="114" spans="2:78">
      <c r="B114" s="267"/>
      <c r="R114" s="267"/>
      <c r="AE114" s="267"/>
      <c r="AU114" s="582"/>
      <c r="AV114" s="5"/>
      <c r="AW114" s="5"/>
      <c r="AX114" s="5"/>
      <c r="AY114" s="5"/>
      <c r="AZ114" s="5"/>
      <c r="BA114" s="5"/>
      <c r="BB114" s="5"/>
      <c r="BC114" s="5"/>
      <c r="BD114" s="5"/>
      <c r="BK114" s="582"/>
      <c r="BL114" s="5"/>
      <c r="BM114" s="5"/>
      <c r="BN114" s="5"/>
      <c r="BO114" s="5"/>
      <c r="BP114" s="5"/>
      <c r="BQ114" s="5"/>
      <c r="BR114" s="5"/>
      <c r="BS114" s="5"/>
      <c r="BT114" s="5"/>
      <c r="BZ114" s="256"/>
    </row>
    <row r="115" spans="2:78">
      <c r="B115" s="267"/>
      <c r="R115" s="267"/>
      <c r="AE115" s="267"/>
      <c r="AU115" s="582" t="s">
        <v>90</v>
      </c>
      <c r="AV115" s="238" t="e">
        <f t="shared" ref="AV115:AZ116" si="34">IF(AV118=0,NA(),AV118)</f>
        <v>#N/A</v>
      </c>
      <c r="AW115" s="238" t="e">
        <f t="shared" si="34"/>
        <v>#N/A</v>
      </c>
      <c r="AX115" s="238" t="e">
        <f t="shared" si="34"/>
        <v>#N/A</v>
      </c>
      <c r="AY115" s="238" t="e">
        <f t="shared" si="34"/>
        <v>#N/A</v>
      </c>
      <c r="AZ115" s="238" t="e">
        <f t="shared" si="34"/>
        <v>#N/A</v>
      </c>
      <c r="BA115" s="5"/>
      <c r="BB115" s="5"/>
      <c r="BC115" s="5"/>
      <c r="BD115" s="5"/>
      <c r="BK115" s="582" t="s">
        <v>90</v>
      </c>
      <c r="BL115" s="519">
        <f t="shared" ref="BL115:BP116" si="35">IF(BL118=0,NA(),BL118)</f>
        <v>-0.3</v>
      </c>
      <c r="BM115" s="519">
        <f t="shared" si="35"/>
        <v>-0.2</v>
      </c>
      <c r="BN115" s="519">
        <f t="shared" si="35"/>
        <v>-0.1</v>
      </c>
      <c r="BO115" s="519">
        <f t="shared" si="35"/>
        <v>0.1</v>
      </c>
      <c r="BP115" s="519">
        <f t="shared" si="35"/>
        <v>0.1</v>
      </c>
      <c r="BQ115" s="5"/>
      <c r="BR115" s="5"/>
      <c r="BS115" s="5"/>
      <c r="BT115" s="5"/>
      <c r="BV115" s="1365" t="s">
        <v>747</v>
      </c>
      <c r="BZ115" s="256"/>
    </row>
    <row r="116" spans="2:78">
      <c r="B116" s="267"/>
      <c r="R116" s="267"/>
      <c r="AE116" s="267"/>
      <c r="AU116" s="582" t="s">
        <v>196</v>
      </c>
      <c r="AV116" s="238" t="e">
        <f t="shared" si="34"/>
        <v>#N/A</v>
      </c>
      <c r="AW116" s="238" t="e">
        <f t="shared" si="34"/>
        <v>#N/A</v>
      </c>
      <c r="AX116" s="238" t="e">
        <f t="shared" si="34"/>
        <v>#N/A</v>
      </c>
      <c r="AY116" s="238">
        <f t="shared" si="34"/>
        <v>0.08</v>
      </c>
      <c r="AZ116" s="238" t="e">
        <f t="shared" si="34"/>
        <v>#N/A</v>
      </c>
      <c r="BA116" s="5"/>
      <c r="BB116" s="5"/>
      <c r="BC116" s="562" t="s">
        <v>94</v>
      </c>
      <c r="BD116" s="562" t="s">
        <v>587</v>
      </c>
      <c r="BK116" s="582" t="s">
        <v>196</v>
      </c>
      <c r="BL116" s="519">
        <f t="shared" si="35"/>
        <v>-0.3</v>
      </c>
      <c r="BM116" s="519">
        <f t="shared" si="35"/>
        <v>-0.5</v>
      </c>
      <c r="BN116" s="519">
        <f t="shared" si="35"/>
        <v>-0.3</v>
      </c>
      <c r="BO116" s="519">
        <f t="shared" si="35"/>
        <v>-0.3</v>
      </c>
      <c r="BP116" s="519" t="e">
        <f t="shared" si="35"/>
        <v>#N/A</v>
      </c>
      <c r="BQ116" s="5"/>
      <c r="BR116" s="5"/>
      <c r="BS116" s="562" t="s">
        <v>94</v>
      </c>
      <c r="BT116" s="562" t="s">
        <v>587</v>
      </c>
      <c r="BZ116" s="256"/>
    </row>
    <row r="117" spans="2:78">
      <c r="B117" s="267"/>
      <c r="R117" s="267"/>
      <c r="AE117" s="267"/>
      <c r="AU117" s="582"/>
      <c r="AV117" s="239"/>
      <c r="AW117" s="239"/>
      <c r="AX117" s="240"/>
      <c r="AY117" s="237"/>
      <c r="AZ117" s="237"/>
      <c r="BA117" s="5"/>
      <c r="BB117" s="5"/>
      <c r="BC117" s="142" t="str">
        <f>'Shape and Table Library'!BC113</f>
        <v>RED</v>
      </c>
      <c r="BD117" s="304" t="str">
        <f>'Shape and Table Library'!BD113</f>
        <v/>
      </c>
      <c r="BK117" s="582"/>
      <c r="BL117" s="44"/>
      <c r="BM117" s="44"/>
      <c r="BN117" s="45"/>
      <c r="BO117" s="5"/>
      <c r="BP117" s="5"/>
      <c r="BQ117" s="5"/>
      <c r="BR117" s="5"/>
      <c r="BS117" s="142" t="s">
        <v>276</v>
      </c>
      <c r="BT117" s="304" t="s">
        <v>276</v>
      </c>
      <c r="BZ117" s="256"/>
    </row>
    <row r="118" spans="2:78">
      <c r="B118" s="267"/>
      <c r="R118" s="267"/>
      <c r="AE118" s="267"/>
      <c r="AU118" s="582" t="s">
        <v>90</v>
      </c>
      <c r="AV118" s="242">
        <f>'Control Sheet'!G37</f>
        <v>0</v>
      </c>
      <c r="AW118" s="242">
        <f>'Control Sheet'!M37</f>
        <v>0</v>
      </c>
      <c r="AX118" s="242">
        <f>'Control Sheet'!S37</f>
        <v>0</v>
      </c>
      <c r="AY118" s="242">
        <f>'Control Sheet'!Y37</f>
        <v>0</v>
      </c>
      <c r="AZ118" s="242">
        <f>'Control Sheet'!AE37</f>
        <v>0</v>
      </c>
      <c r="BA118" s="5"/>
      <c r="BB118" s="5"/>
      <c r="BC118" s="5"/>
      <c r="BD118" s="5"/>
      <c r="BK118" s="582" t="s">
        <v>90</v>
      </c>
      <c r="BL118" s="519">
        <f>'Control Sheet'!G84</f>
        <v>-0.3</v>
      </c>
      <c r="BM118" s="519">
        <f>'Control Sheet'!M84</f>
        <v>-0.2</v>
      </c>
      <c r="BN118" s="519">
        <f>'Control Sheet'!S84</f>
        <v>-0.1</v>
      </c>
      <c r="BO118" s="519">
        <f>'Control Sheet'!Y84</f>
        <v>0.1</v>
      </c>
      <c r="BP118" s="519">
        <f>'Control Sheet'!AE84</f>
        <v>0.1</v>
      </c>
      <c r="BQ118" s="5"/>
      <c r="BR118" s="5"/>
      <c r="BS118" s="5"/>
      <c r="BT118" s="5"/>
      <c r="BZ118" s="256"/>
    </row>
    <row r="119" spans="2:78">
      <c r="B119" s="267"/>
      <c r="R119" s="267"/>
      <c r="AE119" s="267"/>
      <c r="AU119" s="582" t="s">
        <v>91</v>
      </c>
      <c r="AV119" s="242">
        <f>'Control Sheet'!F37</f>
        <v>0</v>
      </c>
      <c r="AW119" s="242">
        <f>'Control Sheet'!L37</f>
        <v>0</v>
      </c>
      <c r="AX119" s="242">
        <f>'Control Sheet'!R37</f>
        <v>0</v>
      </c>
      <c r="AY119" s="242">
        <f>'Control Sheet'!X37</f>
        <v>0.08</v>
      </c>
      <c r="AZ119" s="242">
        <f>'Control Sheet'!AD37</f>
        <v>0</v>
      </c>
      <c r="BA119" s="5"/>
      <c r="BB119" s="5"/>
      <c r="BC119" s="5"/>
      <c r="BD119" s="5"/>
      <c r="BK119" s="582" t="s">
        <v>196</v>
      </c>
      <c r="BL119" s="519">
        <f>'Control Sheet'!F84</f>
        <v>-0.3</v>
      </c>
      <c r="BM119" s="519">
        <f>'Control Sheet'!L84</f>
        <v>-0.5</v>
      </c>
      <c r="BN119" s="519">
        <f>'Control Sheet'!R84</f>
        <v>-0.3</v>
      </c>
      <c r="BO119" s="519">
        <f>'Control Sheet'!X84</f>
        <v>-0.3</v>
      </c>
      <c r="BP119" s="519">
        <f>'Control Sheet'!AD84</f>
        <v>0</v>
      </c>
      <c r="BQ119" s="5"/>
      <c r="BR119" s="5"/>
      <c r="BS119" s="5"/>
      <c r="BT119" s="5"/>
      <c r="BZ119" s="256"/>
    </row>
    <row r="120" spans="2:78">
      <c r="B120" s="267"/>
      <c r="R120" s="267"/>
      <c r="AE120" s="267"/>
      <c r="AU120" s="582" t="s">
        <v>0</v>
      </c>
      <c r="AV120" s="286" t="str">
        <f>'Control Sheet'!H37</f>
        <v/>
      </c>
      <c r="AW120" s="286" t="str">
        <f>'Control Sheet'!N37</f>
        <v/>
      </c>
      <c r="AX120" s="286" t="str">
        <f>'Control Sheet'!T37</f>
        <v/>
      </c>
      <c r="AY120" s="286" t="str">
        <f>'Control Sheet'!Z37</f>
        <v>RED</v>
      </c>
      <c r="AZ120" s="286" t="str">
        <f>'Control Sheet'!AF37</f>
        <v/>
      </c>
      <c r="BA120" s="5"/>
      <c r="BB120" s="5"/>
      <c r="BC120" s="5"/>
      <c r="BD120" s="5"/>
      <c r="BK120" s="582" t="s">
        <v>0</v>
      </c>
      <c r="BL120" s="244" t="str">
        <f>'Control Sheet'!H84</f>
        <v>RED</v>
      </c>
      <c r="BM120" s="244" t="str">
        <f>'Control Sheet'!N84</f>
        <v>RED</v>
      </c>
      <c r="BN120" s="244" t="str">
        <f>'Control Sheet'!T84</f>
        <v>RED</v>
      </c>
      <c r="BO120" s="244" t="str">
        <f>'Control Sheet'!Z84</f>
        <v>RED</v>
      </c>
      <c r="BP120" s="244" t="str">
        <f>'Control Sheet'!AF84</f>
        <v>RED</v>
      </c>
      <c r="BQ120" s="5"/>
      <c r="BR120" s="5"/>
      <c r="BS120" s="5"/>
      <c r="BT120" s="5"/>
      <c r="BZ120" s="256"/>
    </row>
    <row r="121" spans="2:78">
      <c r="B121" s="267"/>
      <c r="R121" s="267"/>
      <c r="AE121" s="267"/>
      <c r="AU121" s="267"/>
      <c r="BK121" s="582"/>
      <c r="BL121" s="44"/>
      <c r="BM121" s="44"/>
      <c r="BN121" s="45"/>
      <c r="BO121" s="45"/>
      <c r="BP121" s="5"/>
      <c r="BQ121" t="s">
        <v>41</v>
      </c>
      <c r="BR121" t="s">
        <v>42</v>
      </c>
      <c r="BS121" t="s">
        <v>41</v>
      </c>
      <c r="BT121" t="s">
        <v>42</v>
      </c>
      <c r="BZ121" s="256"/>
    </row>
    <row r="122" spans="2:78">
      <c r="B122" s="267"/>
      <c r="R122" s="267"/>
      <c r="AE122" s="267"/>
      <c r="AU122" s="267"/>
      <c r="BK122" s="581" t="str">
        <f>SBP!C31</f>
        <v>Ofsted rating                                                            (%, Cumulative)</v>
      </c>
      <c r="BL122" s="235" t="s">
        <v>4</v>
      </c>
      <c r="BM122" s="235" t="s">
        <v>5</v>
      </c>
      <c r="BN122" s="235" t="s">
        <v>6</v>
      </c>
      <c r="BO122" s="235" t="s">
        <v>7</v>
      </c>
      <c r="BP122" s="235" t="s">
        <v>42</v>
      </c>
      <c r="BQ122" s="242">
        <f>HLOOKUP('Master Input'!$B$1,'Shape and Table Library'!BL122:BP129,7,FALSE)</f>
        <v>0.61</v>
      </c>
      <c r="BR122" s="242">
        <f>BP128</f>
        <v>0</v>
      </c>
      <c r="BS122" s="237" t="str">
        <f>HLOOKUP('Master Input'!$B$1,'Shape and Table Library'!BL122:BP129,8,FALSE)</f>
        <v>AMBER</v>
      </c>
      <c r="BT122" s="245" t="str">
        <f>BP129</f>
        <v>RED</v>
      </c>
      <c r="BZ122" s="256"/>
    </row>
    <row r="123" spans="2:78">
      <c r="B123" s="267"/>
      <c r="R123" s="267"/>
      <c r="AE123" s="267"/>
      <c r="AU123" s="267"/>
      <c r="BK123" s="582"/>
      <c r="BL123" s="5"/>
      <c r="BM123" s="5"/>
      <c r="BN123" s="5"/>
      <c r="BO123" s="5"/>
      <c r="BP123" s="5"/>
      <c r="BQ123" s="5"/>
      <c r="BR123" s="5"/>
      <c r="BS123" s="5"/>
      <c r="BT123" s="5"/>
      <c r="BZ123" s="256"/>
    </row>
    <row r="124" spans="2:78">
      <c r="B124" s="267"/>
      <c r="R124" s="267"/>
      <c r="AE124" s="267"/>
      <c r="AU124" s="267"/>
      <c r="BK124" s="582" t="s">
        <v>90</v>
      </c>
      <c r="BL124" s="242">
        <f t="shared" ref="BL124:BP125" si="36">IF(BL127=0,NA(),BL127)</f>
        <v>0.75</v>
      </c>
      <c r="BM124" s="242">
        <f t="shared" si="36"/>
        <v>0.75</v>
      </c>
      <c r="BN124" s="242">
        <f t="shared" si="36"/>
        <v>0.75</v>
      </c>
      <c r="BO124" s="242">
        <f t="shared" si="36"/>
        <v>0.75</v>
      </c>
      <c r="BP124" s="242">
        <f t="shared" si="36"/>
        <v>0.75</v>
      </c>
      <c r="BQ124" s="5"/>
      <c r="BR124" s="5"/>
      <c r="BS124" s="5"/>
      <c r="BT124" s="5"/>
      <c r="BZ124" s="256"/>
    </row>
    <row r="125" spans="2:78">
      <c r="B125" s="267"/>
      <c r="R125" s="267"/>
      <c r="AE125" s="267"/>
      <c r="AU125" s="267"/>
      <c r="BK125" s="582" t="s">
        <v>196</v>
      </c>
      <c r="BL125" s="242">
        <f t="shared" si="36"/>
        <v>0.66</v>
      </c>
      <c r="BM125" s="242">
        <f t="shared" si="36"/>
        <v>0.64</v>
      </c>
      <c r="BN125" s="242">
        <f t="shared" si="36"/>
        <v>0.69</v>
      </c>
      <c r="BO125" s="242">
        <f t="shared" si="36"/>
        <v>0.61</v>
      </c>
      <c r="BP125" s="242" t="e">
        <f t="shared" si="36"/>
        <v>#N/A</v>
      </c>
      <c r="BQ125" s="5"/>
      <c r="BR125" s="5"/>
      <c r="BS125" s="562" t="s">
        <v>94</v>
      </c>
      <c r="BT125" s="562" t="s">
        <v>587</v>
      </c>
      <c r="BZ125" s="256"/>
    </row>
    <row r="126" spans="2:78">
      <c r="B126" s="267"/>
      <c r="R126" s="267"/>
      <c r="AE126" s="267"/>
      <c r="AU126" s="267"/>
      <c r="BK126" s="582"/>
      <c r="BL126" s="44"/>
      <c r="BM126" s="44"/>
      <c r="BN126" s="45"/>
      <c r="BO126" s="5"/>
      <c r="BP126" s="5"/>
      <c r="BQ126" s="5"/>
      <c r="BR126" s="5"/>
      <c r="BS126" s="142" t="str">
        <f>'Shape and Table Library'!BS122</f>
        <v>AMBER</v>
      </c>
      <c r="BT126" s="304" t="str">
        <f>'Shape and Table Library'!BT122</f>
        <v>RED</v>
      </c>
      <c r="BZ126" s="256"/>
    </row>
    <row r="127" spans="2:78">
      <c r="B127" s="267"/>
      <c r="R127" s="267"/>
      <c r="AE127" s="267"/>
      <c r="AU127" s="267"/>
      <c r="BK127" s="582" t="s">
        <v>90</v>
      </c>
      <c r="BL127" s="242">
        <f>'Control Sheet'!G85</f>
        <v>0.75</v>
      </c>
      <c r="BM127" s="242">
        <f>'Control Sheet'!M85</f>
        <v>0.75</v>
      </c>
      <c r="BN127" s="242">
        <f>'Control Sheet'!S85</f>
        <v>0.75</v>
      </c>
      <c r="BO127" s="242">
        <f>'Control Sheet'!Y85</f>
        <v>0.75</v>
      </c>
      <c r="BP127" s="242">
        <f>'Control Sheet'!AE85</f>
        <v>0.75</v>
      </c>
      <c r="BQ127" s="5"/>
      <c r="BR127" s="5"/>
      <c r="BS127" s="5"/>
      <c r="BT127" s="5"/>
      <c r="BZ127" s="256"/>
    </row>
    <row r="128" spans="2:78">
      <c r="B128" s="267"/>
      <c r="R128" s="267"/>
      <c r="AE128" s="267"/>
      <c r="AU128" s="267"/>
      <c r="BK128" s="582" t="s">
        <v>196</v>
      </c>
      <c r="BL128" s="242">
        <f>'Control Sheet'!F85</f>
        <v>0.66</v>
      </c>
      <c r="BM128" s="242">
        <f>'Control Sheet'!L85</f>
        <v>0.64</v>
      </c>
      <c r="BN128" s="242">
        <f>'Control Sheet'!R85</f>
        <v>0.69</v>
      </c>
      <c r="BO128" s="242">
        <f>'Control Sheet'!X85</f>
        <v>0.61</v>
      </c>
      <c r="BP128" s="242">
        <f>'Control Sheet'!AD85</f>
        <v>0</v>
      </c>
      <c r="BQ128" s="5"/>
      <c r="BR128" s="5"/>
      <c r="BS128" s="5"/>
      <c r="BT128" s="5"/>
      <c r="BZ128" s="256"/>
    </row>
    <row r="129" spans="2:78">
      <c r="B129" s="267"/>
      <c r="R129" s="267"/>
      <c r="AE129" s="267"/>
      <c r="AU129" s="267"/>
      <c r="BK129" s="582" t="s">
        <v>0</v>
      </c>
      <c r="BL129" s="244" t="str">
        <f>'Control Sheet'!H85</f>
        <v>GREEN</v>
      </c>
      <c r="BM129" s="244" t="str">
        <f>'Control Sheet'!N85</f>
        <v>GREEN</v>
      </c>
      <c r="BN129" s="244" t="str">
        <f>'Control Sheet'!T85</f>
        <v>GREEN</v>
      </c>
      <c r="BO129" s="244" t="str">
        <f>'Control Sheet'!Z85</f>
        <v>AMBER</v>
      </c>
      <c r="BP129" s="244" t="str">
        <f>'Control Sheet'!AF85</f>
        <v>RED</v>
      </c>
      <c r="BQ129" s="5"/>
      <c r="BR129" s="5"/>
      <c r="BS129" s="5"/>
      <c r="BT129" s="5"/>
      <c r="BZ129" s="256"/>
    </row>
    <row r="130" spans="2:78">
      <c r="B130" s="267"/>
      <c r="R130" s="267"/>
      <c r="AE130" s="267"/>
      <c r="AU130" s="267"/>
      <c r="BK130" s="582"/>
      <c r="BL130" s="44"/>
      <c r="BM130" s="44"/>
      <c r="BN130" s="45"/>
      <c r="BO130" s="45"/>
      <c r="BP130" s="5"/>
      <c r="BQ130" t="s">
        <v>41</v>
      </c>
      <c r="BR130" t="s">
        <v>42</v>
      </c>
      <c r="BS130" t="s">
        <v>41</v>
      </c>
      <c r="BT130" t="s">
        <v>42</v>
      </c>
      <c r="BZ130" s="256"/>
    </row>
    <row r="131" spans="2:78">
      <c r="B131" s="267"/>
      <c r="R131" s="267"/>
      <c r="AE131" s="267"/>
      <c r="AU131" s="267"/>
      <c r="BK131" s="581" t="str">
        <f>SBP!C32</f>
        <v>Number of centres                                                           (T, Cumulative)</v>
      </c>
      <c r="BL131" s="235" t="s">
        <v>4</v>
      </c>
      <c r="BM131" s="235" t="s">
        <v>5</v>
      </c>
      <c r="BN131" s="235" t="s">
        <v>6</v>
      </c>
      <c r="BO131" s="235" t="s">
        <v>7</v>
      </c>
      <c r="BP131" s="235" t="s">
        <v>42</v>
      </c>
      <c r="BQ131" s="241">
        <f>HLOOKUP('Master Input'!$B$1,'Shape and Table Library'!BL131:BP138,7,FALSE)</f>
        <v>190</v>
      </c>
      <c r="BR131" s="236">
        <f>BP137</f>
        <v>0</v>
      </c>
      <c r="BS131" s="237" t="str">
        <f>HLOOKUP('Master Input'!$B$1,'Shape and Table Library'!BL131:BP138,8,FALSE)</f>
        <v>GREEN</v>
      </c>
      <c r="BT131" s="245" t="str">
        <f>BP138</f>
        <v>RED</v>
      </c>
      <c r="BZ131" s="256"/>
    </row>
    <row r="132" spans="2:78">
      <c r="B132" s="267"/>
      <c r="R132" s="267"/>
      <c r="AE132" s="267"/>
      <c r="AU132" s="267"/>
      <c r="BK132" s="582"/>
      <c r="BL132" s="5"/>
      <c r="BM132" s="5"/>
      <c r="BN132" s="5"/>
      <c r="BO132" s="5"/>
      <c r="BP132" s="5"/>
      <c r="BQ132" s="5"/>
      <c r="BR132" s="5"/>
      <c r="BS132" s="5"/>
      <c r="BT132" s="5"/>
      <c r="BZ132" s="256"/>
    </row>
    <row r="133" spans="2:78">
      <c r="B133" s="267"/>
      <c r="R133" s="267"/>
      <c r="AE133" s="267"/>
      <c r="AU133" s="267"/>
      <c r="BK133" s="582" t="s">
        <v>90</v>
      </c>
      <c r="BL133" s="236">
        <f t="shared" ref="BL133:BP134" si="37">IF(BL136=0,NA(),BL136)</f>
        <v>154</v>
      </c>
      <c r="BM133" s="236">
        <f t="shared" si="37"/>
        <v>169</v>
      </c>
      <c r="BN133" s="236">
        <f t="shared" si="37"/>
        <v>185</v>
      </c>
      <c r="BO133" s="236">
        <f t="shared" si="37"/>
        <v>200</v>
      </c>
      <c r="BP133" s="236">
        <f t="shared" si="37"/>
        <v>200</v>
      </c>
      <c r="BQ133" s="5"/>
      <c r="BR133" s="5"/>
      <c r="BS133" s="5"/>
      <c r="BT133" s="5"/>
      <c r="BZ133" s="256"/>
    </row>
    <row r="134" spans="2:78">
      <c r="B134" s="267"/>
      <c r="R134" s="267"/>
      <c r="AE134" s="267"/>
      <c r="AU134" s="267"/>
      <c r="BK134" s="582" t="s">
        <v>196</v>
      </c>
      <c r="BL134" s="236">
        <f t="shared" si="37"/>
        <v>175</v>
      </c>
      <c r="BM134" s="236">
        <f t="shared" si="37"/>
        <v>173</v>
      </c>
      <c r="BN134" s="236">
        <f t="shared" si="37"/>
        <v>181</v>
      </c>
      <c r="BO134" s="236">
        <f t="shared" si="37"/>
        <v>190</v>
      </c>
      <c r="BP134" s="236" t="e">
        <f t="shared" si="37"/>
        <v>#N/A</v>
      </c>
      <c r="BQ134" s="5"/>
      <c r="BR134" s="5"/>
      <c r="BS134" s="562" t="s">
        <v>94</v>
      </c>
      <c r="BT134" s="562" t="s">
        <v>587</v>
      </c>
      <c r="BZ134" s="256"/>
    </row>
    <row r="135" spans="2:78">
      <c r="B135" s="267"/>
      <c r="R135" s="267"/>
      <c r="AE135" s="267"/>
      <c r="AU135" s="267"/>
      <c r="BK135" s="582"/>
      <c r="BL135" s="44"/>
      <c r="BM135" s="44"/>
      <c r="BN135" s="45"/>
      <c r="BO135" s="5"/>
      <c r="BP135" s="5"/>
      <c r="BQ135" s="5"/>
      <c r="BR135" s="5"/>
      <c r="BS135" s="142" t="str">
        <f>'Shape and Table Library'!BS131</f>
        <v>GREEN</v>
      </c>
      <c r="BT135" s="304" t="str">
        <f>'Shape and Table Library'!BT131</f>
        <v>RED</v>
      </c>
      <c r="BZ135" s="256"/>
    </row>
    <row r="136" spans="2:78">
      <c r="B136" s="267"/>
      <c r="R136" s="267"/>
      <c r="AE136" s="267"/>
      <c r="AU136" s="267"/>
      <c r="BK136" s="582" t="s">
        <v>90</v>
      </c>
      <c r="BL136" s="236">
        <f>'Control Sheet'!G86</f>
        <v>154</v>
      </c>
      <c r="BM136" s="236">
        <f>'Control Sheet'!M86</f>
        <v>169</v>
      </c>
      <c r="BN136" s="236">
        <f>'Control Sheet'!S86</f>
        <v>185</v>
      </c>
      <c r="BO136" s="236">
        <f>'Control Sheet'!Y86</f>
        <v>200</v>
      </c>
      <c r="BP136" s="236">
        <f>'Control Sheet'!AE86</f>
        <v>200</v>
      </c>
      <c r="BQ136" s="5"/>
      <c r="BR136" s="5"/>
      <c r="BS136" s="5"/>
      <c r="BT136" s="5"/>
      <c r="BZ136" s="256"/>
    </row>
    <row r="137" spans="2:78">
      <c r="B137" s="267"/>
      <c r="R137" s="267"/>
      <c r="AE137" s="267"/>
      <c r="AU137" s="267"/>
      <c r="BK137" s="582" t="s">
        <v>196</v>
      </c>
      <c r="BL137" s="236">
        <f>'Control Sheet'!F86</f>
        <v>175</v>
      </c>
      <c r="BM137" s="236">
        <f>'Control Sheet'!L86</f>
        <v>173</v>
      </c>
      <c r="BN137" s="236">
        <f>'Control Sheet'!R86</f>
        <v>181</v>
      </c>
      <c r="BO137" s="236">
        <f>'Control Sheet'!X86</f>
        <v>190</v>
      </c>
      <c r="BP137" s="236">
        <f>'Control Sheet'!AD86</f>
        <v>0</v>
      </c>
      <c r="BQ137" s="5"/>
      <c r="BR137" s="5"/>
      <c r="BS137" s="5"/>
      <c r="BT137" s="5"/>
      <c r="BZ137" s="256"/>
    </row>
    <row r="138" spans="2:78">
      <c r="B138" s="267"/>
      <c r="R138" s="267"/>
      <c r="AE138" s="267"/>
      <c r="AU138" s="267"/>
      <c r="BK138" s="582" t="s">
        <v>0</v>
      </c>
      <c r="BL138" s="244" t="str">
        <f>'Control Sheet'!H86</f>
        <v>GREEN</v>
      </c>
      <c r="BM138" s="244" t="str">
        <f>'Control Sheet'!N86</f>
        <v>GREEN</v>
      </c>
      <c r="BN138" s="244" t="str">
        <f>'Control Sheet'!T86</f>
        <v>GREEN</v>
      </c>
      <c r="BO138" s="244" t="str">
        <f>'Control Sheet'!Z86</f>
        <v>GREEN</v>
      </c>
      <c r="BP138" s="244" t="str">
        <f>'Control Sheet'!AF86</f>
        <v>RED</v>
      </c>
      <c r="BQ138" s="5"/>
      <c r="BR138" s="5"/>
      <c r="BS138" s="5"/>
      <c r="BT138" s="5"/>
      <c r="BZ138" s="256"/>
    </row>
    <row r="139" spans="2:78">
      <c r="B139" s="267"/>
      <c r="R139" s="267"/>
      <c r="AE139" s="267"/>
      <c r="AU139" s="267"/>
      <c r="BK139" s="582"/>
      <c r="BL139" s="44"/>
      <c r="BM139" s="44"/>
      <c r="BN139" s="45"/>
      <c r="BO139" s="45"/>
      <c r="BP139" s="5"/>
      <c r="BQ139" t="s">
        <v>41</v>
      </c>
      <c r="BR139" t="s">
        <v>42</v>
      </c>
      <c r="BS139" t="s">
        <v>41</v>
      </c>
      <c r="BT139" t="s">
        <v>42</v>
      </c>
      <c r="BZ139" s="256"/>
    </row>
    <row r="140" spans="2:78">
      <c r="B140" s="267"/>
      <c r="R140" s="267"/>
      <c r="AE140" s="267"/>
      <c r="AU140" s="267"/>
      <c r="BK140" s="581" t="str">
        <f>SBP!C34</f>
        <v>Net Savings                                                      (£m, Cumulative)</v>
      </c>
      <c r="BL140" s="235" t="s">
        <v>4</v>
      </c>
      <c r="BM140" s="235" t="s">
        <v>5</v>
      </c>
      <c r="BN140" s="235" t="s">
        <v>6</v>
      </c>
      <c r="BO140" s="235" t="s">
        <v>7</v>
      </c>
      <c r="BP140" s="235" t="s">
        <v>42</v>
      </c>
      <c r="BQ140" s="520">
        <f>HLOOKUP('Master Input'!$B$1,'Shape and Table Library'!BL140:BP147,7,FALSE)</f>
        <v>0.7</v>
      </c>
      <c r="BR140" s="519">
        <f>BP146</f>
        <v>0</v>
      </c>
      <c r="BS140" s="237" t="str">
        <f>HLOOKUP('Master Input'!$B$1,'Shape and Table Library'!BL140:BP147,8,FALSE)</f>
        <v>GREEN</v>
      </c>
      <c r="BT140" s="245" t="str">
        <f>BP147</f>
        <v>RED</v>
      </c>
      <c r="BZ140" s="256"/>
    </row>
    <row r="141" spans="2:78">
      <c r="B141" s="267"/>
      <c r="R141" s="267"/>
      <c r="AE141" s="267"/>
      <c r="AU141" s="267"/>
      <c r="BK141" s="582"/>
      <c r="BL141" s="5"/>
      <c r="BM141" s="5"/>
      <c r="BN141" s="5"/>
      <c r="BO141" s="5"/>
      <c r="BP141" s="5"/>
      <c r="BQ141" s="5"/>
      <c r="BR141" s="5"/>
      <c r="BS141" s="5"/>
      <c r="BT141" s="5"/>
      <c r="BZ141" s="256"/>
    </row>
    <row r="142" spans="2:78">
      <c r="B142" s="267"/>
      <c r="R142" s="267"/>
      <c r="AE142" s="267"/>
      <c r="AU142" s="267"/>
      <c r="BK142" s="582" t="s">
        <v>90</v>
      </c>
      <c r="BL142" s="519">
        <f t="shared" ref="BL142:BP143" si="38">IF(BL145=0,NA(),BL145)</f>
        <v>0.15</v>
      </c>
      <c r="BM142" s="519">
        <f t="shared" si="38"/>
        <v>0.3</v>
      </c>
      <c r="BN142" s="519">
        <f t="shared" si="38"/>
        <v>0.45</v>
      </c>
      <c r="BO142" s="519">
        <f t="shared" si="38"/>
        <v>0.7</v>
      </c>
      <c r="BP142" s="519">
        <f t="shared" si="38"/>
        <v>0.7</v>
      </c>
      <c r="BQ142" s="5"/>
      <c r="BR142" s="5"/>
      <c r="BS142" s="5"/>
      <c r="BT142" s="5"/>
      <c r="BZ142" s="256"/>
    </row>
    <row r="143" spans="2:78">
      <c r="B143" s="267"/>
      <c r="R143" s="267"/>
      <c r="AE143" s="267"/>
      <c r="AU143" s="267"/>
      <c r="BK143" s="582" t="s">
        <v>196</v>
      </c>
      <c r="BL143" s="519">
        <f t="shared" si="38"/>
        <v>0.15</v>
      </c>
      <c r="BM143" s="519">
        <f t="shared" si="38"/>
        <v>0.3</v>
      </c>
      <c r="BN143" s="519">
        <f t="shared" si="38"/>
        <v>0.45</v>
      </c>
      <c r="BO143" s="519">
        <f t="shared" si="38"/>
        <v>0.7</v>
      </c>
      <c r="BP143" s="519" t="e">
        <f t="shared" si="38"/>
        <v>#N/A</v>
      </c>
      <c r="BQ143" s="5"/>
      <c r="BR143" s="5"/>
      <c r="BS143" s="562" t="s">
        <v>94</v>
      </c>
      <c r="BT143" s="562" t="s">
        <v>587</v>
      </c>
      <c r="BZ143" s="256"/>
    </row>
    <row r="144" spans="2:78">
      <c r="B144" s="267"/>
      <c r="R144" s="267"/>
      <c r="AE144" s="267"/>
      <c r="AU144" s="267"/>
      <c r="BK144" s="582"/>
      <c r="BL144" s="44"/>
      <c r="BM144" s="44"/>
      <c r="BN144" s="45"/>
      <c r="BO144" s="5"/>
      <c r="BP144" s="5"/>
      <c r="BQ144" s="522"/>
      <c r="BR144" s="5"/>
      <c r="BS144" s="142" t="str">
        <f>'Shape and Table Library'!BS140</f>
        <v>GREEN</v>
      </c>
      <c r="BT144" s="304" t="str">
        <f>'Shape and Table Library'!BT140</f>
        <v>RED</v>
      </c>
      <c r="BZ144" s="256"/>
    </row>
    <row r="145" spans="2:78">
      <c r="B145" s="267"/>
      <c r="R145" s="267"/>
      <c r="AE145" s="267"/>
      <c r="AU145" s="267"/>
      <c r="BK145" s="582" t="s">
        <v>90</v>
      </c>
      <c r="BL145" s="519">
        <f>'Control Sheet'!G88</f>
        <v>0.15</v>
      </c>
      <c r="BM145" s="519">
        <f>'Control Sheet'!M88</f>
        <v>0.3</v>
      </c>
      <c r="BN145" s="519">
        <f>'Control Sheet'!S88</f>
        <v>0.45</v>
      </c>
      <c r="BO145" s="519">
        <f>'Control Sheet'!Y88</f>
        <v>0.7</v>
      </c>
      <c r="BP145" s="519">
        <f>'Control Sheet'!AE88</f>
        <v>0.7</v>
      </c>
      <c r="BQ145" s="5"/>
      <c r="BR145" s="5"/>
      <c r="BS145" s="5"/>
      <c r="BT145" s="5"/>
      <c r="BZ145" s="256"/>
    </row>
    <row r="146" spans="2:78">
      <c r="B146" s="267"/>
      <c r="R146" s="267"/>
      <c r="AE146" s="267"/>
      <c r="AU146" s="267"/>
      <c r="BK146" s="582" t="s">
        <v>196</v>
      </c>
      <c r="BL146" s="519">
        <f>'Control Sheet'!F88</f>
        <v>0.15</v>
      </c>
      <c r="BM146" s="519">
        <f>'Control Sheet'!L88</f>
        <v>0.3</v>
      </c>
      <c r="BN146" s="519">
        <f>'Control Sheet'!R88</f>
        <v>0.45</v>
      </c>
      <c r="BO146" s="519">
        <f>'Control Sheet'!X88</f>
        <v>0.7</v>
      </c>
      <c r="BP146" s="519">
        <f>'Control Sheet'!AD88</f>
        <v>0</v>
      </c>
      <c r="BQ146" s="5"/>
      <c r="BR146" s="5"/>
      <c r="BS146" s="5"/>
      <c r="BT146" s="5"/>
      <c r="BZ146" s="256"/>
    </row>
    <row r="147" spans="2:78">
      <c r="B147" s="267"/>
      <c r="R147" s="267"/>
      <c r="AE147" s="267"/>
      <c r="AU147" s="267"/>
      <c r="BK147" s="582" t="s">
        <v>0</v>
      </c>
      <c r="BL147" s="244" t="str">
        <f>'Control Sheet'!H88</f>
        <v>GREEN</v>
      </c>
      <c r="BM147" s="244" t="str">
        <f>'Control Sheet'!N88</f>
        <v>GREEN</v>
      </c>
      <c r="BN147" s="244" t="str">
        <f>'Control Sheet'!T88</f>
        <v>GREEN</v>
      </c>
      <c r="BO147" s="244" t="str">
        <f>'Control Sheet'!Z88</f>
        <v>GREEN</v>
      </c>
      <c r="BP147" s="244" t="str">
        <f>'Control Sheet'!AF88</f>
        <v>RED</v>
      </c>
      <c r="BQ147" s="5"/>
      <c r="BR147" s="5"/>
      <c r="BS147" s="5"/>
      <c r="BT147" s="5"/>
      <c r="BZ147" s="256"/>
    </row>
    <row r="148" spans="2:78">
      <c r="B148" s="267"/>
      <c r="R148" s="267"/>
      <c r="AE148" s="267"/>
      <c r="AU148" s="267"/>
      <c r="BK148" s="582"/>
      <c r="BL148" s="44"/>
      <c r="BM148" s="44"/>
      <c r="BN148" s="45"/>
      <c r="BO148" s="45"/>
      <c r="BP148" s="5"/>
      <c r="BQ148" t="s">
        <v>41</v>
      </c>
      <c r="BR148" t="s">
        <v>42</v>
      </c>
      <c r="BS148" t="s">
        <v>41</v>
      </c>
      <c r="BT148" t="s">
        <v>42</v>
      </c>
      <c r="BZ148" s="256"/>
    </row>
    <row r="149" spans="2:78">
      <c r="B149" s="267"/>
      <c r="R149" s="267"/>
      <c r="AE149" s="267"/>
      <c r="AU149" s="267"/>
      <c r="BK149" s="581" t="str">
        <f>SBP!C37</f>
        <v>Net fundraising income                                    (£m, Cumulative)</v>
      </c>
      <c r="BL149" s="235" t="s">
        <v>4</v>
      </c>
      <c r="BM149" s="235" t="s">
        <v>5</v>
      </c>
      <c r="BN149" s="235" t="s">
        <v>6</v>
      </c>
      <c r="BO149" s="235" t="s">
        <v>7</v>
      </c>
      <c r="BP149" s="235" t="s">
        <v>42</v>
      </c>
      <c r="BQ149" s="518">
        <f>HLOOKUP('Master Input'!$B$1,'Shape and Table Library'!BL149:BP156,7,FALSE)</f>
        <v>11.414999999999999</v>
      </c>
      <c r="BR149" s="517">
        <f>BP155</f>
        <v>0</v>
      </c>
      <c r="BS149" s="237" t="str">
        <f>HLOOKUP('Master Input'!$B$1,'Shape and Table Library'!BL149:BP156,8,FALSE)</f>
        <v>AMBER</v>
      </c>
      <c r="BT149" s="245" t="str">
        <f>BP156</f>
        <v>RED</v>
      </c>
      <c r="BZ149" s="256"/>
    </row>
    <row r="150" spans="2:78">
      <c r="B150" s="267"/>
      <c r="R150" s="267"/>
      <c r="AE150" s="267"/>
      <c r="AU150" s="267"/>
      <c r="BK150" s="582"/>
      <c r="BL150" s="5"/>
      <c r="BM150" s="5"/>
      <c r="BN150" s="5"/>
      <c r="BO150" s="5"/>
      <c r="BP150" s="5"/>
      <c r="BQ150" s="5"/>
      <c r="BR150" s="5"/>
      <c r="BS150" s="5"/>
      <c r="BT150" s="5"/>
      <c r="BZ150" s="256"/>
    </row>
    <row r="151" spans="2:78">
      <c r="B151" s="267"/>
      <c r="R151" s="267"/>
      <c r="AE151" s="267"/>
      <c r="AU151" s="267"/>
      <c r="BK151" s="582" t="s">
        <v>90</v>
      </c>
      <c r="BL151" s="517">
        <f t="shared" ref="BL151:BP152" si="39">IF(BL154=0,NA(),BL154)</f>
        <v>2.286</v>
      </c>
      <c r="BM151" s="517">
        <f t="shared" si="39"/>
        <v>5.0049999999999999</v>
      </c>
      <c r="BN151" s="517">
        <f t="shared" si="39"/>
        <v>8.0879999999999992</v>
      </c>
      <c r="BO151" s="517">
        <f t="shared" si="39"/>
        <v>13.9</v>
      </c>
      <c r="BP151" s="517">
        <f t="shared" si="39"/>
        <v>13.0548</v>
      </c>
      <c r="BQ151" s="5"/>
      <c r="BR151" s="5"/>
      <c r="BS151" s="5"/>
      <c r="BT151" s="5"/>
      <c r="BZ151" s="256"/>
    </row>
    <row r="152" spans="2:78">
      <c r="B152" s="267"/>
      <c r="R152" s="267"/>
      <c r="AE152" s="267"/>
      <c r="AU152" s="267"/>
      <c r="BK152" s="582" t="s">
        <v>196</v>
      </c>
      <c r="BL152" s="517">
        <f t="shared" si="39"/>
        <v>2.6749999999999998</v>
      </c>
      <c r="BM152" s="517">
        <f t="shared" si="39"/>
        <v>4.8150000000000004</v>
      </c>
      <c r="BN152" s="517">
        <f t="shared" si="39"/>
        <v>7.3949999999999996</v>
      </c>
      <c r="BO152" s="517">
        <f t="shared" si="39"/>
        <v>11.414999999999999</v>
      </c>
      <c r="BP152" s="517" t="e">
        <f t="shared" si="39"/>
        <v>#N/A</v>
      </c>
      <c r="BQ152" s="5"/>
      <c r="BR152" s="5"/>
      <c r="BS152" s="562" t="s">
        <v>94</v>
      </c>
      <c r="BT152" s="562" t="s">
        <v>587</v>
      </c>
      <c r="BV152" s="1365" t="s">
        <v>747</v>
      </c>
      <c r="BZ152" s="256"/>
    </row>
    <row r="153" spans="2:78">
      <c r="B153" s="267"/>
      <c r="R153" s="267"/>
      <c r="AE153" s="267"/>
      <c r="AU153" s="267"/>
      <c r="BK153" s="582"/>
      <c r="BL153" s="44"/>
      <c r="BM153" s="44"/>
      <c r="BN153" s="45"/>
      <c r="BO153" s="5"/>
      <c r="BP153" s="5"/>
      <c r="BQ153" s="5"/>
      <c r="BR153" s="5"/>
      <c r="BS153" s="142" t="s">
        <v>278</v>
      </c>
      <c r="BT153" s="304" t="s">
        <v>278</v>
      </c>
      <c r="BZ153" s="256"/>
    </row>
    <row r="154" spans="2:78">
      <c r="B154" s="267"/>
      <c r="R154" s="267"/>
      <c r="AE154" s="267"/>
      <c r="AU154" s="267"/>
      <c r="BK154" s="582" t="s">
        <v>90</v>
      </c>
      <c r="BL154" s="517">
        <f>'Control Sheet'!G91</f>
        <v>2.286</v>
      </c>
      <c r="BM154" s="517">
        <f>'Control Sheet'!M91</f>
        <v>5.0049999999999999</v>
      </c>
      <c r="BN154" s="517">
        <f>'Control Sheet'!S91</f>
        <v>8.0879999999999992</v>
      </c>
      <c r="BO154" s="517">
        <f>'Control Sheet'!Y91</f>
        <v>13.9</v>
      </c>
      <c r="BP154" s="517">
        <f>'Control Sheet'!AE91</f>
        <v>13.0548</v>
      </c>
      <c r="BQ154" s="5"/>
      <c r="BR154" s="5"/>
      <c r="BS154" s="5"/>
      <c r="BT154" s="5"/>
      <c r="BZ154" s="256"/>
    </row>
    <row r="155" spans="2:78">
      <c r="B155" s="267"/>
      <c r="R155" s="267"/>
      <c r="AE155" s="267"/>
      <c r="AU155" s="267"/>
      <c r="BK155" s="582" t="s">
        <v>196</v>
      </c>
      <c r="BL155" s="517">
        <f>'Control Sheet'!F91</f>
        <v>2.6749999999999998</v>
      </c>
      <c r="BM155" s="517">
        <f>'Control Sheet'!L91</f>
        <v>4.8150000000000004</v>
      </c>
      <c r="BN155" s="517">
        <f>'Control Sheet'!R91</f>
        <v>7.3949999999999996</v>
      </c>
      <c r="BO155" s="517">
        <f>'Control Sheet'!X91</f>
        <v>11.414999999999999</v>
      </c>
      <c r="BP155" s="517">
        <f>'Control Sheet'!AD91</f>
        <v>0</v>
      </c>
      <c r="BQ155" s="5"/>
      <c r="BR155" s="5"/>
      <c r="BS155" s="5"/>
      <c r="BT155" s="5"/>
      <c r="BZ155" s="256"/>
    </row>
    <row r="156" spans="2:78">
      <c r="B156" s="267"/>
      <c r="R156" s="267"/>
      <c r="AE156" s="267"/>
      <c r="AU156" s="267"/>
      <c r="BK156" s="582" t="s">
        <v>0</v>
      </c>
      <c r="BL156" s="244" t="str">
        <f>'Control Sheet'!H91</f>
        <v>GREEN</v>
      </c>
      <c r="BM156" s="244" t="str">
        <f>'Control Sheet'!N91</f>
        <v>GREEN</v>
      </c>
      <c r="BN156" s="244" t="str">
        <f>'Control Sheet'!T91</f>
        <v>GREEN</v>
      </c>
      <c r="BO156" s="244" t="str">
        <f>'Control Sheet'!Z91</f>
        <v>AMBER</v>
      </c>
      <c r="BP156" s="244" t="str">
        <f>'Control Sheet'!AF91</f>
        <v>RED</v>
      </c>
      <c r="BQ156" s="5"/>
      <c r="BR156" s="5"/>
      <c r="BS156" s="5"/>
      <c r="BT156" s="5"/>
      <c r="BZ156" s="256"/>
    </row>
    <row r="157" spans="2:78">
      <c r="B157" s="267"/>
      <c r="R157" s="267"/>
      <c r="AE157" s="267"/>
      <c r="AU157" s="267"/>
      <c r="BK157" s="582"/>
      <c r="BL157" s="44"/>
      <c r="BM157" s="44"/>
      <c r="BN157" s="45"/>
      <c r="BO157" s="45"/>
      <c r="BP157" s="5"/>
      <c r="BQ157" t="s">
        <v>41</v>
      </c>
      <c r="BR157" t="s">
        <v>42</v>
      </c>
      <c r="BS157" t="s">
        <v>41</v>
      </c>
      <c r="BT157" t="s">
        <v>42</v>
      </c>
      <c r="BZ157" s="256"/>
    </row>
    <row r="158" spans="2:78">
      <c r="B158" s="267"/>
      <c r="R158" s="267"/>
      <c r="AE158" s="267"/>
      <c r="AU158" s="267"/>
      <c r="BK158" s="581" t="str">
        <f>SBP!C39</f>
        <v>Net retail income                                                                                              (£m, Cumulative)</v>
      </c>
      <c r="BL158" s="235" t="s">
        <v>4</v>
      </c>
      <c r="BM158" s="235" t="s">
        <v>5</v>
      </c>
      <c r="BN158" s="235" t="s">
        <v>6</v>
      </c>
      <c r="BO158" s="235" t="s">
        <v>7</v>
      </c>
      <c r="BP158" s="235" t="s">
        <v>42</v>
      </c>
      <c r="BQ158" s="518">
        <f>HLOOKUP('Master Input'!$B$1,'Shape and Table Library'!BL158:BP165,7,FALSE)</f>
        <v>11.5</v>
      </c>
      <c r="BR158" s="517">
        <f>BP164</f>
        <v>0</v>
      </c>
      <c r="BS158" s="237" t="str">
        <f>HLOOKUP('Master Input'!$B$1,'Shape and Table Library'!BL158:BP165,8,FALSE)</f>
        <v>GREEN</v>
      </c>
      <c r="BT158" s="245" t="str">
        <f>BP165</f>
        <v>RED</v>
      </c>
      <c r="BZ158" s="256"/>
    </row>
    <row r="159" spans="2:78">
      <c r="B159" s="267"/>
      <c r="R159" s="267"/>
      <c r="AE159" s="267"/>
      <c r="AU159" s="267"/>
      <c r="BK159" s="582"/>
      <c r="BL159" s="5"/>
      <c r="BM159" s="5"/>
      <c r="BN159" s="5"/>
      <c r="BO159" s="5"/>
      <c r="BP159" s="5"/>
      <c r="BQ159" s="5"/>
      <c r="BR159" s="5"/>
      <c r="BS159" s="5"/>
      <c r="BT159" s="5"/>
      <c r="BZ159" s="256"/>
    </row>
    <row r="160" spans="2:78">
      <c r="B160" s="267"/>
      <c r="R160" s="267"/>
      <c r="AE160" s="267"/>
      <c r="AU160" s="267"/>
      <c r="BK160" s="582" t="s">
        <v>90</v>
      </c>
      <c r="BL160" s="517">
        <f t="shared" ref="BL160:BP161" si="40">IF(BL163=0,NA(),BL163)</f>
        <v>2.621</v>
      </c>
      <c r="BM160" s="517">
        <f t="shared" si="40"/>
        <v>5.609</v>
      </c>
      <c r="BN160" s="517">
        <f t="shared" si="40"/>
        <v>9.1265000000000001</v>
      </c>
      <c r="BO160" s="517">
        <f t="shared" si="40"/>
        <v>12.073</v>
      </c>
      <c r="BP160" s="517">
        <f t="shared" si="40"/>
        <v>12.073</v>
      </c>
      <c r="BQ160" s="5"/>
      <c r="BR160" s="5"/>
      <c r="BS160" s="5"/>
      <c r="BT160" s="5"/>
      <c r="BZ160" s="256"/>
    </row>
    <row r="161" spans="2:78">
      <c r="B161" s="267"/>
      <c r="R161" s="267"/>
      <c r="AE161" s="267"/>
      <c r="AU161" s="267"/>
      <c r="BK161" s="582" t="s">
        <v>196</v>
      </c>
      <c r="BL161" s="517">
        <f t="shared" si="40"/>
        <v>2.6549999999999998</v>
      </c>
      <c r="BM161" s="517">
        <f t="shared" si="40"/>
        <v>5.5640000000000001</v>
      </c>
      <c r="BN161" s="517">
        <f t="shared" si="40"/>
        <v>9.0830000000000002</v>
      </c>
      <c r="BO161" s="517">
        <f t="shared" si="40"/>
        <v>11.5</v>
      </c>
      <c r="BP161" s="517" t="e">
        <f t="shared" si="40"/>
        <v>#N/A</v>
      </c>
      <c r="BQ161" s="5"/>
      <c r="BR161" s="5"/>
      <c r="BS161" s="562" t="s">
        <v>94</v>
      </c>
      <c r="BT161" s="562" t="s">
        <v>587</v>
      </c>
      <c r="BZ161" s="256"/>
    </row>
    <row r="162" spans="2:78">
      <c r="B162" s="267"/>
      <c r="R162" s="267"/>
      <c r="AE162" s="267"/>
      <c r="AU162" s="267"/>
      <c r="BK162" s="582"/>
      <c r="BL162" s="44"/>
      <c r="BM162" s="44"/>
      <c r="BN162" s="45"/>
      <c r="BO162" s="5"/>
      <c r="BP162" s="5"/>
      <c r="BQ162" s="5"/>
      <c r="BR162" s="5"/>
      <c r="BS162" s="142" t="str">
        <f>'Shape and Table Library'!BS158</f>
        <v>GREEN</v>
      </c>
      <c r="BT162" s="304" t="str">
        <f>'Shape and Table Library'!BT158</f>
        <v>RED</v>
      </c>
      <c r="BZ162" s="256"/>
    </row>
    <row r="163" spans="2:78">
      <c r="B163" s="267"/>
      <c r="R163" s="267"/>
      <c r="AE163" s="267"/>
      <c r="AU163" s="267"/>
      <c r="BK163" s="582" t="s">
        <v>90</v>
      </c>
      <c r="BL163" s="517">
        <f>'Control Sheet'!G93</f>
        <v>2.621</v>
      </c>
      <c r="BM163" s="517">
        <f>'Control Sheet'!M93</f>
        <v>5.609</v>
      </c>
      <c r="BN163" s="517">
        <f>'Control Sheet'!S93</f>
        <v>9.1265000000000001</v>
      </c>
      <c r="BO163" s="517">
        <f>'Control Sheet'!Y93</f>
        <v>12.073</v>
      </c>
      <c r="BP163" s="517">
        <f>'Control Sheet'!AE93</f>
        <v>12.073</v>
      </c>
      <c r="BQ163" s="522"/>
      <c r="BR163" s="5"/>
      <c r="BS163" s="5"/>
      <c r="BT163" s="5"/>
      <c r="BZ163" s="256"/>
    </row>
    <row r="164" spans="2:78">
      <c r="B164" s="267"/>
      <c r="R164" s="267"/>
      <c r="AE164" s="267"/>
      <c r="AU164" s="267"/>
      <c r="BK164" s="582" t="s">
        <v>196</v>
      </c>
      <c r="BL164" s="517">
        <f>'Control Sheet'!F93</f>
        <v>2.6549999999999998</v>
      </c>
      <c r="BM164" s="517">
        <f>'Control Sheet'!L93</f>
        <v>5.5640000000000001</v>
      </c>
      <c r="BN164" s="517">
        <f>'Control Sheet'!R93</f>
        <v>9.0830000000000002</v>
      </c>
      <c r="BO164" s="517">
        <f>'Control Sheet'!X93</f>
        <v>11.5</v>
      </c>
      <c r="BP164" s="517">
        <f>'Control Sheet'!AD93</f>
        <v>0</v>
      </c>
      <c r="BQ164" s="5"/>
      <c r="BR164" s="5"/>
      <c r="BS164" s="5"/>
      <c r="BT164" s="5"/>
      <c r="BZ164" s="256"/>
    </row>
    <row r="165" spans="2:78">
      <c r="B165" s="267"/>
      <c r="R165" s="267"/>
      <c r="AE165" s="267"/>
      <c r="AU165" s="267"/>
      <c r="BK165" s="582" t="s">
        <v>0</v>
      </c>
      <c r="BL165" s="244" t="str">
        <f>'Control Sheet'!H93</f>
        <v>GREEN</v>
      </c>
      <c r="BM165" s="244" t="str">
        <f>'Control Sheet'!N93</f>
        <v>GREEN</v>
      </c>
      <c r="BN165" s="244" t="str">
        <f>'Control Sheet'!T93</f>
        <v>GREEN</v>
      </c>
      <c r="BO165" s="244" t="str">
        <f>'Control Sheet'!Z93</f>
        <v>GREEN</v>
      </c>
      <c r="BP165" s="244" t="str">
        <f>'Control Sheet'!AF93</f>
        <v>RED</v>
      </c>
      <c r="BQ165" s="5"/>
      <c r="BR165" s="5"/>
      <c r="BS165" s="5"/>
      <c r="BT165" s="5"/>
      <c r="BZ165" s="256"/>
    </row>
    <row r="166" spans="2:78">
      <c r="B166" s="267"/>
      <c r="R166" s="267"/>
      <c r="AE166" s="267"/>
      <c r="AU166" s="267"/>
      <c r="BK166" s="582"/>
      <c r="BL166" s="44"/>
      <c r="BM166" s="44"/>
      <c r="BN166" s="45"/>
      <c r="BO166" s="45"/>
      <c r="BP166" s="5"/>
      <c r="BQ166" t="s">
        <v>41</v>
      </c>
      <c r="BR166" t="s">
        <v>42</v>
      </c>
      <c r="BS166" t="s">
        <v>41</v>
      </c>
      <c r="BT166" t="s">
        <v>42</v>
      </c>
      <c r="BZ166" s="256"/>
    </row>
    <row r="167" spans="2:78">
      <c r="B167" s="267"/>
      <c r="R167" s="267"/>
      <c r="AE167" s="267"/>
      <c r="AU167" s="267"/>
      <c r="BK167" s="581" t="str">
        <f>SBP!C41</f>
        <v>Helps transform the lives of the most vulnerable                                                               (%, Non-Cumulative)</v>
      </c>
      <c r="BL167" s="235" t="s">
        <v>4</v>
      </c>
      <c r="BM167" s="235" t="s">
        <v>5</v>
      </c>
      <c r="BN167" s="235" t="s">
        <v>6</v>
      </c>
      <c r="BO167" s="235" t="s">
        <v>7</v>
      </c>
      <c r="BP167" s="235" t="s">
        <v>42</v>
      </c>
      <c r="BQ167" s="242">
        <f>HLOOKUP('Master Input'!$B$1,'Shape and Table Library'!BL167:BP174,7,FALSE)</f>
        <v>0.44</v>
      </c>
      <c r="BR167" s="242">
        <f>BP173</f>
        <v>0</v>
      </c>
      <c r="BS167" s="237" t="str">
        <f>HLOOKUP('Master Input'!$B$1,'Shape and Table Library'!BL167:BP174,8,FALSE)</f>
        <v>GREEN</v>
      </c>
      <c r="BT167" s="245" t="str">
        <f>BP174</f>
        <v>RED</v>
      </c>
      <c r="BZ167" s="256"/>
    </row>
    <row r="168" spans="2:78">
      <c r="B168" s="267"/>
      <c r="R168" s="267"/>
      <c r="AE168" s="267"/>
      <c r="AU168" s="267"/>
      <c r="BK168" s="582"/>
      <c r="BL168" s="5"/>
      <c r="BM168" s="5"/>
      <c r="BN168" s="5"/>
      <c r="BO168" s="5"/>
      <c r="BP168" s="5"/>
      <c r="BQ168" s="5"/>
      <c r="BR168" s="5"/>
      <c r="BS168" s="5"/>
      <c r="BT168" s="5"/>
      <c r="BZ168" s="256"/>
    </row>
    <row r="169" spans="2:78">
      <c r="B169" s="267"/>
      <c r="R169" s="267"/>
      <c r="AE169" s="267"/>
      <c r="AU169" s="267"/>
      <c r="BK169" s="582" t="s">
        <v>90</v>
      </c>
      <c r="BL169" s="242">
        <f t="shared" ref="BL169:BP170" si="41">IF(BL172=0,NA(),BL172)</f>
        <v>0.51</v>
      </c>
      <c r="BM169" s="242">
        <f t="shared" si="41"/>
        <v>0.51</v>
      </c>
      <c r="BN169" s="242">
        <f t="shared" si="41"/>
        <v>0.51</v>
      </c>
      <c r="BO169" s="242">
        <f t="shared" si="41"/>
        <v>0.51</v>
      </c>
      <c r="BP169" s="242">
        <f t="shared" si="41"/>
        <v>0.51</v>
      </c>
      <c r="BQ169" s="5"/>
      <c r="BR169" s="5"/>
      <c r="BS169" s="5"/>
      <c r="BT169" s="5"/>
      <c r="BZ169" s="256"/>
    </row>
    <row r="170" spans="2:78">
      <c r="B170" s="267"/>
      <c r="R170" s="267"/>
      <c r="AE170" s="267"/>
      <c r="AU170" s="267"/>
      <c r="BK170" s="582" t="s">
        <v>196</v>
      </c>
      <c r="BL170" s="242">
        <f t="shared" si="41"/>
        <v>0.49</v>
      </c>
      <c r="BM170" s="242">
        <f t="shared" si="41"/>
        <v>0.5</v>
      </c>
      <c r="BN170" s="242">
        <f t="shared" si="41"/>
        <v>0.49</v>
      </c>
      <c r="BO170" s="242">
        <f t="shared" si="41"/>
        <v>0.44</v>
      </c>
      <c r="BP170" s="242" t="e">
        <f t="shared" si="41"/>
        <v>#N/A</v>
      </c>
      <c r="BQ170" s="5"/>
      <c r="BR170" s="5"/>
      <c r="BS170" s="562" t="s">
        <v>94</v>
      </c>
      <c r="BT170" s="562" t="s">
        <v>587</v>
      </c>
      <c r="BV170" s="1365" t="s">
        <v>708</v>
      </c>
      <c r="BZ170" s="256"/>
    </row>
    <row r="171" spans="2:78">
      <c r="B171" s="267"/>
      <c r="R171" s="267"/>
      <c r="AE171" s="267"/>
      <c r="AU171" s="267"/>
      <c r="BK171" s="582"/>
      <c r="BL171" s="44"/>
      <c r="BM171" s="44"/>
      <c r="BN171" s="45"/>
      <c r="BO171" s="5"/>
      <c r="BP171" s="5"/>
      <c r="BQ171" s="5"/>
      <c r="BR171" s="5"/>
      <c r="BS171" s="142" t="s">
        <v>277</v>
      </c>
      <c r="BT171" s="304" t="s">
        <v>277</v>
      </c>
      <c r="BZ171" s="256"/>
    </row>
    <row r="172" spans="2:78">
      <c r="B172" s="267"/>
      <c r="R172" s="267"/>
      <c r="AE172" s="267"/>
      <c r="AU172" s="267"/>
      <c r="BK172" s="582" t="s">
        <v>90</v>
      </c>
      <c r="BL172" s="242">
        <f>'Control Sheet'!G95</f>
        <v>0.51</v>
      </c>
      <c r="BM172" s="242">
        <f>'Control Sheet'!M95</f>
        <v>0.51</v>
      </c>
      <c r="BN172" s="242">
        <f>'Control Sheet'!S95</f>
        <v>0.51</v>
      </c>
      <c r="BO172" s="242">
        <f>'Control Sheet'!Y95</f>
        <v>0.51</v>
      </c>
      <c r="BP172" s="242">
        <f>'Control Sheet'!AE95</f>
        <v>0.51</v>
      </c>
      <c r="BQ172" s="5"/>
      <c r="BR172" s="5"/>
      <c r="BS172" s="5"/>
      <c r="BT172" s="5"/>
      <c r="BZ172" s="256"/>
    </row>
    <row r="173" spans="2:78">
      <c r="B173" s="267"/>
      <c r="R173" s="267"/>
      <c r="AE173" s="267"/>
      <c r="AU173" s="267"/>
      <c r="BK173" s="582" t="s">
        <v>196</v>
      </c>
      <c r="BL173" s="242">
        <f>'Control Sheet'!F95</f>
        <v>0.49</v>
      </c>
      <c r="BM173" s="242">
        <f>'Control Sheet'!L95</f>
        <v>0.5</v>
      </c>
      <c r="BN173" s="242">
        <f>'Control Sheet'!R95</f>
        <v>0.49</v>
      </c>
      <c r="BO173" s="242">
        <f>'Control Sheet'!X95</f>
        <v>0.44</v>
      </c>
      <c r="BP173" s="242">
        <f>'Control Sheet'!AD95</f>
        <v>0</v>
      </c>
      <c r="BQ173" s="5"/>
      <c r="BR173" s="5"/>
      <c r="BS173" s="5"/>
      <c r="BT173" s="5"/>
      <c r="BZ173" s="256"/>
    </row>
    <row r="174" spans="2:78">
      <c r="B174" s="267"/>
      <c r="R174" s="267"/>
      <c r="AE174" s="267"/>
      <c r="AU174" s="267"/>
      <c r="BK174" s="582" t="s">
        <v>0</v>
      </c>
      <c r="BL174" s="244" t="str">
        <f>'Control Sheet'!H95</f>
        <v>GREEN</v>
      </c>
      <c r="BM174" s="244" t="str">
        <f>'Control Sheet'!N95</f>
        <v>GREEN</v>
      </c>
      <c r="BN174" s="244" t="str">
        <f>'Control Sheet'!T95</f>
        <v>GREEN</v>
      </c>
      <c r="BO174" s="244" t="str">
        <f>'Control Sheet'!Z95</f>
        <v>GREEN</v>
      </c>
      <c r="BP174" s="244" t="str">
        <f>'Control Sheet'!AF95</f>
        <v>RED</v>
      </c>
      <c r="BQ174" s="5"/>
      <c r="BR174" s="5"/>
      <c r="BS174" s="5"/>
      <c r="BT174" s="5"/>
      <c r="BZ174" s="256"/>
    </row>
    <row r="175" spans="2:78">
      <c r="B175" s="267"/>
      <c r="R175" s="267"/>
      <c r="AE175" s="267"/>
      <c r="AU175" s="267"/>
      <c r="BK175" s="582"/>
      <c r="BL175" s="44"/>
      <c r="BM175" s="44"/>
      <c r="BN175" s="45"/>
      <c r="BO175" s="45"/>
      <c r="BP175" s="5"/>
      <c r="BQ175" t="s">
        <v>41</v>
      </c>
      <c r="BR175" t="s">
        <v>42</v>
      </c>
      <c r="BS175" t="s">
        <v>41</v>
      </c>
      <c r="BT175" t="s">
        <v>42</v>
      </c>
      <c r="BZ175" s="256"/>
    </row>
    <row r="176" spans="2:78">
      <c r="B176" s="267"/>
      <c r="R176" s="267"/>
      <c r="AE176" s="267"/>
      <c r="AU176" s="267"/>
      <c r="BK176" s="581" t="str">
        <f>SBP!C43</f>
        <v>Providing support to exploited young people                                                                          (%, Non-Cumulative)</v>
      </c>
      <c r="BL176" s="235" t="s">
        <v>4</v>
      </c>
      <c r="BM176" s="235" t="s">
        <v>5</v>
      </c>
      <c r="BN176" s="235" t="s">
        <v>6</v>
      </c>
      <c r="BO176" s="235" t="s">
        <v>7</v>
      </c>
      <c r="BP176" s="235" t="s">
        <v>42</v>
      </c>
      <c r="BQ176" s="242">
        <f>HLOOKUP('Master Input'!$B$1,'Shape and Table Library'!BL176:BP183,7,FALSE)</f>
        <v>0.28999999999999998</v>
      </c>
      <c r="BR176" s="242">
        <f>BP182</f>
        <v>0</v>
      </c>
      <c r="BS176" s="237" t="str">
        <f>HLOOKUP('Master Input'!$B$1,'Shape and Table Library'!BL176:BP183,8,FALSE)</f>
        <v>AMBER</v>
      </c>
      <c r="BT176" s="245" t="str">
        <f>BP183</f>
        <v>RED</v>
      </c>
      <c r="BZ176" s="256"/>
    </row>
    <row r="177" spans="2:78">
      <c r="B177" s="267"/>
      <c r="R177" s="267"/>
      <c r="AE177" s="267"/>
      <c r="AU177" s="267"/>
      <c r="BK177" s="582"/>
      <c r="BL177" s="5"/>
      <c r="BM177" s="5"/>
      <c r="BN177" s="5"/>
      <c r="BO177" s="5"/>
      <c r="BP177" s="5"/>
      <c r="BQ177" s="5"/>
      <c r="BR177" s="5"/>
      <c r="BS177" s="5"/>
      <c r="BT177" s="5"/>
      <c r="BZ177" s="256"/>
    </row>
    <row r="178" spans="2:78">
      <c r="B178" s="267"/>
      <c r="R178" s="267"/>
      <c r="AE178" s="267"/>
      <c r="AU178" s="267"/>
      <c r="BK178" s="582" t="s">
        <v>90</v>
      </c>
      <c r="BL178" s="242">
        <f t="shared" ref="BL178:BP179" si="42">IF(BL181=0,NA(),BL181)</f>
        <v>0.34</v>
      </c>
      <c r="BM178" s="242">
        <f t="shared" si="42"/>
        <v>0.34</v>
      </c>
      <c r="BN178" s="242">
        <f t="shared" si="42"/>
        <v>0.34</v>
      </c>
      <c r="BO178" s="242">
        <f t="shared" si="42"/>
        <v>0.34</v>
      </c>
      <c r="BP178" s="242">
        <f t="shared" si="42"/>
        <v>0.34</v>
      </c>
      <c r="BQ178" s="5"/>
      <c r="BR178" s="5"/>
      <c r="BS178" s="5"/>
      <c r="BT178" s="5"/>
      <c r="BZ178" s="256"/>
    </row>
    <row r="179" spans="2:78">
      <c r="B179" s="267"/>
      <c r="R179" s="267"/>
      <c r="AE179" s="267"/>
      <c r="AU179" s="267"/>
      <c r="BK179" s="582" t="s">
        <v>196</v>
      </c>
      <c r="BL179" s="242">
        <f t="shared" si="42"/>
        <v>0.31</v>
      </c>
      <c r="BM179" s="242">
        <f t="shared" si="42"/>
        <v>0.34</v>
      </c>
      <c r="BN179" s="242">
        <f t="shared" si="42"/>
        <v>0.34</v>
      </c>
      <c r="BO179" s="242">
        <f t="shared" si="42"/>
        <v>0.28999999999999998</v>
      </c>
      <c r="BP179" s="242" t="e">
        <f t="shared" si="42"/>
        <v>#N/A</v>
      </c>
      <c r="BQ179" s="5"/>
      <c r="BR179" s="5"/>
      <c r="BS179" s="562" t="s">
        <v>94</v>
      </c>
      <c r="BT179" s="562" t="s">
        <v>587</v>
      </c>
      <c r="BZ179" s="256"/>
    </row>
    <row r="180" spans="2:78">
      <c r="B180" s="267"/>
      <c r="R180" s="267"/>
      <c r="AE180" s="267"/>
      <c r="AU180" s="267"/>
      <c r="BK180" s="582"/>
      <c r="BL180" s="44"/>
      <c r="BM180" s="44"/>
      <c r="BN180" s="45"/>
      <c r="BO180" s="5"/>
      <c r="BP180" s="5"/>
      <c r="BQ180" s="5"/>
      <c r="BR180" s="5"/>
      <c r="BS180" s="142" t="str">
        <f>BS176</f>
        <v>AMBER</v>
      </c>
      <c r="BT180" s="304" t="str">
        <f>'Shape and Table Library'!BT176</f>
        <v>RED</v>
      </c>
      <c r="BZ180" s="256"/>
    </row>
    <row r="181" spans="2:78">
      <c r="B181" s="267"/>
      <c r="R181" s="267"/>
      <c r="AE181" s="267"/>
      <c r="AU181" s="267"/>
      <c r="BK181" s="582" t="s">
        <v>90</v>
      </c>
      <c r="BL181" s="242">
        <f>'Control Sheet'!G97</f>
        <v>0.34</v>
      </c>
      <c r="BM181" s="242">
        <f>'Control Sheet'!M97</f>
        <v>0.34</v>
      </c>
      <c r="BN181" s="242">
        <f>'Control Sheet'!S97</f>
        <v>0.34</v>
      </c>
      <c r="BO181" s="242">
        <f>'Control Sheet'!Y97</f>
        <v>0.34</v>
      </c>
      <c r="BP181" s="242">
        <f>'Control Sheet'!AE97</f>
        <v>0.34</v>
      </c>
      <c r="BQ181" s="5"/>
      <c r="BR181" s="5"/>
      <c r="BS181" s="5"/>
      <c r="BT181" s="5"/>
      <c r="BZ181" s="256"/>
    </row>
    <row r="182" spans="2:78">
      <c r="B182" s="267"/>
      <c r="R182" s="267"/>
      <c r="AE182" s="267"/>
      <c r="AU182" s="267"/>
      <c r="BK182" s="582" t="s">
        <v>196</v>
      </c>
      <c r="BL182" s="242">
        <f>'Control Sheet'!F97</f>
        <v>0.31</v>
      </c>
      <c r="BM182" s="242">
        <f>'Control Sheet'!L97</f>
        <v>0.34</v>
      </c>
      <c r="BN182" s="242">
        <f>'Control Sheet'!R97</f>
        <v>0.34</v>
      </c>
      <c r="BO182" s="242">
        <f>'Control Sheet'!X97</f>
        <v>0.28999999999999998</v>
      </c>
      <c r="BP182" s="242">
        <f>'Control Sheet'!AD97</f>
        <v>0</v>
      </c>
      <c r="BQ182" s="5"/>
      <c r="BR182" s="5"/>
      <c r="BS182" s="5"/>
      <c r="BT182" s="5"/>
      <c r="BZ182" s="256"/>
    </row>
    <row r="183" spans="2:78">
      <c r="B183" s="267"/>
      <c r="R183" s="267"/>
      <c r="AE183" s="267"/>
      <c r="AU183" s="267"/>
      <c r="BK183" s="582" t="s">
        <v>0</v>
      </c>
      <c r="BL183" s="244" t="str">
        <f>'Control Sheet'!H97</f>
        <v>AMBER</v>
      </c>
      <c r="BM183" s="244" t="str">
        <f>'Control Sheet'!N97</f>
        <v>GREEN</v>
      </c>
      <c r="BN183" s="244" t="str">
        <f>'Control Sheet'!T97</f>
        <v>GREEN</v>
      </c>
      <c r="BO183" s="244" t="str">
        <f>'Control Sheet'!Z97</f>
        <v>AMBER</v>
      </c>
      <c r="BP183" s="244" t="str">
        <f>'Control Sheet'!AF97</f>
        <v>RED</v>
      </c>
      <c r="BQ183" s="5"/>
      <c r="BR183" s="5"/>
      <c r="BS183" s="5"/>
      <c r="BT183" s="5"/>
      <c r="BZ183" s="256"/>
    </row>
    <row r="184" spans="2:78">
      <c r="B184" s="267"/>
      <c r="R184" s="267"/>
      <c r="AE184" s="267"/>
      <c r="AU184" s="267"/>
      <c r="BK184" s="582"/>
      <c r="BL184" s="44"/>
      <c r="BM184" s="44"/>
      <c r="BN184" s="45"/>
      <c r="BO184" s="45"/>
      <c r="BP184" s="5"/>
      <c r="BQ184" t="s">
        <v>41</v>
      </c>
      <c r="BR184" t="s">
        <v>42</v>
      </c>
      <c r="BS184" t="s">
        <v>41</v>
      </c>
      <c r="BT184" t="s">
        <v>42</v>
      </c>
      <c r="BZ184" s="256"/>
    </row>
    <row r="185" spans="2:78">
      <c r="B185" s="267"/>
      <c r="R185" s="267"/>
      <c r="AE185" s="267"/>
      <c r="AU185" s="267"/>
      <c r="BK185" s="581" t="str">
        <f>SBP!C44</f>
        <v>Supporting children in care to be independent                                                                   (%, Non-Cumulative)</v>
      </c>
      <c r="BL185" s="235" t="s">
        <v>4</v>
      </c>
      <c r="BM185" s="235" t="s">
        <v>5</v>
      </c>
      <c r="BN185" s="235" t="s">
        <v>6</v>
      </c>
      <c r="BO185" s="235" t="s">
        <v>7</v>
      </c>
      <c r="BP185" s="235" t="s">
        <v>42</v>
      </c>
      <c r="BQ185" s="242">
        <f>HLOOKUP('Master Input'!$B$1,'Shape and Table Library'!BL185:BP192,7,FALSE)</f>
        <v>0.3</v>
      </c>
      <c r="BR185" s="242">
        <f>BP191</f>
        <v>0</v>
      </c>
      <c r="BS185" s="237" t="str">
        <f>HLOOKUP('Master Input'!$B$1,'Shape and Table Library'!BL185:BP192,8,FALSE)</f>
        <v>AMBER</v>
      </c>
      <c r="BT185" s="245" t="str">
        <f>BP192</f>
        <v>RED</v>
      </c>
      <c r="BZ185" s="256"/>
    </row>
    <row r="186" spans="2:78">
      <c r="B186" s="267"/>
      <c r="R186" s="267"/>
      <c r="AE186" s="267"/>
      <c r="AU186" s="267"/>
      <c r="BK186" s="582"/>
      <c r="BL186" s="5"/>
      <c r="BM186" s="5"/>
      <c r="BN186" s="5"/>
      <c r="BO186" s="5"/>
      <c r="BP186" s="5"/>
      <c r="BQ186" s="5"/>
      <c r="BR186" s="5"/>
      <c r="BS186" s="5"/>
      <c r="BT186" s="5"/>
      <c r="BZ186" s="256"/>
    </row>
    <row r="187" spans="2:78">
      <c r="B187" s="267"/>
      <c r="R187" s="267"/>
      <c r="AE187" s="267"/>
      <c r="AU187" s="267"/>
      <c r="BK187" s="582" t="s">
        <v>90</v>
      </c>
      <c r="BL187" s="242">
        <f t="shared" ref="BL187:BP188" si="43">IF(BL190=0,NA(),BL190)</f>
        <v>0.32</v>
      </c>
      <c r="BM187" s="242">
        <f t="shared" si="43"/>
        <v>0.32</v>
      </c>
      <c r="BN187" s="242">
        <f t="shared" si="43"/>
        <v>0.32</v>
      </c>
      <c r="BO187" s="242">
        <f t="shared" si="43"/>
        <v>0.32</v>
      </c>
      <c r="BP187" s="242">
        <f t="shared" si="43"/>
        <v>0.32</v>
      </c>
      <c r="BQ187" s="5"/>
      <c r="BR187" s="5"/>
      <c r="BS187" s="5"/>
      <c r="BT187" s="5"/>
      <c r="BZ187" s="256"/>
    </row>
    <row r="188" spans="2:78">
      <c r="B188" s="267"/>
      <c r="R188" s="267"/>
      <c r="AE188" s="267"/>
      <c r="AU188" s="267"/>
      <c r="BK188" s="582" t="s">
        <v>196</v>
      </c>
      <c r="BL188" s="242">
        <f t="shared" si="43"/>
        <v>0.3</v>
      </c>
      <c r="BM188" s="242">
        <f t="shared" si="43"/>
        <v>0.33</v>
      </c>
      <c r="BN188" s="242">
        <f t="shared" si="43"/>
        <v>0.33</v>
      </c>
      <c r="BO188" s="242">
        <f t="shared" si="43"/>
        <v>0.3</v>
      </c>
      <c r="BP188" s="242" t="e">
        <f t="shared" si="43"/>
        <v>#N/A</v>
      </c>
      <c r="BQ188" s="5"/>
      <c r="BR188" s="5"/>
      <c r="BS188" s="562" t="s">
        <v>94</v>
      </c>
      <c r="BT188" s="562" t="s">
        <v>587</v>
      </c>
      <c r="BZ188" s="256"/>
    </row>
    <row r="189" spans="2:78">
      <c r="B189" s="267"/>
      <c r="R189" s="267"/>
      <c r="AE189" s="267"/>
      <c r="AU189" s="267"/>
      <c r="BK189" s="582"/>
      <c r="BL189" s="44"/>
      <c r="BM189" s="44"/>
      <c r="BN189" s="45"/>
      <c r="BO189" s="5"/>
      <c r="BP189" s="5"/>
      <c r="BQ189" s="5"/>
      <c r="BR189" s="5"/>
      <c r="BS189" s="142" t="str">
        <f>'Shape and Table Library'!BS185</f>
        <v>AMBER</v>
      </c>
      <c r="BT189" s="304" t="str">
        <f>'Shape and Table Library'!BT185</f>
        <v>RED</v>
      </c>
      <c r="BZ189" s="256"/>
    </row>
    <row r="190" spans="2:78">
      <c r="B190" s="267"/>
      <c r="R190" s="267"/>
      <c r="AE190" s="267"/>
      <c r="AU190" s="267"/>
      <c r="BK190" s="582" t="s">
        <v>90</v>
      </c>
      <c r="BL190" s="242">
        <f>'Control Sheet'!G98</f>
        <v>0.32</v>
      </c>
      <c r="BM190" s="242">
        <f>'Control Sheet'!M98</f>
        <v>0.32</v>
      </c>
      <c r="BN190" s="242">
        <f>'Control Sheet'!S98</f>
        <v>0.32</v>
      </c>
      <c r="BO190" s="242">
        <f>'Control Sheet'!Y98</f>
        <v>0.32</v>
      </c>
      <c r="BP190" s="242">
        <f>'Control Sheet'!AE98</f>
        <v>0.32</v>
      </c>
      <c r="BQ190" s="5"/>
      <c r="BR190" s="5"/>
      <c r="BS190" s="5"/>
      <c r="BT190" s="5"/>
      <c r="BZ190" s="256"/>
    </row>
    <row r="191" spans="2:78">
      <c r="B191" s="267"/>
      <c r="R191" s="267"/>
      <c r="AE191" s="267"/>
      <c r="AU191" s="267"/>
      <c r="BK191" s="582" t="s">
        <v>196</v>
      </c>
      <c r="BL191" s="242">
        <f>'Control Sheet'!F98</f>
        <v>0.3</v>
      </c>
      <c r="BM191" s="242">
        <f>'Control Sheet'!L98</f>
        <v>0.33</v>
      </c>
      <c r="BN191" s="242">
        <f>'Control Sheet'!R98</f>
        <v>0.33</v>
      </c>
      <c r="BO191" s="242">
        <f>'Control Sheet'!X98</f>
        <v>0.3</v>
      </c>
      <c r="BP191" s="242">
        <f>'Control Sheet'!AD98</f>
        <v>0</v>
      </c>
      <c r="BQ191" s="5"/>
      <c r="BR191" s="5"/>
      <c r="BS191" s="5"/>
      <c r="BT191" s="5"/>
      <c r="BZ191" s="256"/>
    </row>
    <row r="192" spans="2:78">
      <c r="B192" s="267"/>
      <c r="R192" s="267"/>
      <c r="AE192" s="267"/>
      <c r="AU192" s="267"/>
      <c r="BK192" s="582" t="s">
        <v>0</v>
      </c>
      <c r="BL192" s="244" t="str">
        <f>'Control Sheet'!H98</f>
        <v>AMBER</v>
      </c>
      <c r="BM192" s="244" t="str">
        <f>'Control Sheet'!N98</f>
        <v>GREEN</v>
      </c>
      <c r="BN192" s="244" t="str">
        <f>'Control Sheet'!T98</f>
        <v>GREEN</v>
      </c>
      <c r="BO192" s="244" t="str">
        <f>'Control Sheet'!Z98</f>
        <v>AMBER</v>
      </c>
      <c r="BP192" s="244" t="str">
        <f>'Control Sheet'!AF98</f>
        <v>RED</v>
      </c>
      <c r="BQ192" s="5"/>
      <c r="BR192" s="5"/>
      <c r="BS192" s="5"/>
      <c r="BT192" s="5"/>
      <c r="BZ192" s="256"/>
    </row>
    <row r="193" spans="2:78">
      <c r="B193" s="267"/>
      <c r="R193" s="267"/>
      <c r="AE193" s="267"/>
      <c r="AU193" s="267"/>
      <c r="BK193" s="582"/>
      <c r="BL193" s="44"/>
      <c r="BM193" s="44"/>
      <c r="BN193" s="45"/>
      <c r="BO193" s="45"/>
      <c r="BP193" s="5"/>
      <c r="BQ193" t="s">
        <v>41</v>
      </c>
      <c r="BR193" t="s">
        <v>42</v>
      </c>
      <c r="BS193" t="s">
        <v>41</v>
      </c>
      <c r="BT193" t="s">
        <v>42</v>
      </c>
      <c r="BZ193" s="256"/>
    </row>
    <row r="194" spans="2:78">
      <c r="B194" s="267"/>
      <c r="R194" s="267"/>
      <c r="AE194" s="267"/>
      <c r="AU194" s="267"/>
      <c r="BK194" s="581" t="str">
        <f>SBP!C45</f>
        <v>Supporting children with a parent in prison                                                                       (%, Non-Cumulative)</v>
      </c>
      <c r="BL194" s="235" t="s">
        <v>4</v>
      </c>
      <c r="BM194" s="235" t="s">
        <v>5</v>
      </c>
      <c r="BN194" s="235" t="s">
        <v>6</v>
      </c>
      <c r="BO194" s="235" t="s">
        <v>7</v>
      </c>
      <c r="BP194" s="235" t="s">
        <v>42</v>
      </c>
      <c r="BQ194" s="242">
        <f>HLOOKUP('Master Input'!$B$1,'Shape and Table Library'!BL194:BP201,7,FALSE)</f>
        <v>0.2</v>
      </c>
      <c r="BR194" s="242">
        <f>BP200</f>
        <v>0</v>
      </c>
      <c r="BS194" s="237" t="str">
        <f>HLOOKUP('Master Input'!$B$1,'Shape and Table Library'!BL194:BP201,8,FALSE)</f>
        <v>AMBER</v>
      </c>
      <c r="BT194" s="245" t="str">
        <f>BP201</f>
        <v>RED</v>
      </c>
      <c r="BZ194" s="256"/>
    </row>
    <row r="195" spans="2:78">
      <c r="B195" s="267"/>
      <c r="R195" s="267"/>
      <c r="AE195" s="267"/>
      <c r="AU195" s="267"/>
      <c r="BK195" s="582"/>
      <c r="BL195" s="5"/>
      <c r="BM195" s="5"/>
      <c r="BN195" s="5"/>
      <c r="BO195" s="5"/>
      <c r="BP195" s="5"/>
      <c r="BQ195" s="5"/>
      <c r="BR195" s="5"/>
      <c r="BS195" s="5"/>
      <c r="BT195" s="5"/>
      <c r="BZ195" s="256"/>
    </row>
    <row r="196" spans="2:78">
      <c r="B196" s="267"/>
      <c r="R196" s="267"/>
      <c r="AE196" s="267"/>
      <c r="AU196" s="267"/>
      <c r="BK196" s="582" t="s">
        <v>90</v>
      </c>
      <c r="BL196" s="242">
        <f t="shared" ref="BL196:BP197" si="44">IF(BL199=0,NA(),BL199)</f>
        <v>0.23</v>
      </c>
      <c r="BM196" s="242">
        <f t="shared" si="44"/>
        <v>0.23</v>
      </c>
      <c r="BN196" s="242">
        <f t="shared" si="44"/>
        <v>0.23</v>
      </c>
      <c r="BO196" s="242">
        <f t="shared" si="44"/>
        <v>0.23</v>
      </c>
      <c r="BP196" s="242">
        <f t="shared" si="44"/>
        <v>0.23</v>
      </c>
      <c r="BQ196" s="5"/>
      <c r="BR196" s="5"/>
      <c r="BS196" s="5"/>
      <c r="BT196" s="5"/>
      <c r="BZ196" s="256"/>
    </row>
    <row r="197" spans="2:78">
      <c r="B197" s="267"/>
      <c r="R197" s="267"/>
      <c r="AE197" s="267"/>
      <c r="AU197" s="267"/>
      <c r="BK197" s="582" t="s">
        <v>196</v>
      </c>
      <c r="BL197" s="242">
        <f t="shared" si="44"/>
        <v>0.23</v>
      </c>
      <c r="BM197" s="242">
        <f t="shared" si="44"/>
        <v>0.24</v>
      </c>
      <c r="BN197" s="242">
        <f t="shared" si="44"/>
        <v>0.26</v>
      </c>
      <c r="BO197" s="242">
        <f t="shared" si="44"/>
        <v>0.2</v>
      </c>
      <c r="BP197" s="242" t="e">
        <f t="shared" si="44"/>
        <v>#N/A</v>
      </c>
      <c r="BQ197" s="5"/>
      <c r="BR197" s="5"/>
      <c r="BS197" s="562" t="s">
        <v>94</v>
      </c>
      <c r="BT197" s="562" t="s">
        <v>587</v>
      </c>
      <c r="BZ197" s="256"/>
    </row>
    <row r="198" spans="2:78">
      <c r="B198" s="267"/>
      <c r="R198" s="267"/>
      <c r="AE198" s="267"/>
      <c r="AU198" s="267"/>
      <c r="BK198" s="582"/>
      <c r="BL198" s="44"/>
      <c r="BM198" s="44"/>
      <c r="BN198" s="45"/>
      <c r="BO198" s="5"/>
      <c r="BP198" s="5"/>
      <c r="BQ198" s="5"/>
      <c r="BR198" s="5"/>
      <c r="BS198" s="142" t="str">
        <f>'Shape and Table Library'!BS194</f>
        <v>AMBER</v>
      </c>
      <c r="BT198" s="304" t="str">
        <f>'Shape and Table Library'!BT194</f>
        <v>RED</v>
      </c>
      <c r="BZ198" s="256"/>
    </row>
    <row r="199" spans="2:78">
      <c r="B199" s="267"/>
      <c r="R199" s="267"/>
      <c r="AE199" s="267"/>
      <c r="AU199" s="267"/>
      <c r="BK199" s="582" t="s">
        <v>90</v>
      </c>
      <c r="BL199" s="242">
        <f>'Control Sheet'!G99</f>
        <v>0.23</v>
      </c>
      <c r="BM199" s="242">
        <f>'Control Sheet'!M99</f>
        <v>0.23</v>
      </c>
      <c r="BN199" s="242">
        <f>'Control Sheet'!S99</f>
        <v>0.23</v>
      </c>
      <c r="BO199" s="242">
        <f>'Control Sheet'!Y99</f>
        <v>0.23</v>
      </c>
      <c r="BP199" s="242">
        <f>'Control Sheet'!AE99</f>
        <v>0.23</v>
      </c>
      <c r="BQ199" s="5"/>
      <c r="BR199" s="5"/>
      <c r="BS199" s="5"/>
      <c r="BT199" s="5"/>
      <c r="BZ199" s="256"/>
    </row>
    <row r="200" spans="2:78">
      <c r="B200" s="267"/>
      <c r="R200" s="267"/>
      <c r="AE200" s="267"/>
      <c r="AU200" s="267"/>
      <c r="BK200" s="582" t="s">
        <v>196</v>
      </c>
      <c r="BL200" s="242">
        <f>'Control Sheet'!F99</f>
        <v>0.23</v>
      </c>
      <c r="BM200" s="242">
        <f>'Control Sheet'!L99</f>
        <v>0.24</v>
      </c>
      <c r="BN200" s="242">
        <f>'Control Sheet'!R99</f>
        <v>0.26</v>
      </c>
      <c r="BO200" s="242">
        <f>'Control Sheet'!X99</f>
        <v>0.2</v>
      </c>
      <c r="BP200" s="242">
        <f>'Control Sheet'!AD99</f>
        <v>0</v>
      </c>
      <c r="BQ200" s="5"/>
      <c r="BR200" s="5"/>
      <c r="BS200" s="5"/>
      <c r="BT200" s="5"/>
      <c r="BZ200" s="256"/>
    </row>
    <row r="201" spans="2:78">
      <c r="B201" s="267"/>
      <c r="R201" s="267"/>
      <c r="AE201" s="267"/>
      <c r="AU201" s="267"/>
      <c r="BK201" s="582" t="s">
        <v>0</v>
      </c>
      <c r="BL201" s="244" t="str">
        <f>'Control Sheet'!H99</f>
        <v>GREEN</v>
      </c>
      <c r="BM201" s="244" t="str">
        <f>'Control Sheet'!N99</f>
        <v>GREEN</v>
      </c>
      <c r="BN201" s="244" t="str">
        <f>'Control Sheet'!T99</f>
        <v>GREEN</v>
      </c>
      <c r="BO201" s="244" t="str">
        <f>'Control Sheet'!Z99</f>
        <v>AMBER</v>
      </c>
      <c r="BP201" s="244" t="str">
        <f>'Control Sheet'!AF99</f>
        <v>RED</v>
      </c>
      <c r="BQ201" s="5"/>
      <c r="BR201" s="5"/>
      <c r="BS201" s="5"/>
      <c r="BT201" s="5"/>
      <c r="BZ201" s="256"/>
    </row>
    <row r="202" spans="2:78">
      <c r="B202" s="267"/>
      <c r="R202" s="267"/>
      <c r="AE202" s="267"/>
      <c r="AU202" s="267"/>
      <c r="BK202" s="582"/>
      <c r="BL202" s="44"/>
      <c r="BM202" s="44"/>
      <c r="BN202" s="45"/>
      <c r="BO202" s="45"/>
      <c r="BP202" s="5"/>
      <c r="BQ202" t="s">
        <v>41</v>
      </c>
      <c r="BR202" t="s">
        <v>42</v>
      </c>
      <c r="BS202" t="s">
        <v>41</v>
      </c>
      <c r="BT202" t="s">
        <v>42</v>
      </c>
      <c r="BZ202" s="256"/>
    </row>
    <row r="203" spans="2:78">
      <c r="B203" s="267"/>
      <c r="R203" s="267"/>
      <c r="AE203" s="267"/>
      <c r="AU203" s="267"/>
      <c r="BK203" s="581" t="str">
        <f>SBP!C46</f>
        <v>Early intervention                                                          (%, Non-Cumulative)</v>
      </c>
      <c r="BL203" s="235" t="s">
        <v>4</v>
      </c>
      <c r="BM203" s="235" t="s">
        <v>5</v>
      </c>
      <c r="BN203" s="235" t="s">
        <v>6</v>
      </c>
      <c r="BO203" s="235" t="s">
        <v>7</v>
      </c>
      <c r="BP203" s="235" t="s">
        <v>42</v>
      </c>
      <c r="BQ203" s="242">
        <f>HLOOKUP('Master Input'!$B$1,'Shape and Table Library'!BL203:BP210,7,FALSE)</f>
        <v>0.28999999999999998</v>
      </c>
      <c r="BR203" s="242">
        <f>BP209</f>
        <v>0</v>
      </c>
      <c r="BS203" s="237" t="str">
        <f>HLOOKUP('Master Input'!$B$1,'Shape and Table Library'!BL203:BP210,8,FALSE)</f>
        <v>AMBER</v>
      </c>
      <c r="BT203" s="245" t="str">
        <f>BP210</f>
        <v>RED</v>
      </c>
      <c r="BZ203" s="256"/>
    </row>
    <row r="204" spans="2:78">
      <c r="B204" s="267"/>
      <c r="R204" s="267"/>
      <c r="AE204" s="267"/>
      <c r="AU204" s="267"/>
      <c r="BK204" s="582"/>
      <c r="BL204" s="5"/>
      <c r="BM204" s="5"/>
      <c r="BN204" s="5"/>
      <c r="BO204" s="5"/>
      <c r="BP204" s="5"/>
      <c r="BQ204" s="5"/>
      <c r="BR204" s="5"/>
      <c r="BS204" s="5"/>
      <c r="BT204" s="5"/>
      <c r="BZ204" s="256"/>
    </row>
    <row r="205" spans="2:78">
      <c r="B205" s="267"/>
      <c r="R205" s="267"/>
      <c r="AE205" s="267"/>
      <c r="AU205" s="267"/>
      <c r="BK205" s="582" t="s">
        <v>90</v>
      </c>
      <c r="BL205" s="242">
        <f t="shared" ref="BL205:BP206" si="45">IF(BL208=0,NA(),BL208)</f>
        <v>0.32</v>
      </c>
      <c r="BM205" s="242">
        <f t="shared" si="45"/>
        <v>0.32</v>
      </c>
      <c r="BN205" s="242">
        <f t="shared" si="45"/>
        <v>0.32</v>
      </c>
      <c r="BO205" s="242">
        <f t="shared" si="45"/>
        <v>0.32</v>
      </c>
      <c r="BP205" s="242">
        <f t="shared" si="45"/>
        <v>0.32</v>
      </c>
      <c r="BQ205" s="5"/>
      <c r="BR205" s="5"/>
      <c r="BS205" s="5"/>
      <c r="BT205" s="5"/>
      <c r="BZ205" s="256"/>
    </row>
    <row r="206" spans="2:78">
      <c r="B206" s="267"/>
      <c r="R206" s="267"/>
      <c r="AE206" s="267"/>
      <c r="AU206" s="267"/>
      <c r="BK206" s="582" t="s">
        <v>196</v>
      </c>
      <c r="BL206" s="242">
        <f t="shared" si="45"/>
        <v>0.28999999999999998</v>
      </c>
      <c r="BM206" s="242">
        <f t="shared" si="45"/>
        <v>0.34</v>
      </c>
      <c r="BN206" s="242">
        <f t="shared" si="45"/>
        <v>0.33</v>
      </c>
      <c r="BO206" s="242">
        <f t="shared" si="45"/>
        <v>0.28999999999999998</v>
      </c>
      <c r="BP206" s="242" t="e">
        <f t="shared" si="45"/>
        <v>#N/A</v>
      </c>
      <c r="BQ206" s="5"/>
      <c r="BR206" s="5"/>
      <c r="BS206" s="562" t="s">
        <v>94</v>
      </c>
      <c r="BT206" s="562" t="s">
        <v>587</v>
      </c>
      <c r="BZ206" s="256"/>
    </row>
    <row r="207" spans="2:78">
      <c r="B207" s="267"/>
      <c r="R207" s="267"/>
      <c r="AE207" s="267"/>
      <c r="AU207" s="267"/>
      <c r="BK207" s="582"/>
      <c r="BL207" s="44"/>
      <c r="BM207" s="44"/>
      <c r="BN207" s="45"/>
      <c r="BO207" s="5"/>
      <c r="BP207" s="5"/>
      <c r="BQ207" s="5"/>
      <c r="BR207" s="5"/>
      <c r="BS207" s="142" t="str">
        <f>'Shape and Table Library'!BS203</f>
        <v>AMBER</v>
      </c>
      <c r="BT207" s="304" t="str">
        <f>'Shape and Table Library'!BT203</f>
        <v>RED</v>
      </c>
      <c r="BZ207" s="256"/>
    </row>
    <row r="208" spans="2:78">
      <c r="B208" s="267"/>
      <c r="R208" s="267"/>
      <c r="AE208" s="267"/>
      <c r="AU208" s="267"/>
      <c r="BK208" s="582" t="s">
        <v>90</v>
      </c>
      <c r="BL208" s="242">
        <f>'Control Sheet'!G100</f>
        <v>0.32</v>
      </c>
      <c r="BM208" s="242">
        <f>'Control Sheet'!M100</f>
        <v>0.32</v>
      </c>
      <c r="BN208" s="242">
        <f>'Control Sheet'!S100</f>
        <v>0.32</v>
      </c>
      <c r="BO208" s="242">
        <f>'Control Sheet'!Y100</f>
        <v>0.32</v>
      </c>
      <c r="BP208" s="242">
        <f>'Control Sheet'!AE100</f>
        <v>0.32</v>
      </c>
      <c r="BQ208" s="5"/>
      <c r="BR208" s="5"/>
      <c r="BS208" s="5"/>
      <c r="BT208" s="5"/>
      <c r="BZ208" s="256"/>
    </row>
    <row r="209" spans="2:78">
      <c r="B209" s="267"/>
      <c r="R209" s="267"/>
      <c r="AE209" s="267"/>
      <c r="AU209" s="267"/>
      <c r="BK209" s="582" t="s">
        <v>196</v>
      </c>
      <c r="BL209" s="242">
        <f>'Control Sheet'!F100</f>
        <v>0.28999999999999998</v>
      </c>
      <c r="BM209" s="242">
        <f>'Control Sheet'!L100</f>
        <v>0.34</v>
      </c>
      <c r="BN209" s="242">
        <f>'Control Sheet'!R100</f>
        <v>0.33</v>
      </c>
      <c r="BO209" s="242">
        <f>'Control Sheet'!X100</f>
        <v>0.28999999999999998</v>
      </c>
      <c r="BP209" s="242">
        <f>'Control Sheet'!AD100</f>
        <v>0</v>
      </c>
      <c r="BQ209" s="5"/>
      <c r="BR209" s="5"/>
      <c r="BS209" s="5"/>
      <c r="BT209" s="5"/>
      <c r="BZ209" s="256"/>
    </row>
    <row r="210" spans="2:78">
      <c r="B210" s="267"/>
      <c r="R210" s="267"/>
      <c r="AE210" s="267"/>
      <c r="AU210" s="267"/>
      <c r="BK210" s="582" t="s">
        <v>0</v>
      </c>
      <c r="BL210" s="244" t="str">
        <f>'Control Sheet'!H100</f>
        <v>AMBER</v>
      </c>
      <c r="BM210" s="244" t="str">
        <f>'Control Sheet'!N100</f>
        <v>GREEN</v>
      </c>
      <c r="BN210" s="244" t="str">
        <f>'Control Sheet'!T100</f>
        <v>GREEN</v>
      </c>
      <c r="BO210" s="244" t="str">
        <f>'Control Sheet'!Z100</f>
        <v>AMBER</v>
      </c>
      <c r="BP210" s="244" t="str">
        <f>'Control Sheet'!AF100</f>
        <v>RED</v>
      </c>
      <c r="BQ210" s="5"/>
      <c r="BR210" s="5"/>
      <c r="BS210" s="5"/>
      <c r="BT210" s="5"/>
      <c r="BZ210" s="256"/>
    </row>
    <row r="211" spans="2:78">
      <c r="B211" s="267"/>
      <c r="R211" s="267"/>
      <c r="AE211" s="267"/>
      <c r="AU211" s="267"/>
      <c r="BK211" s="582"/>
      <c r="BL211" s="44"/>
      <c r="BM211" s="44"/>
      <c r="BN211" s="45"/>
      <c r="BO211" s="45"/>
      <c r="BP211" s="5"/>
      <c r="BQ211" t="s">
        <v>41</v>
      </c>
      <c r="BR211" t="s">
        <v>42</v>
      </c>
      <c r="BS211" t="s">
        <v>41</v>
      </c>
      <c r="BT211" t="s">
        <v>42</v>
      </c>
      <c r="BZ211" s="256"/>
    </row>
    <row r="212" spans="2:78">
      <c r="B212" s="267"/>
      <c r="R212" s="267"/>
      <c r="AE212" s="267"/>
      <c r="AU212" s="267"/>
      <c r="BK212" s="581" t="str">
        <f>SBP!C48</f>
        <v>Increase the number of volunteers                                                    (K, Cumulative)</v>
      </c>
      <c r="BL212" s="235" t="s">
        <v>4</v>
      </c>
      <c r="BM212" s="235" t="s">
        <v>5</v>
      </c>
      <c r="BN212" s="235" t="s">
        <v>6</v>
      </c>
      <c r="BO212" s="235" t="s">
        <v>7</v>
      </c>
      <c r="BP212" s="235" t="s">
        <v>42</v>
      </c>
      <c r="BQ212" s="518">
        <f>HLOOKUP('Master Input'!$B$1,'Shape and Table Library'!BL212:BP219,7,FALSE)</f>
        <v>16.175000000000001</v>
      </c>
      <c r="BR212" s="517">
        <f>BP218</f>
        <v>0</v>
      </c>
      <c r="BS212" s="237" t="str">
        <f>HLOOKUP('Master Input'!$B$1,'Shape and Table Library'!BL212:BP219,8,FALSE)</f>
        <v>GREEN</v>
      </c>
      <c r="BT212" s="245" t="str">
        <f>BP219</f>
        <v>RED</v>
      </c>
      <c r="BZ212" s="256"/>
    </row>
    <row r="213" spans="2:78">
      <c r="B213" s="267"/>
      <c r="R213" s="267"/>
      <c r="AE213" s="267"/>
      <c r="AU213" s="267"/>
      <c r="BK213" s="582"/>
      <c r="BL213" s="5"/>
      <c r="BM213" s="5"/>
      <c r="BN213" s="5"/>
      <c r="BO213" s="5"/>
      <c r="BP213" s="5"/>
      <c r="BQ213" s="5"/>
      <c r="BR213" s="5"/>
      <c r="BS213" s="5"/>
      <c r="BT213" s="5"/>
      <c r="BZ213" s="256"/>
    </row>
    <row r="214" spans="2:78">
      <c r="B214" s="267"/>
      <c r="R214" s="267"/>
      <c r="AE214" s="267"/>
      <c r="AU214" s="267"/>
      <c r="BK214" s="582" t="s">
        <v>90</v>
      </c>
      <c r="BL214" s="517">
        <f t="shared" ref="BL214:BP215" si="46">IF(BL217=0,NA(),BL217)</f>
        <v>15.5</v>
      </c>
      <c r="BM214" s="517">
        <f t="shared" si="46"/>
        <v>15.5</v>
      </c>
      <c r="BN214" s="517">
        <f t="shared" si="46"/>
        <v>15.5</v>
      </c>
      <c r="BO214" s="517">
        <f t="shared" si="46"/>
        <v>15.5</v>
      </c>
      <c r="BP214" s="517">
        <f t="shared" si="46"/>
        <v>15.5</v>
      </c>
      <c r="BQ214" s="5"/>
      <c r="BR214" s="5"/>
      <c r="BS214" s="5"/>
      <c r="BT214" s="5"/>
      <c r="BZ214" s="256"/>
    </row>
    <row r="215" spans="2:78">
      <c r="B215" s="267"/>
      <c r="R215" s="267"/>
      <c r="AE215" s="267"/>
      <c r="AU215" s="267"/>
      <c r="BK215" s="582" t="s">
        <v>196</v>
      </c>
      <c r="BL215" s="517">
        <f t="shared" si="46"/>
        <v>14.65</v>
      </c>
      <c r="BM215" s="517">
        <f t="shared" si="46"/>
        <v>14.898999999999999</v>
      </c>
      <c r="BN215" s="517">
        <f t="shared" si="46"/>
        <v>15.547000000000001</v>
      </c>
      <c r="BO215" s="517">
        <f t="shared" si="46"/>
        <v>16.175000000000001</v>
      </c>
      <c r="BP215" s="517" t="e">
        <f t="shared" si="46"/>
        <v>#N/A</v>
      </c>
      <c r="BQ215" s="5"/>
      <c r="BR215" s="5"/>
      <c r="BS215" s="562" t="s">
        <v>94</v>
      </c>
      <c r="BT215" s="562" t="s">
        <v>587</v>
      </c>
      <c r="BZ215" s="256"/>
    </row>
    <row r="216" spans="2:78">
      <c r="B216" s="267"/>
      <c r="R216" s="267"/>
      <c r="AE216" s="267"/>
      <c r="AU216" s="267"/>
      <c r="BK216" s="582"/>
      <c r="BL216" s="44"/>
      <c r="BM216" s="44"/>
      <c r="BN216" s="45"/>
      <c r="BO216" s="5"/>
      <c r="BP216" s="5"/>
      <c r="BQ216" s="5"/>
      <c r="BR216" s="5"/>
      <c r="BS216" s="142" t="str">
        <f>'Shape and Table Library'!BS212</f>
        <v>GREEN</v>
      </c>
      <c r="BT216" s="304" t="str">
        <f>'Shape and Table Library'!BT212</f>
        <v>RED</v>
      </c>
      <c r="BZ216" s="256"/>
    </row>
    <row r="217" spans="2:78">
      <c r="B217" s="267"/>
      <c r="R217" s="267"/>
      <c r="AE217" s="267"/>
      <c r="AU217" s="267"/>
      <c r="BK217" s="582" t="s">
        <v>90</v>
      </c>
      <c r="BL217" s="517">
        <f>'Control Sheet'!G102</f>
        <v>15.5</v>
      </c>
      <c r="BM217" s="517">
        <f>'Control Sheet'!M102</f>
        <v>15.5</v>
      </c>
      <c r="BN217" s="517">
        <f>'Control Sheet'!S102</f>
        <v>15.5</v>
      </c>
      <c r="BO217" s="517">
        <f>'Control Sheet'!Y102</f>
        <v>15.5</v>
      </c>
      <c r="BP217" s="517">
        <f>'Control Sheet'!AE102</f>
        <v>15.5</v>
      </c>
      <c r="BQ217" s="5"/>
      <c r="BR217" s="5"/>
      <c r="BS217" s="5"/>
      <c r="BT217" s="5"/>
      <c r="BZ217" s="256"/>
    </row>
    <row r="218" spans="2:78">
      <c r="B218" s="267"/>
      <c r="R218" s="267"/>
      <c r="AE218" s="267"/>
      <c r="AU218" s="267"/>
      <c r="BK218" s="582" t="s">
        <v>196</v>
      </c>
      <c r="BL218" s="517">
        <f>'Control Sheet'!F102</f>
        <v>14.65</v>
      </c>
      <c r="BM218" s="517">
        <f>'Control Sheet'!L102</f>
        <v>14.898999999999999</v>
      </c>
      <c r="BN218" s="517">
        <f>'Control Sheet'!R102</f>
        <v>15.547000000000001</v>
      </c>
      <c r="BO218" s="517">
        <f>'Control Sheet'!X102</f>
        <v>16.175000000000001</v>
      </c>
      <c r="BP218" s="517">
        <f>'Control Sheet'!AD102</f>
        <v>0</v>
      </c>
      <c r="BQ218" s="5"/>
      <c r="BR218" s="5"/>
      <c r="BS218" s="5"/>
      <c r="BT218" s="5"/>
      <c r="BZ218" s="256"/>
    </row>
    <row r="219" spans="2:78">
      <c r="B219" s="267"/>
      <c r="R219" s="267"/>
      <c r="AE219" s="267"/>
      <c r="AU219" s="267"/>
      <c r="BK219" s="582" t="s">
        <v>0</v>
      </c>
      <c r="BL219" s="244" t="str">
        <f>'Control Sheet'!H102</f>
        <v>GREEN</v>
      </c>
      <c r="BM219" s="244" t="str">
        <f>'Control Sheet'!N102</f>
        <v>GREEN</v>
      </c>
      <c r="BN219" s="244" t="str">
        <f>'Control Sheet'!T102</f>
        <v>GREEN</v>
      </c>
      <c r="BO219" s="244" t="str">
        <f>'Control Sheet'!Z102</f>
        <v>GREEN</v>
      </c>
      <c r="BP219" s="244" t="str">
        <f>'Control Sheet'!AF102</f>
        <v>RED</v>
      </c>
      <c r="BQ219" s="5"/>
      <c r="BR219" s="5"/>
      <c r="BS219" s="5"/>
      <c r="BT219" s="5"/>
      <c r="BZ219" s="256"/>
    </row>
    <row r="220" spans="2:78">
      <c r="B220" s="267"/>
      <c r="R220" s="267"/>
      <c r="AE220" s="267"/>
      <c r="AU220" s="267"/>
      <c r="BK220" s="582"/>
      <c r="BL220" s="44"/>
      <c r="BM220" s="44"/>
      <c r="BN220" s="45"/>
      <c r="BO220" s="45"/>
      <c r="BP220" s="5"/>
      <c r="BQ220" t="s">
        <v>41</v>
      </c>
      <c r="BR220" t="s">
        <v>42</v>
      </c>
      <c r="BS220" t="s">
        <v>41</v>
      </c>
      <c r="BT220" t="s">
        <v>42</v>
      </c>
      <c r="BZ220" s="256"/>
    </row>
    <row r="221" spans="2:78">
      <c r="B221" s="267"/>
      <c r="R221" s="267"/>
      <c r="AE221" s="267"/>
      <c r="AU221" s="267"/>
      <c r="BK221" s="581" t="str">
        <f>SBP!C49</f>
        <v>Increase in recruitment profile of underrepresented volunteer groups                                                                       (TBA)</v>
      </c>
      <c r="BL221" s="235" t="s">
        <v>4</v>
      </c>
      <c r="BM221" s="235" t="s">
        <v>5</v>
      </c>
      <c r="BN221" s="235" t="s">
        <v>6</v>
      </c>
      <c r="BO221" s="235" t="s">
        <v>7</v>
      </c>
      <c r="BP221" s="235" t="s">
        <v>42</v>
      </c>
      <c r="BQ221" s="241">
        <f>HLOOKUP('Master Input'!$B$1,'Shape and Table Library'!BL221:BP228,7,FALSE)</f>
        <v>0</v>
      </c>
      <c r="BR221" s="236">
        <f>BP227</f>
        <v>0</v>
      </c>
      <c r="BS221" s="237" t="str">
        <f>HLOOKUP('Master Input'!$B$1,'Shape and Table Library'!BL221:BP228,8,FALSE)</f>
        <v/>
      </c>
      <c r="BT221" s="245" t="str">
        <f>BP228</f>
        <v/>
      </c>
      <c r="BZ221" s="256"/>
    </row>
    <row r="222" spans="2:78">
      <c r="B222" s="267"/>
      <c r="R222" s="267"/>
      <c r="AE222" s="267"/>
      <c r="AU222" s="267"/>
      <c r="BK222" s="582"/>
      <c r="BL222" s="5"/>
      <c r="BM222" s="5"/>
      <c r="BN222" s="5"/>
      <c r="BO222" s="5"/>
      <c r="BP222" s="5"/>
      <c r="BQ222" s="5"/>
      <c r="BR222" s="5"/>
      <c r="BS222" s="5"/>
      <c r="BT222" s="5"/>
      <c r="BZ222" s="256"/>
    </row>
    <row r="223" spans="2:78">
      <c r="B223" s="267"/>
      <c r="R223" s="267"/>
      <c r="AE223" s="267"/>
      <c r="AU223" s="267"/>
      <c r="BK223" s="582" t="s">
        <v>90</v>
      </c>
      <c r="BL223" s="236" t="e">
        <f t="shared" ref="BL223:BP224" si="47">IF(BL226=0,NA(),BL226)</f>
        <v>#N/A</v>
      </c>
      <c r="BM223" s="236" t="e">
        <f t="shared" si="47"/>
        <v>#N/A</v>
      </c>
      <c r="BN223" s="236" t="e">
        <f t="shared" si="47"/>
        <v>#N/A</v>
      </c>
      <c r="BO223" s="236" t="e">
        <f t="shared" si="47"/>
        <v>#N/A</v>
      </c>
      <c r="BP223" s="236" t="e">
        <f t="shared" si="47"/>
        <v>#N/A</v>
      </c>
      <c r="BQ223" s="5"/>
      <c r="BR223" s="5"/>
      <c r="BS223" s="5"/>
      <c r="BT223" s="5"/>
      <c r="BZ223" s="256"/>
    </row>
    <row r="224" spans="2:78">
      <c r="B224" s="267"/>
      <c r="R224" s="267"/>
      <c r="AE224" s="267"/>
      <c r="AU224" s="267"/>
      <c r="BK224" s="582" t="s">
        <v>196</v>
      </c>
      <c r="BL224" s="236" t="e">
        <f t="shared" si="47"/>
        <v>#N/A</v>
      </c>
      <c r="BM224" s="236" t="e">
        <f t="shared" si="47"/>
        <v>#N/A</v>
      </c>
      <c r="BN224" s="236" t="e">
        <f t="shared" si="47"/>
        <v>#N/A</v>
      </c>
      <c r="BO224" s="236" t="e">
        <f t="shared" si="47"/>
        <v>#N/A</v>
      </c>
      <c r="BP224" s="236" t="e">
        <f t="shared" si="47"/>
        <v>#N/A</v>
      </c>
      <c r="BQ224" s="5"/>
      <c r="BR224" s="5"/>
      <c r="BS224" s="562" t="s">
        <v>94</v>
      </c>
      <c r="BT224" s="562" t="s">
        <v>587</v>
      </c>
      <c r="BZ224" s="256"/>
    </row>
    <row r="225" spans="2:78">
      <c r="B225" s="267"/>
      <c r="R225" s="267"/>
      <c r="AE225" s="267"/>
      <c r="AU225" s="267"/>
      <c r="BK225" s="582"/>
      <c r="BL225" s="44"/>
      <c r="BM225" s="44"/>
      <c r="BN225" s="45"/>
      <c r="BO225" s="5"/>
      <c r="BP225" s="5"/>
      <c r="BQ225" s="5"/>
      <c r="BR225" s="5"/>
      <c r="BS225" t="str">
        <f>BS221</f>
        <v/>
      </c>
      <c r="BT225" s="1373" t="str">
        <f>BT221</f>
        <v/>
      </c>
      <c r="BZ225" s="256"/>
    </row>
    <row r="226" spans="2:78">
      <c r="B226" s="267"/>
      <c r="R226" s="267"/>
      <c r="AE226" s="267"/>
      <c r="AU226" s="267"/>
      <c r="BK226" s="582" t="s">
        <v>90</v>
      </c>
      <c r="BL226" s="236">
        <f>'Control Sheet'!G103</f>
        <v>0</v>
      </c>
      <c r="BM226" s="236">
        <f>'Control Sheet'!M103</f>
        <v>0</v>
      </c>
      <c r="BN226" s="236">
        <f>'Control Sheet'!S103</f>
        <v>0</v>
      </c>
      <c r="BO226" s="236">
        <f>'Control Sheet'!Y103</f>
        <v>0</v>
      </c>
      <c r="BP226" s="236">
        <f>'Control Sheet'!AE103</f>
        <v>0</v>
      </c>
      <c r="BQ226" s="5"/>
      <c r="BR226" s="5"/>
      <c r="BS226" s="5"/>
      <c r="BT226" s="5"/>
      <c r="BZ226" s="256"/>
    </row>
    <row r="227" spans="2:78">
      <c r="B227" s="267"/>
      <c r="R227" s="267"/>
      <c r="AE227" s="267"/>
      <c r="AU227" s="267"/>
      <c r="BK227" s="582" t="s">
        <v>196</v>
      </c>
      <c r="BL227" s="236">
        <f>'Control Sheet'!F103</f>
        <v>0</v>
      </c>
      <c r="BM227" s="236">
        <f>'Control Sheet'!L103</f>
        <v>0</v>
      </c>
      <c r="BN227" s="236">
        <f>'Control Sheet'!R103</f>
        <v>0</v>
      </c>
      <c r="BO227" s="236">
        <f>'Control Sheet'!X103</f>
        <v>0</v>
      </c>
      <c r="BP227" s="236">
        <f>'Control Sheet'!AD103</f>
        <v>0</v>
      </c>
      <c r="BQ227" s="5"/>
      <c r="BR227" s="5"/>
      <c r="BS227" s="5"/>
      <c r="BT227" s="5"/>
      <c r="BZ227" s="256"/>
    </row>
    <row r="228" spans="2:78">
      <c r="B228" s="267"/>
      <c r="R228" s="267"/>
      <c r="AE228" s="267"/>
      <c r="AU228" s="267"/>
      <c r="BK228" s="582" t="s">
        <v>0</v>
      </c>
      <c r="BL228" s="244" t="str">
        <f>'Control Sheet'!H103</f>
        <v/>
      </c>
      <c r="BM228" s="244" t="str">
        <f>'Control Sheet'!N103</f>
        <v/>
      </c>
      <c r="BN228" s="244" t="str">
        <f>'Control Sheet'!T103</f>
        <v/>
      </c>
      <c r="BO228" s="244" t="str">
        <f>'Control Sheet'!Z103</f>
        <v/>
      </c>
      <c r="BP228" s="244" t="str">
        <f>'Control Sheet'!AF103</f>
        <v/>
      </c>
      <c r="BQ228" s="5"/>
      <c r="BR228" s="5"/>
      <c r="BS228" s="5"/>
      <c r="BT228" s="5"/>
      <c r="BZ228" s="256"/>
    </row>
    <row r="229" spans="2:78">
      <c r="B229" s="267"/>
      <c r="R229" s="267"/>
      <c r="AE229" s="267"/>
      <c r="AU229" s="267"/>
      <c r="BK229" s="582"/>
      <c r="BL229" s="44"/>
      <c r="BM229" s="44"/>
      <c r="BN229" s="45"/>
      <c r="BO229" s="45"/>
      <c r="BP229" s="5"/>
      <c r="BQ229" t="s">
        <v>41</v>
      </c>
      <c r="BR229" t="s">
        <v>42</v>
      </c>
      <c r="BS229" t="s">
        <v>41</v>
      </c>
      <c r="BT229" t="s">
        <v>42</v>
      </c>
      <c r="BZ229" s="256"/>
    </row>
    <row r="230" spans="2:78">
      <c r="B230" s="267"/>
      <c r="R230" s="267"/>
      <c r="AE230" s="267"/>
      <c r="AU230" s="267"/>
      <c r="BK230" s="581"/>
      <c r="BL230" s="235" t="s">
        <v>4</v>
      </c>
      <c r="BM230" s="235" t="s">
        <v>5</v>
      </c>
      <c r="BN230" s="235" t="s">
        <v>6</v>
      </c>
      <c r="BO230" s="235" t="s">
        <v>7</v>
      </c>
      <c r="BP230" s="235" t="s">
        <v>42</v>
      </c>
      <c r="BQ230" s="242">
        <f>HLOOKUP('Master Input'!$B$1,'Shape and Table Library'!BL230:BP237,7,FALSE)</f>
        <v>0</v>
      </c>
      <c r="BR230" s="242">
        <f>BP236</f>
        <v>0</v>
      </c>
      <c r="BS230" s="237">
        <f>HLOOKUP('Master Input'!$B$1,'Shape and Table Library'!BL230:BP237,8,FALSE)</f>
        <v>0</v>
      </c>
      <c r="BT230" s="245">
        <f>BP237</f>
        <v>0</v>
      </c>
      <c r="BZ230" s="256"/>
    </row>
    <row r="231" spans="2:78">
      <c r="B231" s="267"/>
      <c r="R231" s="267"/>
      <c r="AE231" s="267"/>
      <c r="AU231" s="267"/>
      <c r="BK231" s="582"/>
      <c r="BL231" s="5"/>
      <c r="BM231" s="5"/>
      <c r="BN231" s="5"/>
      <c r="BO231" s="5"/>
      <c r="BP231" s="5"/>
      <c r="BQ231" s="5"/>
      <c r="BR231" s="5"/>
      <c r="BS231" s="5"/>
      <c r="BT231" s="5"/>
      <c r="BZ231" s="256"/>
    </row>
    <row r="232" spans="2:78">
      <c r="B232" s="267"/>
      <c r="R232" s="267"/>
      <c r="AE232" s="267"/>
      <c r="AU232" s="267"/>
      <c r="BK232" s="582" t="s">
        <v>90</v>
      </c>
      <c r="BL232" s="242"/>
      <c r="BM232" s="242"/>
      <c r="BN232" s="242"/>
      <c r="BO232" s="242"/>
      <c r="BP232" s="242"/>
      <c r="BQ232" s="5"/>
      <c r="BR232" s="5"/>
      <c r="BS232" s="5"/>
      <c r="BT232" s="5"/>
      <c r="BZ232" s="256"/>
    </row>
    <row r="233" spans="2:78">
      <c r="B233" s="267"/>
      <c r="R233" s="267"/>
      <c r="AE233" s="267"/>
      <c r="AU233" s="267"/>
      <c r="BK233" s="582" t="s">
        <v>196</v>
      </c>
      <c r="BL233" s="242"/>
      <c r="BM233" s="242"/>
      <c r="BN233" s="242"/>
      <c r="BO233" s="242"/>
      <c r="BP233" s="242"/>
      <c r="BQ233" s="5"/>
      <c r="BR233" s="5"/>
      <c r="BS233" s="562" t="s">
        <v>94</v>
      </c>
      <c r="BT233" s="562" t="s">
        <v>587</v>
      </c>
      <c r="BZ233" s="256"/>
    </row>
    <row r="234" spans="2:78">
      <c r="B234" s="267"/>
      <c r="R234" s="267"/>
      <c r="AE234" s="267"/>
      <c r="AU234" s="267"/>
      <c r="BK234" s="582"/>
      <c r="BL234" s="44"/>
      <c r="BM234" s="44"/>
      <c r="BN234" s="45"/>
      <c r="BO234" s="5"/>
      <c r="BP234" s="5"/>
      <c r="BQ234" s="5"/>
      <c r="BR234" s="5"/>
      <c r="BS234" s="142">
        <f>'Shape and Table Library'!BS230</f>
        <v>0</v>
      </c>
      <c r="BT234" s="304">
        <f>'Shape and Table Library'!BT230</f>
        <v>0</v>
      </c>
      <c r="BZ234" s="256"/>
    </row>
    <row r="235" spans="2:78">
      <c r="B235" s="267"/>
      <c r="R235" s="267"/>
      <c r="AE235" s="267"/>
      <c r="AU235" s="267"/>
      <c r="BK235" s="582" t="s">
        <v>90</v>
      </c>
      <c r="BL235" s="242"/>
      <c r="BM235" s="242"/>
      <c r="BN235" s="242"/>
      <c r="BO235" s="242"/>
      <c r="BP235" s="242"/>
      <c r="BQ235" s="5"/>
      <c r="BR235" s="5"/>
      <c r="BS235" s="5"/>
      <c r="BT235" s="5"/>
      <c r="BZ235" s="256"/>
    </row>
    <row r="236" spans="2:78">
      <c r="B236" s="267"/>
      <c r="R236" s="267"/>
      <c r="AE236" s="267"/>
      <c r="AU236" s="267"/>
      <c r="BK236" s="582" t="s">
        <v>196</v>
      </c>
      <c r="BL236" s="242"/>
      <c r="BM236" s="242"/>
      <c r="BN236" s="242"/>
      <c r="BO236" s="242"/>
      <c r="BP236" s="242"/>
      <c r="BQ236" s="5"/>
      <c r="BR236" s="5"/>
      <c r="BS236" s="5"/>
      <c r="BT236" s="5"/>
      <c r="BZ236" s="256"/>
    </row>
    <row r="237" spans="2:78">
      <c r="B237" s="267"/>
      <c r="R237" s="267"/>
      <c r="AE237" s="267"/>
      <c r="AU237" s="267"/>
      <c r="BK237" s="582" t="s">
        <v>0</v>
      </c>
      <c r="BL237" s="244"/>
      <c r="BM237" s="244"/>
      <c r="BN237" s="244"/>
      <c r="BO237" s="244"/>
      <c r="BP237" s="244"/>
      <c r="BQ237" s="5"/>
      <c r="BR237" s="5"/>
      <c r="BS237" s="5"/>
      <c r="BT237" s="5"/>
      <c r="BZ237" s="256"/>
    </row>
    <row r="238" spans="2:78">
      <c r="B238" s="267"/>
      <c r="R238" s="267"/>
      <c r="AE238" s="267"/>
      <c r="AU238" s="267"/>
      <c r="BK238" s="582"/>
      <c r="BL238" s="44"/>
      <c r="BM238" s="44"/>
      <c r="BN238" s="45"/>
      <c r="BO238" s="45"/>
      <c r="BP238" s="5"/>
      <c r="BQ238" t="s">
        <v>41</v>
      </c>
      <c r="BR238" t="s">
        <v>42</v>
      </c>
      <c r="BS238" t="s">
        <v>41</v>
      </c>
      <c r="BT238" t="s">
        <v>42</v>
      </c>
      <c r="BZ238" s="256"/>
    </row>
    <row r="239" spans="2:78">
      <c r="B239" s="267"/>
      <c r="R239" s="267"/>
      <c r="AE239" s="267"/>
      <c r="AU239" s="267"/>
      <c r="BK239" s="581" t="str">
        <f>SBP!C51</f>
        <v>Increase in staff from under- rep groups- BME                                                                        (%, Non-Cumulative)</v>
      </c>
      <c r="BL239" s="235" t="s">
        <v>4</v>
      </c>
      <c r="BM239" s="235" t="s">
        <v>5</v>
      </c>
      <c r="BN239" s="235" t="s">
        <v>6</v>
      </c>
      <c r="BO239" s="235" t="s">
        <v>7</v>
      </c>
      <c r="BP239" s="235" t="s">
        <v>42</v>
      </c>
      <c r="BQ239" s="242">
        <f>HLOOKUP('Master Input'!$B$1,'Shape and Table Library'!BL239:BP246,7,FALSE)</f>
        <v>7.5899999999999995E-2</v>
      </c>
      <c r="BR239" s="242">
        <f>BP245</f>
        <v>0</v>
      </c>
      <c r="BS239" s="237" t="str">
        <f>HLOOKUP('Master Input'!$B$1,'Shape and Table Library'!BL239:BP246,8,FALSE)</f>
        <v>GREEN</v>
      </c>
      <c r="BT239" s="245" t="str">
        <f>BP246</f>
        <v>RED</v>
      </c>
      <c r="BZ239" s="256"/>
    </row>
    <row r="240" spans="2:78">
      <c r="B240" s="267"/>
      <c r="R240" s="267"/>
      <c r="AE240" s="267"/>
      <c r="AU240" s="267"/>
      <c r="BK240" s="582"/>
      <c r="BL240" s="5"/>
      <c r="BM240" s="5"/>
      <c r="BN240" s="5"/>
      <c r="BO240" s="5"/>
      <c r="BP240" s="5"/>
      <c r="BQ240" s="5"/>
      <c r="BR240" s="5"/>
      <c r="BS240" s="5"/>
      <c r="BT240" s="5"/>
      <c r="BZ240" s="256"/>
    </row>
    <row r="241" spans="2:78">
      <c r="B241" s="267"/>
      <c r="R241" s="267"/>
      <c r="AE241" s="267"/>
      <c r="AU241" s="267"/>
      <c r="BK241" s="582" t="s">
        <v>90</v>
      </c>
      <c r="BL241" s="242">
        <f t="shared" ref="BL241:BP242" si="48">IF(BL244=0,NA(),BL244)</f>
        <v>0.08</v>
      </c>
      <c r="BM241" s="242">
        <f t="shared" si="48"/>
        <v>0.08</v>
      </c>
      <c r="BN241" s="242">
        <f t="shared" si="48"/>
        <v>0.08</v>
      </c>
      <c r="BO241" s="242">
        <f t="shared" si="48"/>
        <v>0.08</v>
      </c>
      <c r="BP241" s="242" t="e">
        <f t="shared" si="48"/>
        <v>#N/A</v>
      </c>
      <c r="BQ241" s="5"/>
      <c r="BR241" s="5"/>
      <c r="BS241" s="5"/>
      <c r="BT241" s="5"/>
      <c r="BZ241" s="256"/>
    </row>
    <row r="242" spans="2:78">
      <c r="B242" s="267"/>
      <c r="R242" s="267"/>
      <c r="AE242" s="267"/>
      <c r="AU242" s="267"/>
      <c r="BK242" s="582" t="s">
        <v>196</v>
      </c>
      <c r="BL242" s="242">
        <f t="shared" si="48"/>
        <v>0.08</v>
      </c>
      <c r="BM242" s="242">
        <f t="shared" si="48"/>
        <v>7.0000000000000007E-2</v>
      </c>
      <c r="BN242" s="242">
        <f t="shared" si="48"/>
        <v>0.08</v>
      </c>
      <c r="BO242" s="242">
        <f t="shared" si="48"/>
        <v>7.5899999999999995E-2</v>
      </c>
      <c r="BP242" s="242" t="e">
        <f t="shared" si="48"/>
        <v>#N/A</v>
      </c>
      <c r="BQ242" s="5"/>
      <c r="BR242" s="5"/>
      <c r="BS242" s="562" t="s">
        <v>94</v>
      </c>
      <c r="BT242" s="562" t="s">
        <v>587</v>
      </c>
      <c r="BV242" s="1365" t="s">
        <v>708</v>
      </c>
      <c r="BZ242" s="256"/>
    </row>
    <row r="243" spans="2:78">
      <c r="B243" s="267"/>
      <c r="R243" s="267"/>
      <c r="AE243" s="267"/>
      <c r="AU243" s="267"/>
      <c r="BK243" s="582"/>
      <c r="BL243" s="44"/>
      <c r="BM243" s="44"/>
      <c r="BN243" s="45"/>
      <c r="BO243" s="5"/>
      <c r="BP243" s="5"/>
      <c r="BQ243" s="5"/>
      <c r="BR243" s="5"/>
      <c r="BS243" s="142" t="s">
        <v>277</v>
      </c>
      <c r="BT243" s="142" t="s">
        <v>277</v>
      </c>
      <c r="BZ243" s="256"/>
    </row>
    <row r="244" spans="2:78">
      <c r="B244" s="267"/>
      <c r="R244" s="267"/>
      <c r="AE244" s="267"/>
      <c r="AU244" s="267"/>
      <c r="BK244" s="582" t="s">
        <v>90</v>
      </c>
      <c r="BL244" s="242">
        <f>'Control Sheet'!G105</f>
        <v>0.08</v>
      </c>
      <c r="BM244" s="242">
        <f>'Control Sheet'!M105</f>
        <v>0.08</v>
      </c>
      <c r="BN244" s="242">
        <f>'Control Sheet'!S105</f>
        <v>0.08</v>
      </c>
      <c r="BO244" s="242">
        <f>'Control Sheet'!Y105</f>
        <v>0.08</v>
      </c>
      <c r="BP244" s="242">
        <f>'Control Sheet'!AE105</f>
        <v>0</v>
      </c>
      <c r="BQ244" s="5"/>
      <c r="BR244" s="5"/>
      <c r="BS244" s="5"/>
      <c r="BT244" s="5"/>
      <c r="BZ244" s="256"/>
    </row>
    <row r="245" spans="2:78">
      <c r="B245" s="267"/>
      <c r="R245" s="267"/>
      <c r="AE245" s="267"/>
      <c r="AU245" s="267"/>
      <c r="BK245" s="582" t="s">
        <v>196</v>
      </c>
      <c r="BL245" s="242">
        <f>'Control Sheet'!F105</f>
        <v>0.08</v>
      </c>
      <c r="BM245" s="242">
        <f>'Control Sheet'!L105</f>
        <v>7.0000000000000007E-2</v>
      </c>
      <c r="BN245" s="242">
        <f>'Control Sheet'!R105</f>
        <v>0.08</v>
      </c>
      <c r="BO245" s="242">
        <f>'Control Sheet'!X105</f>
        <v>7.5899999999999995E-2</v>
      </c>
      <c r="BP245" s="242">
        <f>'Control Sheet'!AD105</f>
        <v>0</v>
      </c>
      <c r="BQ245" s="5"/>
      <c r="BR245" s="5"/>
      <c r="BS245" s="5"/>
      <c r="BT245" s="5"/>
      <c r="BZ245" s="256"/>
    </row>
    <row r="246" spans="2:78">
      <c r="B246" s="267"/>
      <c r="R246" s="267"/>
      <c r="AE246" s="267"/>
      <c r="AU246" s="267"/>
      <c r="BK246" s="582" t="s">
        <v>0</v>
      </c>
      <c r="BL246" s="244" t="str">
        <f>'Control Sheet'!H105</f>
        <v>GREEN</v>
      </c>
      <c r="BM246" s="244" t="str">
        <f>'Control Sheet'!N105</f>
        <v>GREEN</v>
      </c>
      <c r="BN246" s="244" t="str">
        <f>'Control Sheet'!T105</f>
        <v>GREEN</v>
      </c>
      <c r="BO246" s="244" t="str">
        <f>'Control Sheet'!Z105</f>
        <v>GREEN</v>
      </c>
      <c r="BP246" s="244" t="str">
        <f>'Control Sheet'!AF105</f>
        <v>RED</v>
      </c>
      <c r="BQ246" s="5"/>
      <c r="BR246" s="5"/>
      <c r="BS246" s="5"/>
      <c r="BT246" s="5"/>
      <c r="BZ246" s="256"/>
    </row>
    <row r="247" spans="2:78">
      <c r="B247" s="267"/>
      <c r="R247" s="267"/>
      <c r="AE247" s="267"/>
      <c r="AU247" s="267"/>
      <c r="BK247" s="582"/>
      <c r="BL247" s="44"/>
      <c r="BM247" s="44"/>
      <c r="BN247" s="45"/>
      <c r="BO247" s="45"/>
      <c r="BP247" s="5"/>
      <c r="BQ247" t="s">
        <v>41</v>
      </c>
      <c r="BR247" t="s">
        <v>42</v>
      </c>
      <c r="BS247" t="s">
        <v>41</v>
      </c>
      <c r="BT247" t="s">
        <v>42</v>
      </c>
      <c r="BZ247" s="256"/>
    </row>
    <row r="248" spans="2:78">
      <c r="B248" s="267"/>
      <c r="R248" s="267"/>
      <c r="AE248" s="267"/>
      <c r="AU248" s="267"/>
      <c r="BK248" s="581" t="str">
        <f>SBP!C52</f>
        <v>Increase in staff from under- rep groups- Male                                                                                (%, Non-Cumulative)</v>
      </c>
      <c r="BL248" s="235" t="s">
        <v>4</v>
      </c>
      <c r="BM248" s="235" t="s">
        <v>5</v>
      </c>
      <c r="BN248" s="235" t="s">
        <v>6</v>
      </c>
      <c r="BO248" s="235" t="s">
        <v>7</v>
      </c>
      <c r="BP248" s="235" t="s">
        <v>42</v>
      </c>
      <c r="BQ248" s="242">
        <f>HLOOKUP('Master Input'!$B$1,'Shape and Table Library'!BL248:BP255,7,FALSE)</f>
        <v>0.15740000000000001</v>
      </c>
      <c r="BR248" s="242">
        <f>BP254</f>
        <v>0</v>
      </c>
      <c r="BS248" s="237" t="str">
        <f>HLOOKUP('Master Input'!$B$1,'Shape and Table Library'!BL248:BP255,8,FALSE)</f>
        <v>GREEN</v>
      </c>
      <c r="BT248" s="245" t="str">
        <f>BP255</f>
        <v>RED</v>
      </c>
      <c r="BZ248" s="256"/>
    </row>
    <row r="249" spans="2:78">
      <c r="B249" s="267"/>
      <c r="R249" s="267"/>
      <c r="AE249" s="267"/>
      <c r="AU249" s="267"/>
      <c r="BK249" s="582"/>
      <c r="BL249" s="5"/>
      <c r="BM249" s="5"/>
      <c r="BN249" s="5"/>
      <c r="BO249" s="5"/>
      <c r="BP249" s="5"/>
      <c r="BQ249" s="5"/>
      <c r="BR249" s="5"/>
      <c r="BS249" s="5"/>
      <c r="BT249" s="5"/>
      <c r="BZ249" s="256"/>
    </row>
    <row r="250" spans="2:78">
      <c r="B250" s="267"/>
      <c r="R250" s="267"/>
      <c r="AE250" s="267"/>
      <c r="AU250" s="267"/>
      <c r="BK250" s="582" t="s">
        <v>90</v>
      </c>
      <c r="BL250" s="242">
        <f t="shared" ref="BL250:BP251" si="49">IF(BL253=0,NA(),BL253)</f>
        <v>0.16</v>
      </c>
      <c r="BM250" s="242">
        <f t="shared" si="49"/>
        <v>0.16</v>
      </c>
      <c r="BN250" s="242">
        <f t="shared" si="49"/>
        <v>0.16</v>
      </c>
      <c r="BO250" s="242">
        <f t="shared" si="49"/>
        <v>0.16</v>
      </c>
      <c r="BP250" s="242" t="e">
        <f t="shared" si="49"/>
        <v>#N/A</v>
      </c>
      <c r="BQ250" s="5"/>
      <c r="BR250" s="5"/>
      <c r="BS250" s="5"/>
      <c r="BT250" s="5"/>
      <c r="BZ250" s="256"/>
    </row>
    <row r="251" spans="2:78">
      <c r="B251" s="267"/>
      <c r="R251" s="267"/>
      <c r="AE251" s="267"/>
      <c r="AU251" s="267"/>
      <c r="BK251" s="582" t="s">
        <v>196</v>
      </c>
      <c r="BL251" s="242">
        <f t="shared" si="49"/>
        <v>0.16</v>
      </c>
      <c r="BM251" s="242">
        <f t="shared" si="49"/>
        <v>0.16</v>
      </c>
      <c r="BN251" s="242">
        <f t="shared" si="49"/>
        <v>0.16</v>
      </c>
      <c r="BO251" s="242">
        <f t="shared" si="49"/>
        <v>0.15740000000000001</v>
      </c>
      <c r="BP251" s="242" t="e">
        <f t="shared" si="49"/>
        <v>#N/A</v>
      </c>
      <c r="BQ251" s="5"/>
      <c r="BR251" s="5"/>
      <c r="BS251" s="562" t="s">
        <v>94</v>
      </c>
      <c r="BT251" s="562" t="s">
        <v>587</v>
      </c>
      <c r="BV251" s="1365" t="s">
        <v>708</v>
      </c>
      <c r="BZ251" s="256"/>
    </row>
    <row r="252" spans="2:78">
      <c r="B252" s="267"/>
      <c r="R252" s="267"/>
      <c r="AE252" s="267"/>
      <c r="AU252" s="267"/>
      <c r="BK252" s="582"/>
      <c r="BL252" s="44"/>
      <c r="BM252" s="44"/>
      <c r="BN252" s="45"/>
      <c r="BO252" s="5"/>
      <c r="BP252" s="5"/>
      <c r="BQ252" s="5"/>
      <c r="BR252" s="5"/>
      <c r="BS252" s="142" t="s">
        <v>277</v>
      </c>
      <c r="BT252" s="142" t="s">
        <v>277</v>
      </c>
      <c r="BZ252" s="256"/>
    </row>
    <row r="253" spans="2:78">
      <c r="B253" s="267"/>
      <c r="R253" s="267"/>
      <c r="AE253" s="267"/>
      <c r="AU253" s="267"/>
      <c r="BK253" s="582" t="s">
        <v>90</v>
      </c>
      <c r="BL253" s="242">
        <f>'Control Sheet'!G106</f>
        <v>0.16</v>
      </c>
      <c r="BM253" s="242">
        <f>'Control Sheet'!M106</f>
        <v>0.16</v>
      </c>
      <c r="BN253" s="242">
        <f>'Control Sheet'!S106</f>
        <v>0.16</v>
      </c>
      <c r="BO253" s="242">
        <f>'Control Sheet'!Y106</f>
        <v>0.16</v>
      </c>
      <c r="BP253" s="242">
        <f>'Control Sheet'!AE106</f>
        <v>0</v>
      </c>
      <c r="BQ253" s="5"/>
      <c r="BR253" s="5"/>
      <c r="BS253" s="5"/>
      <c r="BT253" s="5"/>
      <c r="BZ253" s="256"/>
    </row>
    <row r="254" spans="2:78">
      <c r="B254" s="267"/>
      <c r="R254" s="267"/>
      <c r="AE254" s="267"/>
      <c r="AU254" s="267"/>
      <c r="BK254" s="582" t="s">
        <v>196</v>
      </c>
      <c r="BL254" s="242">
        <f>'Control Sheet'!F106</f>
        <v>0.16</v>
      </c>
      <c r="BM254" s="242">
        <f>'Control Sheet'!L106</f>
        <v>0.16</v>
      </c>
      <c r="BN254" s="242">
        <f>'Control Sheet'!R106</f>
        <v>0.16</v>
      </c>
      <c r="BO254" s="242">
        <f>'Control Sheet'!X106</f>
        <v>0.15740000000000001</v>
      </c>
      <c r="BP254" s="242">
        <f>'Control Sheet'!AD106</f>
        <v>0</v>
      </c>
      <c r="BQ254" s="5"/>
      <c r="BR254" s="5"/>
      <c r="BS254" s="5"/>
      <c r="BT254" s="5"/>
      <c r="BZ254" s="256"/>
    </row>
    <row r="255" spans="2:78">
      <c r="B255" s="267"/>
      <c r="R255" s="267"/>
      <c r="AE255" s="267"/>
      <c r="AU255" s="267"/>
      <c r="BK255" s="582" t="s">
        <v>0</v>
      </c>
      <c r="BL255" s="244" t="str">
        <f>'Control Sheet'!H106</f>
        <v>GREEN</v>
      </c>
      <c r="BM255" s="244" t="str">
        <f>'Control Sheet'!N106</f>
        <v>GREEN</v>
      </c>
      <c r="BN255" s="244" t="str">
        <f>'Control Sheet'!T106</f>
        <v>GREEN</v>
      </c>
      <c r="BO255" s="244" t="str">
        <f>'Control Sheet'!Z106</f>
        <v>GREEN</v>
      </c>
      <c r="BP255" s="244" t="str">
        <f>'Control Sheet'!AF106</f>
        <v>RED</v>
      </c>
      <c r="BQ255" s="5"/>
      <c r="BR255" s="5"/>
      <c r="BS255" s="5"/>
      <c r="BT255" s="5"/>
      <c r="BZ255" s="256"/>
    </row>
    <row r="256" spans="2:78">
      <c r="B256" s="267"/>
      <c r="R256" s="267"/>
      <c r="AE256" s="267"/>
      <c r="AU256" s="267"/>
      <c r="BK256" s="582"/>
      <c r="BL256" s="44"/>
      <c r="BM256" s="44"/>
      <c r="BN256" s="45"/>
      <c r="BO256" s="45"/>
      <c r="BP256" s="5"/>
      <c r="BQ256" t="s">
        <v>41</v>
      </c>
      <c r="BR256" t="s">
        <v>42</v>
      </c>
      <c r="BS256" t="s">
        <v>41</v>
      </c>
      <c r="BT256" t="s">
        <v>42</v>
      </c>
      <c r="BZ256" s="256"/>
    </row>
    <row r="257" spans="2:78">
      <c r="B257" s="267"/>
      <c r="R257" s="267"/>
      <c r="AE257" s="267"/>
      <c r="AU257" s="267"/>
      <c r="BK257" s="581" t="str">
        <f>SBP!C53</f>
        <v>Increase in staff from under- rep groups- Disabled                                                                        (%, Non-Cumulative)</v>
      </c>
      <c r="BL257" s="235" t="s">
        <v>4</v>
      </c>
      <c r="BM257" s="235" t="s">
        <v>5</v>
      </c>
      <c r="BN257" s="235" t="s">
        <v>6</v>
      </c>
      <c r="BO257" s="235" t="s">
        <v>7</v>
      </c>
      <c r="BP257" s="235" t="s">
        <v>42</v>
      </c>
      <c r="BQ257" s="242">
        <f>HLOOKUP('Master Input'!$B$1,'Shape and Table Library'!BL257:BP264,7,FALSE)</f>
        <v>3.4299999999999997E-2</v>
      </c>
      <c r="BR257" s="242">
        <f>BP263</f>
        <v>0</v>
      </c>
      <c r="BS257" s="237" t="str">
        <f>HLOOKUP('Master Input'!$B$1,'Shape and Table Library'!BL257:BP264,8,FALSE)</f>
        <v>GREEN</v>
      </c>
      <c r="BT257" s="245" t="str">
        <f>BP264</f>
        <v>RED</v>
      </c>
      <c r="BZ257" s="256"/>
    </row>
    <row r="258" spans="2:78">
      <c r="B258" s="267"/>
      <c r="R258" s="267"/>
      <c r="AE258" s="267"/>
      <c r="AU258" s="267"/>
      <c r="BK258" s="582"/>
      <c r="BL258" s="5"/>
      <c r="BM258" s="5"/>
      <c r="BN258" s="5"/>
      <c r="BO258" s="5"/>
      <c r="BP258" s="5"/>
      <c r="BQ258" s="5"/>
      <c r="BR258" s="5"/>
      <c r="BS258" s="5"/>
      <c r="BT258" s="5"/>
      <c r="BZ258" s="256"/>
    </row>
    <row r="259" spans="2:78">
      <c r="B259" s="267"/>
      <c r="R259" s="267"/>
      <c r="AE259" s="267"/>
      <c r="AU259" s="267"/>
      <c r="BK259" s="582" t="s">
        <v>90</v>
      </c>
      <c r="BL259" s="242">
        <f t="shared" ref="BL259:BP260" si="50">IF(BL262=0,NA(),BL262)</f>
        <v>0.04</v>
      </c>
      <c r="BM259" s="242">
        <f t="shared" si="50"/>
        <v>0.04</v>
      </c>
      <c r="BN259" s="242">
        <f t="shared" si="50"/>
        <v>0.04</v>
      </c>
      <c r="BO259" s="242">
        <f t="shared" si="50"/>
        <v>0.04</v>
      </c>
      <c r="BP259" s="242" t="e">
        <f t="shared" si="50"/>
        <v>#N/A</v>
      </c>
      <c r="BQ259" s="5"/>
      <c r="BR259" s="5"/>
      <c r="BS259" s="5"/>
      <c r="BT259" s="5"/>
      <c r="BZ259" s="256"/>
    </row>
    <row r="260" spans="2:78">
      <c r="B260" s="267"/>
      <c r="R260" s="267"/>
      <c r="AE260" s="267"/>
      <c r="AU260" s="267"/>
      <c r="BK260" s="582" t="s">
        <v>196</v>
      </c>
      <c r="BL260" s="242">
        <f t="shared" si="50"/>
        <v>0.04</v>
      </c>
      <c r="BM260" s="242">
        <f t="shared" si="50"/>
        <v>0.04</v>
      </c>
      <c r="BN260" s="242">
        <f t="shared" si="50"/>
        <v>0.03</v>
      </c>
      <c r="BO260" s="242">
        <f t="shared" si="50"/>
        <v>3.4299999999999997E-2</v>
      </c>
      <c r="BP260" s="242" t="e">
        <f t="shared" si="50"/>
        <v>#N/A</v>
      </c>
      <c r="BQ260" s="5"/>
      <c r="BR260" s="5"/>
      <c r="BS260" s="562" t="s">
        <v>94</v>
      </c>
      <c r="BT260" s="562" t="s">
        <v>587</v>
      </c>
      <c r="BV260" s="1365" t="s">
        <v>708</v>
      </c>
      <c r="BZ260" s="256"/>
    </row>
    <row r="261" spans="2:78">
      <c r="B261" s="267"/>
      <c r="R261" s="267"/>
      <c r="AE261" s="267"/>
      <c r="AU261" s="267"/>
      <c r="BK261" s="582"/>
      <c r="BL261" s="44"/>
      <c r="BM261" s="44"/>
      <c r="BN261" s="45"/>
      <c r="BO261" s="5"/>
      <c r="BP261" s="5"/>
      <c r="BQ261" s="5"/>
      <c r="BR261" s="5"/>
      <c r="BS261" s="142" t="s">
        <v>277</v>
      </c>
      <c r="BT261" s="142" t="s">
        <v>277</v>
      </c>
      <c r="BZ261" s="256"/>
    </row>
    <row r="262" spans="2:78">
      <c r="B262" s="267"/>
      <c r="R262" s="267"/>
      <c r="AE262" s="267"/>
      <c r="AU262" s="267"/>
      <c r="BK262" s="582" t="s">
        <v>90</v>
      </c>
      <c r="BL262" s="242">
        <f>'Control Sheet'!G107</f>
        <v>0.04</v>
      </c>
      <c r="BM262" s="242">
        <f>'Control Sheet'!M107</f>
        <v>0.04</v>
      </c>
      <c r="BN262" s="242">
        <f>'Control Sheet'!S107</f>
        <v>0.04</v>
      </c>
      <c r="BO262" s="242">
        <f>'Control Sheet'!Y107</f>
        <v>0.04</v>
      </c>
      <c r="BP262" s="242">
        <f>'Control Sheet'!AE107</f>
        <v>0</v>
      </c>
      <c r="BQ262" s="5"/>
      <c r="BR262" s="5"/>
      <c r="BS262" s="5"/>
      <c r="BT262" s="5"/>
      <c r="BZ262" s="256"/>
    </row>
    <row r="263" spans="2:78">
      <c r="B263" s="267"/>
      <c r="R263" s="267"/>
      <c r="AE263" s="267"/>
      <c r="AU263" s="267"/>
      <c r="BK263" s="582" t="s">
        <v>196</v>
      </c>
      <c r="BL263" s="242">
        <f>'Control Sheet'!F107</f>
        <v>0.04</v>
      </c>
      <c r="BM263" s="242">
        <f>'Control Sheet'!L107</f>
        <v>0.04</v>
      </c>
      <c r="BN263" s="242">
        <f>'Control Sheet'!R107</f>
        <v>0.03</v>
      </c>
      <c r="BO263" s="242">
        <f>'Control Sheet'!X107</f>
        <v>3.4299999999999997E-2</v>
      </c>
      <c r="BP263" s="242">
        <f>'Control Sheet'!AD107</f>
        <v>0</v>
      </c>
      <c r="BQ263" s="5"/>
      <c r="BR263" s="5"/>
      <c r="BS263" s="5"/>
      <c r="BT263" s="5"/>
      <c r="BZ263" s="256"/>
    </row>
    <row r="264" spans="2:78">
      <c r="B264" s="267"/>
      <c r="R264" s="267"/>
      <c r="AE264" s="267"/>
      <c r="AU264" s="267"/>
      <c r="BK264" s="582" t="s">
        <v>0</v>
      </c>
      <c r="BL264" s="244" t="str">
        <f>'Control Sheet'!H107</f>
        <v>GREEN</v>
      </c>
      <c r="BM264" s="244" t="str">
        <f>'Control Sheet'!N107</f>
        <v>GREEN</v>
      </c>
      <c r="BN264" s="244" t="str">
        <f>'Control Sheet'!T107</f>
        <v>RED</v>
      </c>
      <c r="BO264" s="244" t="str">
        <f>'Control Sheet'!Z107</f>
        <v>GREEN</v>
      </c>
      <c r="BP264" s="244" t="str">
        <f>'Control Sheet'!AF107</f>
        <v>RED</v>
      </c>
      <c r="BQ264" s="5"/>
      <c r="BR264" s="5"/>
      <c r="BS264" s="5"/>
      <c r="BT264" s="5"/>
      <c r="BZ264" s="256"/>
    </row>
    <row r="265" spans="2:78">
      <c r="B265" s="267"/>
      <c r="R265" s="267"/>
      <c r="AE265" s="267"/>
      <c r="AU265" s="267"/>
      <c r="BK265" s="582"/>
      <c r="BL265" s="44"/>
      <c r="BM265" s="44"/>
      <c r="BN265" s="45"/>
      <c r="BO265" s="45"/>
      <c r="BP265" s="5"/>
      <c r="BQ265" t="s">
        <v>41</v>
      </c>
      <c r="BR265" t="s">
        <v>42</v>
      </c>
      <c r="BS265" t="s">
        <v>41</v>
      </c>
      <c r="BT265" t="s">
        <v>42</v>
      </c>
      <c r="BZ265" s="256"/>
    </row>
    <row r="266" spans="2:78">
      <c r="B266" s="267"/>
      <c r="R266" s="267"/>
      <c r="AE266" s="267"/>
      <c r="AU266" s="267"/>
      <c r="BK266" s="581" t="str">
        <f>SBP!C54</f>
        <v>Increase in staff from under- rep groups- LGBT                                                                                  (%, Non-Cumulative)</v>
      </c>
      <c r="BL266" s="235" t="s">
        <v>4</v>
      </c>
      <c r="BM266" s="235" t="s">
        <v>5</v>
      </c>
      <c r="BN266" s="235" t="s">
        <v>6</v>
      </c>
      <c r="BO266" s="235" t="s">
        <v>7</v>
      </c>
      <c r="BP266" s="235" t="s">
        <v>42</v>
      </c>
      <c r="BQ266" s="242">
        <f>HLOOKUP('Master Input'!$B$1,'Shape and Table Library'!BL266:BP273,7,FALSE)</f>
        <v>2.3599999999999999E-2</v>
      </c>
      <c r="BR266" s="242">
        <f>BP272</f>
        <v>0</v>
      </c>
      <c r="BS266" s="237" t="str">
        <f>HLOOKUP('Master Input'!$B$1,'Shape and Table Library'!BL266:BP273,8,FALSE)</f>
        <v>AMBER</v>
      </c>
      <c r="BT266" s="245" t="str">
        <f>BP273</f>
        <v>RED</v>
      </c>
      <c r="BZ266" s="256"/>
    </row>
    <row r="267" spans="2:78">
      <c r="B267" s="267"/>
      <c r="R267" s="267"/>
      <c r="AE267" s="267"/>
      <c r="AU267" s="267"/>
      <c r="BK267" s="582"/>
      <c r="BL267" s="5"/>
      <c r="BM267" s="5"/>
      <c r="BN267" s="5"/>
      <c r="BO267" s="5"/>
      <c r="BP267" s="5"/>
      <c r="BQ267" s="5"/>
      <c r="BR267" s="5"/>
      <c r="BS267" s="5"/>
      <c r="BT267" s="5"/>
      <c r="BZ267" s="256"/>
    </row>
    <row r="268" spans="2:78">
      <c r="B268" s="267"/>
      <c r="R268" s="267"/>
      <c r="AE268" s="267"/>
      <c r="AU268" s="267"/>
      <c r="BK268" s="582" t="s">
        <v>90</v>
      </c>
      <c r="BL268" s="242">
        <f t="shared" ref="BL268:BP269" si="51">IF(BL271=0,NA(),BL271)</f>
        <v>0.03</v>
      </c>
      <c r="BM268" s="242">
        <f t="shared" si="51"/>
        <v>0.03</v>
      </c>
      <c r="BN268" s="242">
        <f t="shared" si="51"/>
        <v>0.03</v>
      </c>
      <c r="BO268" s="242">
        <f t="shared" si="51"/>
        <v>0.03</v>
      </c>
      <c r="BP268" s="242" t="e">
        <f t="shared" si="51"/>
        <v>#N/A</v>
      </c>
      <c r="BQ268" s="5"/>
      <c r="BR268" s="5"/>
      <c r="BS268" s="5"/>
      <c r="BT268" s="5"/>
      <c r="BZ268" s="256"/>
    </row>
    <row r="269" spans="2:78">
      <c r="B269" s="267"/>
      <c r="R269" s="267"/>
      <c r="AE269" s="267"/>
      <c r="AU269" s="267"/>
      <c r="BK269" s="582" t="s">
        <v>196</v>
      </c>
      <c r="BL269" s="242">
        <f t="shared" si="51"/>
        <v>0.03</v>
      </c>
      <c r="BM269" s="242">
        <f t="shared" si="51"/>
        <v>0.02</v>
      </c>
      <c r="BN269" s="242">
        <f t="shared" si="51"/>
        <v>0.02</v>
      </c>
      <c r="BO269" s="242">
        <f t="shared" si="51"/>
        <v>2.3599999999999999E-2</v>
      </c>
      <c r="BP269" s="242" t="e">
        <f t="shared" si="51"/>
        <v>#N/A</v>
      </c>
      <c r="BQ269" s="5"/>
      <c r="BR269" s="5"/>
      <c r="BS269" s="562" t="s">
        <v>94</v>
      </c>
      <c r="BT269" s="562" t="s">
        <v>587</v>
      </c>
      <c r="BV269" s="1365" t="s">
        <v>708</v>
      </c>
      <c r="BZ269" s="256"/>
    </row>
    <row r="270" spans="2:78">
      <c r="B270" s="267"/>
      <c r="R270" s="267"/>
      <c r="AE270" s="267"/>
      <c r="AU270" s="267"/>
      <c r="BK270" s="582"/>
      <c r="BL270" s="44"/>
      <c r="BM270" s="44"/>
      <c r="BN270" s="45"/>
      <c r="BO270" s="5"/>
      <c r="BP270" s="5"/>
      <c r="BQ270" s="5"/>
      <c r="BR270" s="5"/>
      <c r="BS270" s="142" t="s">
        <v>277</v>
      </c>
      <c r="BT270" s="142" t="s">
        <v>277</v>
      </c>
      <c r="BZ270" s="256"/>
    </row>
    <row r="271" spans="2:78">
      <c r="B271" s="267"/>
      <c r="R271" s="267"/>
      <c r="AE271" s="267"/>
      <c r="AU271" s="267"/>
      <c r="BK271" s="582" t="s">
        <v>90</v>
      </c>
      <c r="BL271" s="242">
        <f>'Control Sheet'!G108</f>
        <v>0.03</v>
      </c>
      <c r="BM271" s="242">
        <f>'Control Sheet'!M108</f>
        <v>0.03</v>
      </c>
      <c r="BN271" s="242">
        <f>'Control Sheet'!S108</f>
        <v>0.03</v>
      </c>
      <c r="BO271" s="242">
        <f>'Control Sheet'!Y108</f>
        <v>0.03</v>
      </c>
      <c r="BP271" s="242">
        <f>'Control Sheet'!AE108</f>
        <v>0</v>
      </c>
      <c r="BQ271" s="5"/>
      <c r="BR271" s="5"/>
      <c r="BS271" s="5"/>
      <c r="BT271" s="5"/>
      <c r="BZ271" s="256"/>
    </row>
    <row r="272" spans="2:78">
      <c r="B272" s="267"/>
      <c r="R272" s="267"/>
      <c r="S272" s="129"/>
      <c r="T272" s="129"/>
      <c r="U272" s="129"/>
      <c r="V272" s="129"/>
      <c r="W272" s="129"/>
      <c r="X272" s="129"/>
      <c r="Y272" s="129"/>
      <c r="AE272" s="267"/>
      <c r="AU272" s="267"/>
      <c r="BK272" s="582" t="s">
        <v>196</v>
      </c>
      <c r="BL272" s="242">
        <f>'Control Sheet'!F108</f>
        <v>0.03</v>
      </c>
      <c r="BM272" s="242">
        <f>'Control Sheet'!L108</f>
        <v>0.02</v>
      </c>
      <c r="BN272" s="242">
        <f>'Control Sheet'!R108</f>
        <v>0.02</v>
      </c>
      <c r="BO272" s="242">
        <f>'Control Sheet'!X108</f>
        <v>2.3599999999999999E-2</v>
      </c>
      <c r="BP272" s="242">
        <f>'Control Sheet'!AD108</f>
        <v>0</v>
      </c>
      <c r="BQ272" s="5"/>
      <c r="BR272" s="5"/>
      <c r="BS272" s="5"/>
      <c r="BT272" s="5"/>
      <c r="BZ272" s="256"/>
    </row>
    <row r="273" spans="1:88" ht="15.75" thickBot="1">
      <c r="B273" s="441"/>
      <c r="L273" s="336"/>
      <c r="M273" s="336"/>
      <c r="N273" s="336"/>
      <c r="O273" s="336"/>
      <c r="P273" s="336"/>
      <c r="R273" s="441"/>
      <c r="S273" s="336"/>
      <c r="T273" s="336"/>
      <c r="U273" s="336"/>
      <c r="V273" s="336"/>
      <c r="W273" s="336"/>
      <c r="X273" s="336"/>
      <c r="Y273" s="336"/>
      <c r="Z273" s="336"/>
      <c r="AA273" s="336"/>
      <c r="AB273" s="336"/>
      <c r="AC273" s="336"/>
      <c r="AE273" s="441"/>
      <c r="AP273" s="336"/>
      <c r="AQ273" s="336"/>
      <c r="AR273" s="336"/>
      <c r="AS273" s="336"/>
      <c r="AU273" s="441"/>
      <c r="BF273" s="336"/>
      <c r="BG273" s="336"/>
      <c r="BH273" s="336"/>
      <c r="BI273" s="336"/>
      <c r="BK273" s="583" t="s">
        <v>0</v>
      </c>
      <c r="BL273" s="580" t="str">
        <f>'Control Sheet'!H108</f>
        <v>GREEN</v>
      </c>
      <c r="BM273" s="580" t="str">
        <f>'Control Sheet'!N108</f>
        <v>RED</v>
      </c>
      <c r="BN273" s="580" t="str">
        <f>'Control Sheet'!T108</f>
        <v>RED</v>
      </c>
      <c r="BO273" s="580" t="str">
        <f>'Control Sheet'!Z108</f>
        <v>AMBER</v>
      </c>
      <c r="BP273" s="580" t="str">
        <f>'Control Sheet'!AF108</f>
        <v>RED</v>
      </c>
      <c r="BQ273" s="5"/>
      <c r="BR273" s="5"/>
      <c r="BS273" s="5"/>
      <c r="BT273" s="589"/>
      <c r="BU273" s="336"/>
      <c r="BV273" s="336"/>
      <c r="BW273" s="336"/>
      <c r="BX273" s="336"/>
      <c r="BY273" s="336"/>
      <c r="BZ273" s="447"/>
    </row>
    <row r="274" spans="1:88">
      <c r="A274" s="437"/>
      <c r="B274" s="437"/>
      <c r="C274" s="437"/>
      <c r="D274" s="437"/>
      <c r="E274" s="437"/>
      <c r="F274" s="437"/>
      <c r="G274" s="437"/>
      <c r="H274" s="437"/>
      <c r="I274" s="437"/>
      <c r="J274" s="437"/>
      <c r="K274" s="437"/>
      <c r="L274" s="129"/>
      <c r="M274" s="387" t="s">
        <v>276</v>
      </c>
      <c r="N274" s="387" t="s">
        <v>588</v>
      </c>
      <c r="O274" s="387" t="s">
        <v>278</v>
      </c>
      <c r="P274" s="58" t="s">
        <v>589</v>
      </c>
      <c r="Q274" s="437"/>
      <c r="Y274" s="129"/>
      <c r="Z274" s="387" t="s">
        <v>276</v>
      </c>
      <c r="AA274" s="387" t="s">
        <v>588</v>
      </c>
      <c r="AB274" s="387" t="s">
        <v>278</v>
      </c>
      <c r="AC274" s="58" t="s">
        <v>589</v>
      </c>
      <c r="AD274" s="437"/>
      <c r="AE274" s="437"/>
      <c r="AF274" s="437"/>
      <c r="AG274" s="437"/>
      <c r="AH274" s="437"/>
      <c r="AI274" s="437"/>
      <c r="AJ274" s="437"/>
      <c r="AK274" s="437"/>
      <c r="AL274" s="437"/>
      <c r="AM274" s="437"/>
      <c r="AN274" s="437"/>
      <c r="AO274" s="437"/>
      <c r="AP274" s="387" t="s">
        <v>276</v>
      </c>
      <c r="AQ274" s="387" t="s">
        <v>588</v>
      </c>
      <c r="AR274" s="387" t="s">
        <v>278</v>
      </c>
      <c r="AS274" s="58" t="s">
        <v>589</v>
      </c>
      <c r="AT274" s="437"/>
      <c r="AU274" s="437"/>
      <c r="AV274" s="437"/>
      <c r="AW274" s="437"/>
      <c r="AX274" s="437"/>
      <c r="AY274" s="437"/>
      <c r="AZ274" s="437"/>
      <c r="BA274" s="437"/>
      <c r="BB274" s="437"/>
      <c r="BC274" s="437"/>
      <c r="BD274" s="437"/>
      <c r="BE274" s="437"/>
      <c r="BF274" s="387" t="s">
        <v>276</v>
      </c>
      <c r="BG274" s="387" t="s">
        <v>588</v>
      </c>
      <c r="BH274" s="387" t="s">
        <v>278</v>
      </c>
      <c r="BI274" s="58" t="s">
        <v>589</v>
      </c>
      <c r="BJ274" s="437"/>
      <c r="BK274" s="437"/>
      <c r="BL274" s="437"/>
      <c r="BM274" s="437"/>
      <c r="BN274" s="437"/>
      <c r="BO274" s="437"/>
      <c r="BP274" s="437"/>
      <c r="BQ274" s="437"/>
      <c r="BR274" s="437"/>
      <c r="BS274" s="437"/>
      <c r="BT274" s="129"/>
      <c r="BV274" s="387" t="s">
        <v>276</v>
      </c>
      <c r="BW274" s="387" t="s">
        <v>588</v>
      </c>
      <c r="BX274" s="387" t="s">
        <v>278</v>
      </c>
      <c r="BY274" s="58" t="s">
        <v>589</v>
      </c>
    </row>
    <row r="275" spans="1:88">
      <c r="A275" s="129"/>
      <c r="B275" s="129"/>
      <c r="C275" s="129"/>
      <c r="D275" s="129"/>
      <c r="E275" s="129"/>
      <c r="F275" s="129"/>
      <c r="G275" s="129"/>
      <c r="H275" s="129"/>
      <c r="I275" s="129"/>
      <c r="J275" s="129"/>
      <c r="K275" s="129"/>
      <c r="L275" s="129"/>
      <c r="Q275" s="129"/>
      <c r="Y275" s="129"/>
      <c r="Z275" s="129"/>
      <c r="AA275" s="129"/>
      <c r="AB275" s="129"/>
      <c r="AC275" s="129"/>
      <c r="AD275" s="129"/>
      <c r="AE275" s="129"/>
      <c r="AF275" s="129"/>
      <c r="AG275" s="129"/>
      <c r="AH275" s="129"/>
      <c r="AI275" s="129"/>
      <c r="AJ275" s="129"/>
      <c r="AK275" s="129"/>
      <c r="AL275" s="129"/>
      <c r="AM275" s="129"/>
      <c r="AN275" s="129"/>
      <c r="AO275" s="129"/>
      <c r="AP275" s="129"/>
      <c r="AQ275" s="129"/>
      <c r="AR275" s="129"/>
      <c r="AS275" s="129"/>
      <c r="AT275" s="129"/>
      <c r="AU275" s="129"/>
      <c r="AV275" s="129"/>
      <c r="AW275" s="129"/>
      <c r="AX275" s="129"/>
      <c r="AY275" s="129"/>
      <c r="AZ275" s="129"/>
      <c r="BA275" s="129"/>
      <c r="BB275" s="129"/>
      <c r="BC275" s="129"/>
      <c r="BD275" s="129"/>
      <c r="BE275" s="129"/>
      <c r="BF275" s="129"/>
      <c r="BG275" s="129"/>
      <c r="BH275" s="129"/>
      <c r="BI275" s="129"/>
      <c r="BJ275" s="129"/>
      <c r="BK275" s="129"/>
      <c r="BL275" s="129"/>
      <c r="BM275" s="129"/>
      <c r="BN275" s="129"/>
      <c r="BO275" s="129"/>
      <c r="BP275" s="129"/>
      <c r="BQ275" s="129"/>
      <c r="BR275" s="129"/>
      <c r="BS275" s="129"/>
      <c r="BT275" s="129"/>
    </row>
    <row r="276" spans="1:88" ht="154.5" customHeight="1">
      <c r="I276" t="s">
        <v>591</v>
      </c>
      <c r="M276" s="141"/>
      <c r="N276" s="141"/>
      <c r="O276" s="141"/>
      <c r="P276" s="592" t="s">
        <v>557</v>
      </c>
      <c r="W276" t="s">
        <v>1088</v>
      </c>
      <c r="AB276" s="5"/>
      <c r="AC276" s="592" t="s">
        <v>557</v>
      </c>
      <c r="AM276" t="s">
        <v>593</v>
      </c>
      <c r="AP276" s="5"/>
      <c r="AQ276" s="5"/>
      <c r="AR276" s="5"/>
      <c r="AS276" s="592" t="s">
        <v>557</v>
      </c>
      <c r="BD276" t="s">
        <v>594</v>
      </c>
      <c r="BF276" s="5"/>
      <c r="BG276" s="5"/>
      <c r="BH276" s="5"/>
      <c r="BI276" s="550" t="s">
        <v>557</v>
      </c>
    </row>
    <row r="277" spans="1:88" ht="146.25" customHeight="1">
      <c r="BT277" t="s">
        <v>595</v>
      </c>
      <c r="BV277" s="5"/>
      <c r="BW277" s="5"/>
      <c r="BX277" s="5"/>
      <c r="BY277" s="124" t="s">
        <v>557</v>
      </c>
    </row>
    <row r="278" spans="1:88">
      <c r="CA278" s="134" t="s">
        <v>768</v>
      </c>
      <c r="CD278" t="s">
        <v>1090</v>
      </c>
    </row>
    <row r="279" spans="1:88">
      <c r="B279" s="129"/>
      <c r="CA279" s="257" t="s">
        <v>116</v>
      </c>
      <c r="CB279" s="257" t="s">
        <v>207</v>
      </c>
      <c r="CC279" s="303" t="str">
        <f>'Control Sheet'!AM13</f>
        <v>RED</v>
      </c>
      <c r="CD279" t="s">
        <v>1091</v>
      </c>
    </row>
    <row r="280" spans="1:88">
      <c r="B280" s="129"/>
      <c r="CA280" s="257" t="s">
        <v>116</v>
      </c>
      <c r="CB280" s="257" t="s">
        <v>208</v>
      </c>
      <c r="CC280" t="str">
        <f>'Control Sheet'!AM17</f>
        <v>RED</v>
      </c>
      <c r="CD280" t="s">
        <v>1092</v>
      </c>
      <c r="CJ280" s="129" t="s">
        <v>559</v>
      </c>
    </row>
    <row r="281" spans="1:88">
      <c r="B281" s="129"/>
      <c r="CA281" s="257" t="s">
        <v>116</v>
      </c>
      <c r="CB281" s="257" t="s">
        <v>209</v>
      </c>
      <c r="CC281" t="str">
        <f>'Control Sheet'!AM20</f>
        <v>RED</v>
      </c>
      <c r="CD281" s="1378" t="s">
        <v>1103</v>
      </c>
      <c r="CJ281" s="129" t="s">
        <v>4</v>
      </c>
    </row>
    <row r="282" spans="1:88">
      <c r="B282" s="129"/>
      <c r="CA282" s="257" t="s">
        <v>596</v>
      </c>
      <c r="CB282" s="257" t="s">
        <v>210</v>
      </c>
      <c r="CD282" t="s">
        <v>1093</v>
      </c>
      <c r="CJ282" s="129" t="s">
        <v>5</v>
      </c>
    </row>
    <row r="283" spans="1:88">
      <c r="B283" s="129"/>
      <c r="CA283" s="257" t="s">
        <v>596</v>
      </c>
      <c r="CB283" s="258" t="s">
        <v>211</v>
      </c>
      <c r="CD283" s="303" t="s">
        <v>1101</v>
      </c>
      <c r="CJ283" s="129" t="s">
        <v>6</v>
      </c>
    </row>
    <row r="284" spans="1:88">
      <c r="B284" s="129"/>
      <c r="CA284" s="257" t="s">
        <v>596</v>
      </c>
      <c r="CB284" s="257" t="s">
        <v>212</v>
      </c>
      <c r="CC284" t="str">
        <f>'Control Sheet'!AM33</f>
        <v>RED</v>
      </c>
      <c r="CD284" t="s">
        <v>1094</v>
      </c>
      <c r="CJ284" s="129" t="s">
        <v>7</v>
      </c>
    </row>
    <row r="285" spans="1:88">
      <c r="B285" s="129"/>
      <c r="CA285" s="257" t="s">
        <v>142</v>
      </c>
      <c r="CB285" s="257" t="s">
        <v>213</v>
      </c>
      <c r="CD285" t="s">
        <v>1095</v>
      </c>
    </row>
    <row r="286" spans="1:88">
      <c r="B286" s="129"/>
      <c r="CA286" s="257" t="s">
        <v>142</v>
      </c>
      <c r="CB286" s="257" t="s">
        <v>214</v>
      </c>
      <c r="CD286" t="s">
        <v>1100</v>
      </c>
    </row>
    <row r="287" spans="1:88">
      <c r="B287" s="129"/>
      <c r="CA287" s="257" t="s">
        <v>142</v>
      </c>
      <c r="CB287" s="257" t="s">
        <v>215</v>
      </c>
      <c r="CD287" t="s">
        <v>1096</v>
      </c>
    </row>
    <row r="288" spans="1:88">
      <c r="B288" s="129"/>
      <c r="BV288" t="s">
        <v>1045</v>
      </c>
      <c r="CA288" s="257" t="s">
        <v>50</v>
      </c>
      <c r="CB288" s="257" t="s">
        <v>216</v>
      </c>
      <c r="CC288" t="str">
        <f>'Control Sheet'!AM58</f>
        <v>GREEN</v>
      </c>
      <c r="CD288" t="s">
        <v>1097</v>
      </c>
    </row>
    <row r="289" spans="2:114">
      <c r="B289" s="129"/>
      <c r="CA289" s="257" t="s">
        <v>50</v>
      </c>
      <c r="CB289" s="257" t="s">
        <v>217</v>
      </c>
      <c r="CC289" t="str">
        <f>'Control Sheet'!AM56</f>
        <v>RED</v>
      </c>
      <c r="CD289" t="s">
        <v>1098</v>
      </c>
    </row>
    <row r="290" spans="2:114">
      <c r="B290" s="129"/>
      <c r="CA290" s="257" t="s">
        <v>50</v>
      </c>
      <c r="CB290" s="257" t="s">
        <v>218</v>
      </c>
      <c r="CC290" t="str">
        <f>'Control Sheet'!AM51</f>
        <v>AMBER</v>
      </c>
      <c r="CD290" t="s">
        <v>1099</v>
      </c>
    </row>
    <row r="291" spans="2:114">
      <c r="B291" s="129"/>
      <c r="BV291" s="124" t="s">
        <v>381</v>
      </c>
      <c r="BW291" s="1299" t="s">
        <v>280</v>
      </c>
      <c r="BX291" s="1299" t="s">
        <v>303</v>
      </c>
      <c r="CA291" s="257"/>
      <c r="DJ291" t="s">
        <v>1065</v>
      </c>
    </row>
    <row r="292" spans="2:114">
      <c r="B292" s="129"/>
      <c r="CA292" s="134"/>
    </row>
    <row r="293" spans="2:114" ht="87" customHeight="1">
      <c r="BT293" t="s">
        <v>1046</v>
      </c>
      <c r="CH293" t="s">
        <v>597</v>
      </c>
    </row>
    <row r="294" spans="2:114" ht="87" customHeight="1" thickBot="1">
      <c r="R294" s="129"/>
      <c r="S294" s="129"/>
      <c r="T294" s="129"/>
      <c r="U294" s="129"/>
      <c r="V294" s="129"/>
      <c r="W294" s="129"/>
      <c r="X294" s="129"/>
    </row>
    <row r="295" spans="2:114" ht="15" customHeight="1">
      <c r="B295" s="437"/>
      <c r="C295" s="437"/>
      <c r="D295" s="437"/>
      <c r="E295" s="437"/>
      <c r="F295" s="437"/>
      <c r="G295" s="437"/>
      <c r="H295" s="437"/>
      <c r="I295" s="437"/>
      <c r="J295" s="437"/>
      <c r="K295" s="437"/>
      <c r="L295" s="437"/>
      <c r="M295" s="437"/>
      <c r="N295" s="437"/>
      <c r="O295" s="437"/>
      <c r="P295" s="437"/>
      <c r="Q295" s="437"/>
      <c r="R295" s="437"/>
      <c r="S295" s="437"/>
      <c r="T295" s="437"/>
      <c r="U295" s="437"/>
      <c r="V295" s="437"/>
      <c r="W295" s="437"/>
      <c r="X295" s="437"/>
      <c r="Y295" s="437"/>
      <c r="Z295" s="437"/>
      <c r="AA295" s="437"/>
      <c r="AB295" s="437"/>
      <c r="AC295" s="437"/>
      <c r="AD295" s="437"/>
      <c r="AE295" s="437"/>
      <c r="AF295" s="437"/>
      <c r="AG295" s="437"/>
      <c r="AH295" s="437"/>
      <c r="AI295" s="437"/>
      <c r="AJ295" s="437"/>
      <c r="AK295" s="437"/>
      <c r="AL295" s="437"/>
      <c r="AM295" s="437"/>
      <c r="AN295" s="437"/>
      <c r="AO295" s="437"/>
      <c r="AP295" s="437"/>
      <c r="AQ295" s="437"/>
      <c r="AR295" s="437"/>
      <c r="AS295" s="437"/>
      <c r="AT295" s="437"/>
      <c r="AU295" s="437"/>
      <c r="AV295" s="437"/>
      <c r="AW295" s="437"/>
      <c r="AX295" s="437"/>
      <c r="AY295" s="437"/>
      <c r="AZ295" s="437"/>
      <c r="BA295" s="437"/>
      <c r="BB295" s="437"/>
      <c r="BC295" s="437"/>
      <c r="BD295" s="437"/>
      <c r="BE295" s="437"/>
      <c r="BF295" s="437"/>
      <c r="BG295" s="437"/>
      <c r="BH295" s="437"/>
      <c r="BI295" s="437"/>
      <c r="BJ295" s="437"/>
      <c r="BK295" s="437"/>
      <c r="BL295" s="437"/>
      <c r="BM295" s="437"/>
      <c r="BN295" s="437"/>
      <c r="BO295" s="437"/>
      <c r="BP295" s="437"/>
      <c r="BQ295" s="437"/>
      <c r="BR295" s="437"/>
      <c r="BS295" s="437"/>
      <c r="BT295" s="437"/>
      <c r="BU295" s="437"/>
      <c r="BV295" s="437"/>
      <c r="BW295" s="437"/>
      <c r="BX295" s="437"/>
      <c r="BY295" s="437"/>
      <c r="BZ295" s="437"/>
      <c r="CA295" s="437"/>
      <c r="CB295" s="437"/>
      <c r="CC295" s="437"/>
      <c r="CD295" s="437"/>
      <c r="CE295" s="437"/>
      <c r="CF295" s="437"/>
      <c r="CG295" s="437"/>
      <c r="CH295" s="437"/>
      <c r="CI295" s="437"/>
      <c r="CJ295" s="437"/>
      <c r="CK295" s="437"/>
      <c r="CL295" s="437"/>
    </row>
    <row r="296" spans="2:114" ht="15" customHeight="1">
      <c r="BW296" s="79"/>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1"/>
  </sheetPr>
  <dimension ref="A1:AM108"/>
  <sheetViews>
    <sheetView showGridLines="0" zoomScale="70" zoomScaleNormal="70" zoomScaleSheetLayoutView="25" workbookViewId="0">
      <pane xSplit="4" ySplit="10" topLeftCell="X11" activePane="bottomRight" state="frozen"/>
      <selection activeCell="D1" sqref="D1:D1048576"/>
      <selection pane="topRight" activeCell="D1" sqref="D1:D1048576"/>
      <selection pane="bottomLeft" activeCell="D1" sqref="D1:D1048576"/>
      <selection pane="bottomRight" activeCell="AK16" sqref="AK16"/>
    </sheetView>
  </sheetViews>
  <sheetFormatPr defaultRowHeight="17.25" customHeight="1"/>
  <cols>
    <col min="1" max="1" width="13.140625" style="165" customWidth="1"/>
    <col min="2" max="2" width="2.140625" bestFit="1" customWidth="1"/>
    <col min="3" max="3" width="78.7109375" customWidth="1"/>
    <col min="4" max="4" width="21.85546875" customWidth="1"/>
    <col min="5" max="5" width="23.42578125" customWidth="1"/>
    <col min="6" max="7" width="9.28515625" customWidth="1"/>
    <col min="8" max="8" width="10" style="165" customWidth="1"/>
    <col min="9" max="9" width="11.28515625" style="165" customWidth="1"/>
    <col min="10" max="11" width="12.140625" customWidth="1"/>
    <col min="12" max="12" width="10.140625" customWidth="1"/>
    <col min="13" max="17" width="8.85546875" customWidth="1"/>
    <col min="18" max="18" width="10" bestFit="1" customWidth="1"/>
    <col min="19" max="19" width="9.7109375" customWidth="1"/>
    <col min="20" max="20" width="10" style="165" customWidth="1"/>
    <col min="21" max="21" width="10.140625" bestFit="1" customWidth="1"/>
    <col min="22" max="23" width="10.140625" customWidth="1"/>
    <col min="24" max="25" width="9.7109375" customWidth="1"/>
    <col min="26" max="26" width="10" style="165" customWidth="1"/>
    <col min="27" max="28" width="9.7109375" customWidth="1"/>
    <col min="29" max="29" width="10.5703125" bestFit="1" customWidth="1"/>
    <col min="30" max="30" width="11" customWidth="1"/>
    <col min="31" max="31" width="12.28515625" customWidth="1"/>
    <col min="32" max="32" width="11.7109375" customWidth="1"/>
    <col min="33" max="34" width="9.7109375" customWidth="1"/>
    <col min="35" max="35" width="10.5703125" bestFit="1" customWidth="1"/>
    <col min="36" max="36" width="13.28515625" customWidth="1"/>
    <col min="37" max="37" width="15.5703125" customWidth="1"/>
    <col min="38" max="38" width="17.85546875" customWidth="1"/>
    <col min="39" max="39" width="19.42578125" customWidth="1"/>
  </cols>
  <sheetData>
    <row r="1" spans="1:39" ht="15"/>
    <row r="2" spans="1:39" ht="27.75" customHeight="1">
      <c r="D2" s="233" t="str">
        <f>'Master Input'!B1</f>
        <v>Q4</v>
      </c>
      <c r="F2" s="166" t="s">
        <v>92</v>
      </c>
    </row>
    <row r="3" spans="1:39" ht="15">
      <c r="F3">
        <v>2</v>
      </c>
      <c r="G3">
        <v>3</v>
      </c>
      <c r="H3" s="165">
        <v>4</v>
      </c>
      <c r="I3">
        <v>5</v>
      </c>
      <c r="J3">
        <v>6</v>
      </c>
      <c r="K3" s="165">
        <v>7</v>
      </c>
      <c r="L3">
        <v>8</v>
      </c>
      <c r="M3">
        <v>9</v>
      </c>
      <c r="N3" s="165">
        <v>10</v>
      </c>
      <c r="O3">
        <v>11</v>
      </c>
      <c r="P3">
        <v>12</v>
      </c>
      <c r="Q3" s="165">
        <v>13</v>
      </c>
      <c r="R3">
        <v>14</v>
      </c>
      <c r="S3">
        <v>15</v>
      </c>
      <c r="T3" s="165">
        <v>16</v>
      </c>
      <c r="U3">
        <v>17</v>
      </c>
      <c r="V3">
        <v>18</v>
      </c>
      <c r="W3" s="165">
        <v>19</v>
      </c>
      <c r="X3">
        <v>20</v>
      </c>
      <c r="Y3">
        <v>21</v>
      </c>
      <c r="Z3" s="165">
        <v>22</v>
      </c>
      <c r="AA3">
        <v>23</v>
      </c>
      <c r="AB3">
        <v>24</v>
      </c>
      <c r="AC3" s="165">
        <v>25</v>
      </c>
      <c r="AD3">
        <v>26</v>
      </c>
      <c r="AE3" s="165">
        <v>28</v>
      </c>
      <c r="AF3" s="165">
        <v>40</v>
      </c>
      <c r="AG3">
        <v>23</v>
      </c>
      <c r="AH3">
        <v>24</v>
      </c>
      <c r="AI3" s="165">
        <v>25</v>
      </c>
    </row>
    <row r="4" spans="1:39" ht="15">
      <c r="E4" t="s">
        <v>4</v>
      </c>
      <c r="F4">
        <v>4</v>
      </c>
      <c r="G4">
        <v>3</v>
      </c>
      <c r="L4" s="129">
        <v>5</v>
      </c>
      <c r="M4" s="129">
        <v>10</v>
      </c>
      <c r="O4" s="129"/>
      <c r="P4" s="129"/>
      <c r="Q4" s="129"/>
      <c r="R4" s="129">
        <v>6</v>
      </c>
      <c r="S4" s="129">
        <v>17</v>
      </c>
      <c r="X4">
        <v>7</v>
      </c>
      <c r="Y4">
        <v>24</v>
      </c>
      <c r="AD4">
        <v>9</v>
      </c>
    </row>
    <row r="5" spans="1:39" ht="15">
      <c r="E5" t="s">
        <v>5</v>
      </c>
      <c r="F5">
        <v>11</v>
      </c>
      <c r="G5">
        <v>3</v>
      </c>
      <c r="L5" s="129">
        <v>12</v>
      </c>
      <c r="M5" s="129">
        <v>10</v>
      </c>
      <c r="O5" s="129"/>
      <c r="P5" s="129"/>
      <c r="Q5" s="129"/>
      <c r="R5" s="129">
        <v>13</v>
      </c>
      <c r="S5" s="129">
        <v>17</v>
      </c>
      <c r="X5">
        <v>14</v>
      </c>
      <c r="Y5">
        <v>24</v>
      </c>
      <c r="AD5">
        <v>16</v>
      </c>
    </row>
    <row r="6" spans="1:39" ht="15">
      <c r="E6" t="s">
        <v>6</v>
      </c>
      <c r="F6">
        <v>18</v>
      </c>
      <c r="G6">
        <v>3</v>
      </c>
      <c r="L6" s="129">
        <v>19</v>
      </c>
      <c r="M6" s="129">
        <v>10</v>
      </c>
      <c r="O6" s="129"/>
      <c r="P6" s="129"/>
      <c r="Q6" s="129"/>
      <c r="R6" s="129">
        <v>20</v>
      </c>
      <c r="S6" s="129">
        <v>17</v>
      </c>
      <c r="X6">
        <v>21</v>
      </c>
      <c r="Y6">
        <v>24</v>
      </c>
      <c r="AD6">
        <v>23</v>
      </c>
    </row>
    <row r="7" spans="1:39" ht="15">
      <c r="E7" t="s">
        <v>7</v>
      </c>
      <c r="F7">
        <v>25</v>
      </c>
      <c r="G7">
        <v>3</v>
      </c>
      <c r="L7" s="23">
        <v>26</v>
      </c>
      <c r="M7" s="23">
        <v>10</v>
      </c>
      <c r="O7" s="129"/>
      <c r="P7" s="129"/>
      <c r="Q7" s="129"/>
      <c r="R7" s="23">
        <v>27</v>
      </c>
      <c r="S7" s="23">
        <v>17</v>
      </c>
      <c r="X7">
        <v>28</v>
      </c>
      <c r="Y7">
        <v>24</v>
      </c>
      <c r="AD7">
        <v>30</v>
      </c>
    </row>
    <row r="8" spans="1:39" ht="15">
      <c r="C8">
        <v>1</v>
      </c>
      <c r="D8">
        <v>2</v>
      </c>
      <c r="E8">
        <v>3</v>
      </c>
      <c r="F8">
        <v>4</v>
      </c>
      <c r="G8">
        <v>5</v>
      </c>
      <c r="H8">
        <v>6</v>
      </c>
      <c r="I8">
        <v>7</v>
      </c>
      <c r="J8">
        <v>8</v>
      </c>
      <c r="K8">
        <v>9</v>
      </c>
      <c r="L8">
        <v>10</v>
      </c>
      <c r="M8">
        <v>11</v>
      </c>
      <c r="N8">
        <v>12</v>
      </c>
      <c r="O8">
        <v>13</v>
      </c>
      <c r="P8">
        <v>14</v>
      </c>
      <c r="Q8">
        <v>15</v>
      </c>
      <c r="R8">
        <v>16</v>
      </c>
      <c r="S8">
        <v>17</v>
      </c>
      <c r="T8">
        <v>18</v>
      </c>
      <c r="U8">
        <v>19</v>
      </c>
      <c r="V8">
        <v>20</v>
      </c>
      <c r="W8">
        <v>21</v>
      </c>
      <c r="X8">
        <v>22</v>
      </c>
      <c r="Y8">
        <v>23</v>
      </c>
      <c r="Z8">
        <v>24</v>
      </c>
      <c r="AA8">
        <v>25</v>
      </c>
      <c r="AB8">
        <v>26</v>
      </c>
      <c r="AC8">
        <v>27</v>
      </c>
      <c r="AD8">
        <v>28</v>
      </c>
      <c r="AE8">
        <v>29</v>
      </c>
      <c r="AF8">
        <v>30</v>
      </c>
      <c r="AG8">
        <v>31</v>
      </c>
      <c r="AH8">
        <v>32</v>
      </c>
      <c r="AI8">
        <v>33</v>
      </c>
    </row>
    <row r="9" spans="1:39" ht="21.75" thickBot="1">
      <c r="F9" s="167" t="s">
        <v>4</v>
      </c>
      <c r="G9" s="168"/>
      <c r="H9" s="169"/>
      <c r="I9" s="169"/>
      <c r="J9" s="168"/>
      <c r="K9" s="168"/>
      <c r="L9" s="169" t="s">
        <v>5</v>
      </c>
      <c r="M9" s="169"/>
      <c r="N9" s="170"/>
      <c r="O9" s="170"/>
      <c r="P9" s="170"/>
      <c r="Q9" s="170"/>
      <c r="R9" s="171" t="s">
        <v>6</v>
      </c>
      <c r="S9" s="169"/>
      <c r="T9" s="169"/>
      <c r="U9" s="170"/>
      <c r="V9" s="170"/>
      <c r="W9" s="170"/>
      <c r="X9" s="168" t="s">
        <v>7</v>
      </c>
      <c r="Y9" s="168"/>
      <c r="Z9" s="169"/>
      <c r="AA9" s="168"/>
      <c r="AB9" s="168"/>
      <c r="AC9" s="168"/>
      <c r="AD9" s="172" t="s">
        <v>42</v>
      </c>
      <c r="AE9" s="173"/>
      <c r="AF9" s="173"/>
      <c r="AG9" s="168"/>
      <c r="AH9" s="168"/>
      <c r="AI9" s="168"/>
      <c r="AJ9" s="168" t="s">
        <v>202</v>
      </c>
      <c r="AK9" s="168"/>
      <c r="AL9" s="168"/>
      <c r="AM9" s="168"/>
    </row>
    <row r="10" spans="1:39" ht="21">
      <c r="A10" s="174"/>
      <c r="C10" s="175"/>
      <c r="D10" s="129"/>
      <c r="F10" s="176" t="s">
        <v>2</v>
      </c>
      <c r="G10" s="177" t="s">
        <v>93</v>
      </c>
      <c r="H10" s="178" t="s">
        <v>94</v>
      </c>
      <c r="I10" s="178" t="s">
        <v>95</v>
      </c>
      <c r="J10" s="178" t="s">
        <v>9</v>
      </c>
      <c r="K10" s="179" t="s">
        <v>38</v>
      </c>
      <c r="L10" s="177" t="str">
        <f>IF(D2="Q1","Fcst","Actual")</f>
        <v>Actual</v>
      </c>
      <c r="M10" s="177" t="s">
        <v>93</v>
      </c>
      <c r="N10" s="178" t="s">
        <v>94</v>
      </c>
      <c r="O10" s="178" t="s">
        <v>95</v>
      </c>
      <c r="P10" s="178" t="s">
        <v>9</v>
      </c>
      <c r="Q10" s="179" t="s">
        <v>38</v>
      </c>
      <c r="R10" s="177" t="str">
        <f>IF((D2="Q1")+(D2="Q2"),"Fcst","Actual")</f>
        <v>Actual</v>
      </c>
      <c r="S10" s="177" t="s">
        <v>93</v>
      </c>
      <c r="T10" s="178" t="s">
        <v>94</v>
      </c>
      <c r="U10" s="178" t="s">
        <v>95</v>
      </c>
      <c r="V10" s="178" t="s">
        <v>9</v>
      </c>
      <c r="W10" s="179" t="s">
        <v>38</v>
      </c>
      <c r="X10" s="177" t="str">
        <f>IF(D2="Q4","Actual","Fcst")</f>
        <v>Actual</v>
      </c>
      <c r="Y10" s="177" t="s">
        <v>93</v>
      </c>
      <c r="Z10" s="178" t="s">
        <v>94</v>
      </c>
      <c r="AA10" s="178" t="s">
        <v>95</v>
      </c>
      <c r="AB10" s="178" t="s">
        <v>9</v>
      </c>
      <c r="AC10" s="179" t="s">
        <v>38</v>
      </c>
      <c r="AD10" s="177" t="str">
        <f>IF(D2="Q4","Actual","Fcst")</f>
        <v>Actual</v>
      </c>
      <c r="AE10" s="177" t="s">
        <v>93</v>
      </c>
      <c r="AF10" s="177" t="s">
        <v>96</v>
      </c>
      <c r="AG10" s="178" t="s">
        <v>95</v>
      </c>
      <c r="AH10" s="178" t="s">
        <v>9</v>
      </c>
      <c r="AI10" s="179" t="s">
        <v>38</v>
      </c>
      <c r="AJ10" s="254" t="s">
        <v>203</v>
      </c>
      <c r="AK10" s="254" t="s">
        <v>204</v>
      </c>
      <c r="AL10" s="254" t="s">
        <v>205</v>
      </c>
      <c r="AM10" s="255" t="s">
        <v>206</v>
      </c>
    </row>
    <row r="11" spans="1:39" ht="26.25" customHeight="1">
      <c r="A11" s="174"/>
      <c r="C11" s="175"/>
      <c r="D11" s="129"/>
      <c r="E11" s="1428" t="s">
        <v>97</v>
      </c>
      <c r="F11" s="176"/>
      <c r="G11" s="178" t="s">
        <v>98</v>
      </c>
      <c r="H11" s="178"/>
      <c r="I11" s="178" t="s">
        <v>99</v>
      </c>
      <c r="J11" s="178" t="s">
        <v>100</v>
      </c>
      <c r="K11" s="180" t="s">
        <v>101</v>
      </c>
      <c r="L11" s="178" t="s">
        <v>102</v>
      </c>
      <c r="M11" s="178" t="s">
        <v>102</v>
      </c>
      <c r="N11" s="178" t="s">
        <v>103</v>
      </c>
      <c r="O11" s="178" t="s">
        <v>104</v>
      </c>
      <c r="P11" s="178" t="s">
        <v>105</v>
      </c>
      <c r="Q11" s="180" t="s">
        <v>106</v>
      </c>
      <c r="R11" s="178" t="s">
        <v>107</v>
      </c>
      <c r="S11" s="178" t="s">
        <v>107</v>
      </c>
      <c r="T11" s="178"/>
      <c r="U11" s="178" t="s">
        <v>108</v>
      </c>
      <c r="V11" s="178" t="s">
        <v>109</v>
      </c>
      <c r="W11" s="180" t="s">
        <v>110</v>
      </c>
      <c r="X11" s="178" t="s">
        <v>111</v>
      </c>
      <c r="Y11" s="178" t="s">
        <v>111</v>
      </c>
      <c r="Z11" s="178"/>
      <c r="AA11" s="178" t="s">
        <v>112</v>
      </c>
      <c r="AB11" s="178" t="s">
        <v>113</v>
      </c>
      <c r="AC11" s="180" t="s">
        <v>114</v>
      </c>
      <c r="AD11" s="178"/>
      <c r="AE11" s="178"/>
      <c r="AF11" s="178"/>
      <c r="AG11" s="178" t="s">
        <v>193</v>
      </c>
      <c r="AH11" s="178" t="s">
        <v>194</v>
      </c>
      <c r="AI11" s="180" t="s">
        <v>195</v>
      </c>
      <c r="AM11" s="256"/>
    </row>
    <row r="12" spans="1:39" ht="20.25" customHeight="1">
      <c r="A12" s="181" t="s">
        <v>115</v>
      </c>
      <c r="B12">
        <v>1</v>
      </c>
      <c r="C12" s="182" t="s">
        <v>116</v>
      </c>
      <c r="D12" s="183"/>
      <c r="E12" s="1428"/>
      <c r="F12" s="184"/>
      <c r="G12" s="185"/>
      <c r="H12" s="186"/>
      <c r="I12" s="186"/>
      <c r="J12" s="185"/>
      <c r="K12" s="187"/>
      <c r="L12" s="185"/>
      <c r="M12" s="185"/>
      <c r="N12" s="185"/>
      <c r="O12" s="185"/>
      <c r="P12" s="185"/>
      <c r="Q12" s="187"/>
      <c r="R12" s="185"/>
      <c r="S12" s="185"/>
      <c r="T12" s="186"/>
      <c r="U12" s="185"/>
      <c r="V12" s="185"/>
      <c r="W12" s="187"/>
      <c r="X12" s="185"/>
      <c r="Y12" s="185"/>
      <c r="Z12" s="186"/>
      <c r="AA12" s="185"/>
      <c r="AB12" s="185"/>
      <c r="AC12" s="187"/>
      <c r="AD12" s="185"/>
      <c r="AE12" s="185"/>
      <c r="AF12" s="185"/>
      <c r="AG12" s="185"/>
      <c r="AH12" s="185"/>
      <c r="AI12" s="187"/>
      <c r="AJ12" s="185"/>
      <c r="AK12" s="185"/>
      <c r="AL12" s="185"/>
      <c r="AM12" s="187"/>
    </row>
    <row r="13" spans="1:39" ht="17.25" customHeight="1">
      <c r="A13" s="188" t="s">
        <v>117</v>
      </c>
      <c r="C13" s="189" t="str">
        <f>'Master Input'!B5</f>
        <v>We improve outputs/outcomes for children, young people and families through our work</v>
      </c>
      <c r="D13" s="189"/>
      <c r="E13" s="189"/>
      <c r="F13" s="190"/>
      <c r="G13" s="191"/>
      <c r="H13" s="192"/>
      <c r="I13" s="192"/>
      <c r="J13" s="191"/>
      <c r="K13" s="193"/>
      <c r="L13" s="191"/>
      <c r="M13" s="191"/>
      <c r="N13" s="191"/>
      <c r="O13" s="191"/>
      <c r="P13" s="191"/>
      <c r="Q13" s="193"/>
      <c r="R13" s="191"/>
      <c r="S13" s="191"/>
      <c r="T13" s="192"/>
      <c r="U13" s="191"/>
      <c r="V13" s="191"/>
      <c r="W13" s="193"/>
      <c r="X13" s="191"/>
      <c r="Y13" s="191"/>
      <c r="Z13" s="192"/>
      <c r="AA13" s="191"/>
      <c r="AB13" s="191"/>
      <c r="AC13" s="193"/>
      <c r="AD13" s="191"/>
      <c r="AE13" s="191"/>
      <c r="AF13" s="191"/>
      <c r="AG13" s="191"/>
      <c r="AH13" s="191"/>
      <c r="AI13" s="193"/>
      <c r="AJ13" s="194"/>
      <c r="AL13" s="253">
        <f>(AJ14*AK14)+(AJ15*AK15)+(AJ16*AK16)</f>
        <v>0.66</v>
      </c>
      <c r="AM13" s="256" t="str">
        <f>IF('Master Input'!AN13=0,"",(IF('Control Sheet'!AL13&lt;'Master Input'!AO5,"RED",(IF(AND('Control Sheet'!AL13&gt;='Master Input'!AO5,'Control Sheet'!AL13&lt;'Master Input'!AP5),"AMBER",(IF('Control Sheet'!AL13&gt;='Master Input'!AP5,"GREEN")))))))</f>
        <v>RED</v>
      </c>
    </row>
    <row r="14" spans="1:39" ht="17.25" customHeight="1">
      <c r="A14" s="195" t="s">
        <v>118</v>
      </c>
      <c r="C14" s="196" t="str">
        <f>'Master Input'!B6</f>
        <v>Growth in statutory income 
(£m, Cumulative)
Owner: Children's Services</v>
      </c>
      <c r="E14" s="196" t="str">
        <f>'Master Input'!C6</f>
        <v>Number m</v>
      </c>
      <c r="F14" s="492">
        <f>VLOOKUP($C14,'Master Input'!$B$6:$AM$51,VLOOKUP($D$2,$E$4:$AC$7,F$3,FALSE),FALSE)</f>
        <v>42.341999999999999</v>
      </c>
      <c r="G14" s="493">
        <f>'Master Input'!D6</f>
        <v>43.701999999999998</v>
      </c>
      <c r="H14" s="198" t="str">
        <f>IF('Master Input'!E6="","",IF(F14&lt;=I14,"RED",(IF(AND(F14&lt;=J14,F14&gt;I14),"AMBER",(IF(F14&gt;=J14,"GREEN"))))))</f>
        <v>AMBER</v>
      </c>
      <c r="I14" s="494">
        <f>G14*'Master Input'!AH6</f>
        <v>41.5169</v>
      </c>
      <c r="J14" s="495">
        <f>G14*'Master Input'!AI6</f>
        <v>42.827959999999997</v>
      </c>
      <c r="K14" s="496">
        <f>G14*'Master Input'!AJ6</f>
        <v>0</v>
      </c>
      <c r="L14" s="492">
        <f>VLOOKUP($C14,'Master Input'!$B$6:$AM$51,VLOOKUP($D$2,$E$4:$AC$7,L$3,FALSE),FALSE)</f>
        <v>82.769000000000005</v>
      </c>
      <c r="M14" s="493">
        <f>'Master Input'!K6</f>
        <v>87.146000000000001</v>
      </c>
      <c r="N14" s="198" t="str">
        <f>IF('Master Input'!M6="","",(IF(L14&lt;=O14,"RED",(IF(AND(L14&lt;=P14,L14&gt;O14),"AMBER",(IF(L14&gt;=P14,"GREEN")))))))</f>
        <v>RED</v>
      </c>
      <c r="O14" s="494">
        <f>M14*'Master Input'!AH6</f>
        <v>82.788699999999992</v>
      </c>
      <c r="P14" s="494">
        <f>M14*'Master Input'!AI6</f>
        <v>85.403080000000003</v>
      </c>
      <c r="Q14" s="497">
        <f>M14*'Master Input'!AJ6</f>
        <v>0</v>
      </c>
      <c r="R14" s="492">
        <f>VLOOKUP($C14,'Master Input'!$B$6:$AM$100,VLOOKUP($D$2,$E$4:$AC$7,R$3,FALSE),FALSE)</f>
        <v>125.816</v>
      </c>
      <c r="S14" s="493">
        <f>'Master Input'!R6</f>
        <v>131.38499999999999</v>
      </c>
      <c r="T14" s="198" t="str">
        <f>IF('Master Input'!U6="","",IF(R14&lt;=U14,"RED",(IF(AND(R14&lt;=V14,R14&gt;U14),"AMBER",(IF(R14&gt;=V14,"GREEN"))))))</f>
        <v>AMBER</v>
      </c>
      <c r="U14" s="494">
        <f>S14*'Master Input'!AH6</f>
        <v>124.81574999999998</v>
      </c>
      <c r="V14" s="494">
        <f>S14*'Master Input'!AI6</f>
        <v>128.75729999999999</v>
      </c>
      <c r="W14" s="497">
        <f>S14*'Master Input'!AJ6</f>
        <v>0</v>
      </c>
      <c r="X14" s="492">
        <f>VLOOKUP($C14,'Master Input'!$B$6:$AM$100,VLOOKUP($D$2,$E$4:$AI$7,X$3,FALSE),FALSE)</f>
        <v>176.3</v>
      </c>
      <c r="Y14" s="493">
        <f>'Master Input'!Y6</f>
        <v>171.6</v>
      </c>
      <c r="Z14" s="198" t="str">
        <f>IF('Master Input'!AC6="","",IF(X14&lt;=AA14,"RED",(IF(AND(X14&lt;=AB14,X14&gt;AA14),"AMBER",(IF(X14&gt;=AB14,"GREEN"))))))</f>
        <v>GREEN</v>
      </c>
      <c r="AA14" s="494">
        <f>Y14*'Master Input'!AH6</f>
        <v>163.01999999999998</v>
      </c>
      <c r="AB14" s="494">
        <f>Y14*'Master Input'!AI6</f>
        <v>168.16799999999998</v>
      </c>
      <c r="AC14" s="497">
        <f>Y14*'Master Input'!AJ6</f>
        <v>0</v>
      </c>
      <c r="AD14" s="492">
        <f>VLOOKUP($C14,'Master Input'!$B$6:$AM$100,VLOOKUP($D$2,$E$4:$AI$7,AD$3,FALSE),FALSE)</f>
        <v>0</v>
      </c>
      <c r="AE14" s="498">
        <f>'Master Input'!I6</f>
        <v>176.3</v>
      </c>
      <c r="AF14" s="198" t="str">
        <f>IF(AE14=0,"",(IF(AD14&lt;=AG14,"RED",(IF(AND(AD14&lt;=AH14,AD14&gt;AG14),"AMBER",(IF(AD14&gt;=AH14,"GREEN")))))))</f>
        <v>RED</v>
      </c>
      <c r="AG14" s="494">
        <f>AE14*'Master Input'!AK6</f>
        <v>167.48500000000001</v>
      </c>
      <c r="AH14" s="494">
        <f>AE14*'Master Input'!AL6</f>
        <v>172.774</v>
      </c>
      <c r="AI14" s="497">
        <f>AE14*'Master Input'!AM6</f>
        <v>0</v>
      </c>
      <c r="AJ14" s="220">
        <f>'Master Input'!AN6</f>
        <v>0.33</v>
      </c>
      <c r="AK14">
        <f>IF(AJ14="","",(IF(AF14="GREEN",3,(IF(AF14="AMBER",2,(IF(AF14="RED",1)))))))</f>
        <v>1</v>
      </c>
      <c r="AM14" s="256"/>
    </row>
    <row r="15" spans="1:39" ht="17.25" customHeight="1">
      <c r="A15" s="195" t="s">
        <v>119</v>
      </c>
      <c r="C15" s="196" t="str">
        <f>'Master Input'!B7</f>
        <v>% Children's Services external regulators ratings Good or above          
(%, Non-Cumulative)</v>
      </c>
      <c r="E15" s="196" t="str">
        <f>'Master Input'!C7</f>
        <v>%</v>
      </c>
      <c r="F15" s="203">
        <f>VLOOKUP($C15,'Master Input'!$B$6:$AM$51,VLOOKUP($D$2,$E$4:$AC$7,F$3,FALSE),FALSE)</f>
        <v>0.81</v>
      </c>
      <c r="G15" s="208">
        <f>'Master Input'!D7</f>
        <v>0.7</v>
      </c>
      <c r="H15" s="198" t="str">
        <f>IF('Master Input'!E7="","",IF(F15&lt;=I15,"RED",(IF(AND(F15&lt;=J15,F15&gt;I15),"AMBER",(IF(F15&gt;=J15,"GREEN"))))))</f>
        <v>GREEN</v>
      </c>
      <c r="I15" s="204">
        <f>G15*'Master Input'!AH7</f>
        <v>0.66499999999999992</v>
      </c>
      <c r="J15" s="205">
        <f>G15*'Master Input'!AI7</f>
        <v>0.68599999999999994</v>
      </c>
      <c r="K15" s="206">
        <f>G15*'Master Input'!AJ7</f>
        <v>0</v>
      </c>
      <c r="L15" s="203">
        <f>VLOOKUP($C15,'Master Input'!$B$6:$AM$51,VLOOKUP($D$2,$E$4:$AC$7,L$3,FALSE),FALSE)</f>
        <v>0.84</v>
      </c>
      <c r="M15" s="208">
        <f>'Master Input'!K7</f>
        <v>0.7</v>
      </c>
      <c r="N15" s="198" t="str">
        <f>IF('Master Input'!M7="","",(IF(L15&lt;=O15,"RED",(IF(AND(L15&lt;=P15,L15&gt;O15),"AMBER",(IF(L15&gt;=P15,"GREEN")))))))</f>
        <v>GREEN</v>
      </c>
      <c r="O15" s="209">
        <f>M15*'Master Input'!AH7</f>
        <v>0.66499999999999992</v>
      </c>
      <c r="P15" s="209">
        <f>M15*'Master Input'!AI7</f>
        <v>0.68599999999999994</v>
      </c>
      <c r="Q15" s="210">
        <f>M15*'Master Input'!AJ7</f>
        <v>0</v>
      </c>
      <c r="R15" s="203">
        <f>VLOOKUP($C15,'Master Input'!$B$6:$AM$100,VLOOKUP($D$2,$E$4:$AC$7,R$3,FALSE),FALSE)</f>
        <v>0.76</v>
      </c>
      <c r="S15" s="208">
        <f>'Master Input'!R7</f>
        <v>0.7</v>
      </c>
      <c r="T15" s="198" t="str">
        <f>IF('Master Input'!U7="","",IF(R15&lt;=U15,"RED",(IF(AND(R15&lt;=V15,R15&gt;U15),"AMBER",(IF(R15&gt;=V15,"GREEN"))))))</f>
        <v>GREEN</v>
      </c>
      <c r="U15" s="209">
        <f>S15*'Master Input'!AH7</f>
        <v>0.66499999999999992</v>
      </c>
      <c r="V15" s="209">
        <f>S15*'Master Input'!AI7</f>
        <v>0.68599999999999994</v>
      </c>
      <c r="W15" s="210">
        <f>S15*'Master Input'!AJ7</f>
        <v>0</v>
      </c>
      <c r="X15" s="203">
        <f>VLOOKUP($C15,'Master Input'!$B$6:$AM$100,VLOOKUP($D$2,$E$4:$AI$7,X$3,FALSE),FALSE)</f>
        <v>0.72</v>
      </c>
      <c r="Y15" s="208">
        <f>'Master Input'!Y7</f>
        <v>0.7</v>
      </c>
      <c r="Z15" s="198" t="str">
        <f>IF('Master Input'!AC7="","",IF(X15&lt;=AA15,"RED",(IF(AND(X15&lt;=AB15,X15&gt;AA15),"AMBER",(IF(X15&gt;=AB15,"GREEN"))))))</f>
        <v>GREEN</v>
      </c>
      <c r="AA15" s="209">
        <f>Y15*'Master Input'!AH7</f>
        <v>0.66499999999999992</v>
      </c>
      <c r="AB15" s="209">
        <f>Y15*'Master Input'!AI7</f>
        <v>0.68599999999999994</v>
      </c>
      <c r="AC15" s="210">
        <f>Y15*'Master Input'!AJ7</f>
        <v>0</v>
      </c>
      <c r="AD15" s="203">
        <f>VLOOKUP($C15,'Master Input'!$B$6:$AM$100,VLOOKUP($D$2,$E$4:$AI$7,AD$3,FALSE),FALSE)</f>
        <v>0</v>
      </c>
      <c r="AE15" s="211">
        <f>'Master Input'!I7</f>
        <v>0.7</v>
      </c>
      <c r="AF15" s="198" t="str">
        <f>IF(AE15=0,"",(IF(AD15&lt;=AG15,"RED",(IF(AND(AD15&lt;=AH15,AD15&gt;AG15),"AMBER",(IF(AD15&gt;=AH15,"GREEN")))))))</f>
        <v>RED</v>
      </c>
      <c r="AG15" s="209">
        <f>AE15*'Master Input'!AK7</f>
        <v>0.66499999999999992</v>
      </c>
      <c r="AH15" s="209">
        <f>AE15*'Master Input'!AL7</f>
        <v>0.68599999999999994</v>
      </c>
      <c r="AI15" s="210">
        <f>AE15*'Master Input'!AM7</f>
        <v>0</v>
      </c>
      <c r="AJ15" s="220">
        <f>'Master Input'!AN7</f>
        <v>0.33</v>
      </c>
      <c r="AK15">
        <f>IF(AJ15="","",(IF(AF15="GREEN",3,(IF(AF15="AMBER",2,(IF(AF15="RED",1)))))))</f>
        <v>1</v>
      </c>
      <c r="AM15" s="256"/>
    </row>
    <row r="16" spans="1:39" ht="17.25" customHeight="1">
      <c r="A16" s="195" t="s">
        <v>120</v>
      </c>
      <c r="C16" s="644" t="str">
        <f>'Master Input'!B8</f>
        <v>Contracts with "Green" performance rating                                                                    (%, Non-Cumulative)</v>
      </c>
      <c r="E16" s="196" t="str">
        <f>'Master Input'!C8</f>
        <v>%</v>
      </c>
      <c r="F16" s="203">
        <f>VLOOKUP($C16,'Master Input'!$B$6:$AM$51,VLOOKUP($D$2,$E$4:$AC$7,F$3,FALSE),FALSE)</f>
        <v>0</v>
      </c>
      <c r="G16" s="208">
        <f>'Master Input'!D8</f>
        <v>0</v>
      </c>
      <c r="H16" s="198" t="str">
        <f>IF('Master Input'!E8="","",IF(F16&lt;=I16,"RED",(IF(AND(F16&lt;=J16,F16&gt;I16),"AMBER",(IF(F16&gt;=J16,"GREEN"))))))</f>
        <v/>
      </c>
      <c r="I16" s="204">
        <f>G16*'Master Input'!AH8</f>
        <v>0</v>
      </c>
      <c r="J16" s="208">
        <f>G16*'Master Input'!AI8</f>
        <v>0</v>
      </c>
      <c r="K16" s="206">
        <f>G16*'Master Input'!AJ8</f>
        <v>0</v>
      </c>
      <c r="L16" s="203">
        <f>VLOOKUP($C16,'Master Input'!$B$6:$AM$51,VLOOKUP($D$2,$E$4:$AC$7,L$3,FALSE),FALSE)</f>
        <v>0</v>
      </c>
      <c r="M16" s="208">
        <f>'Master Input'!K8</f>
        <v>0</v>
      </c>
      <c r="N16" s="198" t="str">
        <f>IF('Master Input'!M8="","",(IF(L16&lt;=O16,"RED",(IF(AND(L16&lt;=P16,L16&gt;O16),"AMBER",(IF(L16&gt;=P16,"GREEN")))))))</f>
        <v/>
      </c>
      <c r="O16" s="209">
        <f>M16*'Master Input'!AH8</f>
        <v>0</v>
      </c>
      <c r="P16" s="209">
        <f>M16*'Master Input'!AI8</f>
        <v>0</v>
      </c>
      <c r="Q16" s="210">
        <f>M16*'Master Input'!AJ8</f>
        <v>0</v>
      </c>
      <c r="R16" s="203">
        <f>VLOOKUP($C16,'Master Input'!$B$6:$AM$100,VLOOKUP($D$2,$E$4:$AC$7,R$3,FALSE),FALSE)</f>
        <v>0</v>
      </c>
      <c r="S16" s="208">
        <f>'Master Input'!R8</f>
        <v>0</v>
      </c>
      <c r="T16" s="198" t="str">
        <f>IF('Master Input'!U8="","",IF(R16&lt;=U16,"RED",(IF(AND(R16&lt;=V16,R16&gt;U16),"AMBER",(IF(R16&gt;=V16,"GREEN"))))))</f>
        <v/>
      </c>
      <c r="U16" s="209">
        <f>S16*'Master Input'!AH8</f>
        <v>0</v>
      </c>
      <c r="V16" s="209">
        <f>S16*'Master Input'!AI8</f>
        <v>0</v>
      </c>
      <c r="W16" s="210">
        <f>S16*'Master Input'!AJ8</f>
        <v>0</v>
      </c>
      <c r="X16" s="203">
        <f>VLOOKUP($C16,'Master Input'!$B$6:$AM$100,VLOOKUP($D$2,$E$4:$AI$7,X$3,FALSE),FALSE)</f>
        <v>0</v>
      </c>
      <c r="Y16" s="208">
        <f>'Master Input'!Y8</f>
        <v>0</v>
      </c>
      <c r="Z16" s="198" t="str">
        <f>IF('Master Input'!AC8="","",IF(X16&lt;=AA16,"RED",(IF(AND(X16&lt;=AB16,X16&gt;AA16),"AMBER",(IF(X16&gt;=AB16,"GREEN"))))))</f>
        <v/>
      </c>
      <c r="AA16" s="209">
        <f>Y16*'Master Input'!AH8</f>
        <v>0</v>
      </c>
      <c r="AB16" s="209">
        <f>Y16*'Master Input'!AI8</f>
        <v>0</v>
      </c>
      <c r="AC16" s="210">
        <f>Y16*'Master Input'!AJ8</f>
        <v>0</v>
      </c>
      <c r="AD16" s="203">
        <f>VLOOKUP($C16,'Master Input'!$B$6:$AM$100,VLOOKUP($D$2,$E$4:$AI$7,AD$3,FALSE),FALSE)</f>
        <v>0</v>
      </c>
      <c r="AE16" s="211">
        <f>'Master Input'!I8</f>
        <v>0</v>
      </c>
      <c r="AF16" s="198" t="str">
        <f>IF(AE16=0,"",(IF(AD16&lt;=AG16,"RED",(IF(AND(AD16&lt;=AH16,AD16&gt;AG16),"AMBER",(IF(AD16&gt;=AH16,"GREEN")))))))</f>
        <v/>
      </c>
      <c r="AG16" s="209">
        <f>AE16*'Master Input'!AK8</f>
        <v>0</v>
      </c>
      <c r="AH16" s="209">
        <f>AE16*'Master Input'!AL8</f>
        <v>0</v>
      </c>
      <c r="AI16" s="210">
        <f>AE16*'Master Input'!AM8</f>
        <v>0</v>
      </c>
      <c r="AJ16" s="220">
        <f>'Master Input'!AN8</f>
        <v>0.33</v>
      </c>
      <c r="AK16" t="b">
        <f>IF(AJ16="","",(IF(AF16="GREEN",3,(IF(AF16="AMBER",2,(IF(AF16="RED",1)))))))</f>
        <v>0</v>
      </c>
      <c r="AM16" s="256"/>
    </row>
    <row r="17" spans="1:39" ht="17.25" customHeight="1">
      <c r="A17" s="188" t="s">
        <v>121</v>
      </c>
      <c r="C17" s="189" t="str">
        <f>'Master Input'!B9</f>
        <v>Core audiences understand and want to engage with Barnardo's to deliver our purpose</v>
      </c>
      <c r="D17" s="189"/>
      <c r="E17" s="191"/>
      <c r="F17" s="190"/>
      <c r="G17" s="191"/>
      <c r="H17" s="191"/>
      <c r="I17" s="191"/>
      <c r="J17" s="191"/>
      <c r="K17" s="193"/>
      <c r="L17" s="190"/>
      <c r="M17" s="191"/>
      <c r="N17" s="191"/>
      <c r="O17" s="191"/>
      <c r="P17" s="191"/>
      <c r="Q17" s="193"/>
      <c r="R17" s="190"/>
      <c r="S17" s="191"/>
      <c r="T17" s="191"/>
      <c r="U17" s="191"/>
      <c r="V17" s="191"/>
      <c r="W17" s="193"/>
      <c r="X17" s="190"/>
      <c r="Y17" s="191"/>
      <c r="Z17" s="191"/>
      <c r="AA17" s="191"/>
      <c r="AB17" s="191"/>
      <c r="AC17" s="193"/>
      <c r="AD17" s="190"/>
      <c r="AE17" s="191"/>
      <c r="AF17" s="191"/>
      <c r="AG17" s="191"/>
      <c r="AH17" s="191"/>
      <c r="AI17" s="193"/>
      <c r="AJ17" s="220"/>
      <c r="AL17" s="253">
        <f>(AJ18*AK18)+(AJ19*AK19)</f>
        <v>1</v>
      </c>
      <c r="AM17" s="256" t="str">
        <f>IF('Master Input'!AO9="","",(IF('Control Sheet'!AL17&lt;'Master Input'!AO9,"RED",(IF(AND('Control Sheet'!AL17&gt;='Master Input'!AO9,'Control Sheet'!AL17&lt;'Master Input'!AP9),"AMBER",(IF('Control Sheet'!AL17&gt;='Master Input'!AP9,"GREEN")))))))</f>
        <v>RED</v>
      </c>
    </row>
    <row r="18" spans="1:39" ht="17.25" customHeight="1">
      <c r="A18" s="195" t="s">
        <v>122</v>
      </c>
      <c r="C18" s="566" t="str">
        <f>'Master Input'!B10</f>
        <v>Growing engagement across digital and social channels that support the core business objectives                                            (K, Non-Cumulative)</v>
      </c>
      <c r="E18" s="196" t="str">
        <f>'Master Input'!C10</f>
        <v>%</v>
      </c>
      <c r="F18" s="203">
        <f>VLOOKUP($C18,'Master Input'!$B$6:$AM$51,VLOOKUP($D$2,$E$4:$AC$7,F$3,FALSE),FALSE)</f>
        <v>0.10741000000000001</v>
      </c>
      <c r="G18" s="208">
        <f>'Master Input'!D10</f>
        <v>0.45</v>
      </c>
      <c r="H18" s="198" t="str">
        <f>IF('Master Input'!E10="","",IF(F18&lt;=I18,"RED",(IF(AND(F18&lt;=J18,F18&gt;I18),"AMBER",(IF(F18&gt;=J18,"GREEN"))))))</f>
        <v>RED</v>
      </c>
      <c r="I18" s="204">
        <f>G18*'Master Input'!AH10</f>
        <v>0.42352941176470588</v>
      </c>
      <c r="J18" s="208">
        <f>G18*'Master Input'!AI10</f>
        <v>0.43235294117647061</v>
      </c>
      <c r="K18" s="206">
        <f>G18*'Master Input'!AJ10</f>
        <v>0</v>
      </c>
      <c r="L18" s="203">
        <f>VLOOKUP($C18,'Master Input'!$B$6:$AM$51,VLOOKUP($D$2,$E$4:$AC$7,L$3,FALSE),FALSE)</f>
        <v>0.28521999999999997</v>
      </c>
      <c r="M18" s="208">
        <f>'Master Input'!K10</f>
        <v>0.45</v>
      </c>
      <c r="N18" s="198" t="str">
        <f>IF('Master Input'!M10="","",(IF(L18&lt;=O18,"RED",(IF(AND(L18&lt;=P18,L18&gt;O18),"AMBER",(IF(L18&gt;=P18,"GREEN")))))))</f>
        <v>RED</v>
      </c>
      <c r="O18" s="209">
        <f>M18*'Master Input'!AH10</f>
        <v>0.42352941176470588</v>
      </c>
      <c r="P18" s="209">
        <f>M18*'Master Input'!AI10</f>
        <v>0.43235294117647061</v>
      </c>
      <c r="Q18" s="210">
        <f>M18*'Master Input'!AJ10</f>
        <v>0</v>
      </c>
      <c r="R18" s="203">
        <f>VLOOKUP($C18,'Master Input'!$B$6:$AM$100,VLOOKUP($D$2,$E$4:$AC$7,R$3,FALSE),FALSE)</f>
        <v>0.41122999999999998</v>
      </c>
      <c r="S18" s="208">
        <f>'Master Input'!R10</f>
        <v>0.45</v>
      </c>
      <c r="T18" s="198" t="str">
        <f>IF('Master Input'!U10="","",IF(R18&lt;=U18,"RED",(IF(AND(R18&lt;=V18,R18&gt;U18),"AMBER",(IF(R18&gt;=V18,"GREEN"))))))</f>
        <v>RED</v>
      </c>
      <c r="U18" s="209">
        <f>S18*'Master Input'!AH10</f>
        <v>0.42352941176470588</v>
      </c>
      <c r="V18" s="209">
        <f>S18*'Master Input'!AI10</f>
        <v>0.43235294117647061</v>
      </c>
      <c r="W18" s="210">
        <f>S18*'Master Input'!AJ10</f>
        <v>0</v>
      </c>
      <c r="X18" s="203">
        <f>VLOOKUP($C18,'Master Input'!$B$6:$AM$100,VLOOKUP($D$2,$E$4:$AI$7,X$3,FALSE),FALSE)</f>
        <v>0.76424000000000003</v>
      </c>
      <c r="Y18" s="208">
        <f>'Master Input'!Y10</f>
        <v>0.45</v>
      </c>
      <c r="Z18" s="198" t="str">
        <f>IF('Master Input'!AC10="","",IF(X18&lt;=AA18,"RED",(IF(AND(X18&lt;=AB18,X18&gt;AA18),"AMBER",(IF(X18&gt;=AB18,"GREEN"))))))</f>
        <v>GREEN</v>
      </c>
      <c r="AA18" s="209">
        <f>Y18*'Master Input'!AH10</f>
        <v>0.42352941176470588</v>
      </c>
      <c r="AB18" s="209">
        <f>Y18*'Master Input'!AI10</f>
        <v>0.43235294117647061</v>
      </c>
      <c r="AC18" s="210">
        <f>Y18*'Master Input'!AJ10</f>
        <v>0</v>
      </c>
      <c r="AD18" s="203">
        <f>VLOOKUP($C18,'Master Input'!$B$6:$AM$100,VLOOKUP($D$2,$E$4:$AI$7,AD$3,FALSE),FALSE)</f>
        <v>0</v>
      </c>
      <c r="AE18" s="211">
        <f>'Master Input'!I10</f>
        <v>0.45</v>
      </c>
      <c r="AF18" s="198" t="str">
        <f>IF(AE18=0,"",(IF(AD18&lt;=AG18,"RED",(IF(AND(AD18&lt;=AH18,AD18&gt;AG18),"AMBER",(IF(AD18&gt;=AH18,"GREEN")))))))</f>
        <v>RED</v>
      </c>
      <c r="AG18" s="209">
        <f>AE18*'Master Input'!AK10</f>
        <v>0.42352941176470588</v>
      </c>
      <c r="AH18" s="209">
        <f>AE18*'Master Input'!AL10</f>
        <v>0.43235294117647061</v>
      </c>
      <c r="AI18" s="210">
        <f>AE18*'Master Input'!AM10</f>
        <v>0</v>
      </c>
      <c r="AJ18" s="220">
        <f>'Master Input'!AN10</f>
        <v>0.5</v>
      </c>
      <c r="AK18">
        <f>IF(AJ18="","",(IF(AF18="GREEN",3,(IF(AF18="AMBER",2,(IF(AF18="RED",1)))))))</f>
        <v>1</v>
      </c>
      <c r="AM18" s="256"/>
    </row>
    <row r="19" spans="1:39" ht="17.25" customHeight="1">
      <c r="A19" s="195" t="s">
        <v>123</v>
      </c>
      <c r="C19" s="566" t="str">
        <f>'Master Input'!B11</f>
        <v>Increased propensity to donate amongst potential supporters                                                                                (%, Non-Cumulative)</v>
      </c>
      <c r="E19" s="196" t="str">
        <f>'Master Input'!C11</f>
        <v>%</v>
      </c>
      <c r="F19" s="203">
        <f>VLOOKUP($C19,'Master Input'!$B$6:$AM$51,VLOOKUP($D$2,$E$4:$AC$7,F$3,FALSE),FALSE)</f>
        <v>0.41</v>
      </c>
      <c r="G19" s="208">
        <f>'Master Input'!D11</f>
        <v>0.4</v>
      </c>
      <c r="H19" s="198" t="str">
        <f>IF('Master Input'!E11="","",IF(F19&lt;=I19,"RED",(IF(AND(F19&lt;=J19,F19&gt;I19),"AMBER",(IF(F19&gt;=J19,"GREEN"))))))</f>
        <v>GREEN</v>
      </c>
      <c r="I19" s="204">
        <f>G19*'Master Input'!AH11</f>
        <v>0.37000000000000005</v>
      </c>
      <c r="J19" s="208">
        <f>G19*'Master Input'!AI11</f>
        <v>0.39</v>
      </c>
      <c r="K19" s="206">
        <f>G19*'Master Input'!AJ11</f>
        <v>0</v>
      </c>
      <c r="L19" s="203">
        <f>VLOOKUP($C19,'Master Input'!$B$6:$AM$51,VLOOKUP($D$2,$E$4:$AC$7,L$3,FALSE),FALSE)</f>
        <v>0.42</v>
      </c>
      <c r="M19" s="208">
        <f>'Master Input'!K11</f>
        <v>0.4</v>
      </c>
      <c r="N19" s="198" t="str">
        <f>IF('Master Input'!M11="","",(IF(L19&lt;=O19,"RED",(IF(AND(L19&lt;=P19,L19&gt;O19),"AMBER",(IF(L19&gt;=P19,"GREEN")))))))</f>
        <v>GREEN</v>
      </c>
      <c r="O19" s="209">
        <f>M19*'Master Input'!AH11</f>
        <v>0.37000000000000005</v>
      </c>
      <c r="P19" s="209">
        <f>M19*'Master Input'!AI11</f>
        <v>0.39</v>
      </c>
      <c r="Q19" s="210">
        <f>M19*'Master Input'!AJ11</f>
        <v>0</v>
      </c>
      <c r="R19" s="203">
        <f>VLOOKUP($C19,'Master Input'!$B$6:$AM$100,VLOOKUP($D$2,$E$4:$AC$7,R$3,FALSE),FALSE)</f>
        <v>0.43</v>
      </c>
      <c r="S19" s="208">
        <f>'Master Input'!R11</f>
        <v>0.4</v>
      </c>
      <c r="T19" s="198" t="str">
        <f>IF('Master Input'!U11="","",IF(R19&lt;=U19,"RED",(IF(AND(R19&lt;=V19,R19&gt;U19),"AMBER",(IF(R19&gt;=V19,"GREEN"))))))</f>
        <v>GREEN</v>
      </c>
      <c r="U19" s="209">
        <f>S19*'Master Input'!AH11</f>
        <v>0.37000000000000005</v>
      </c>
      <c r="V19" s="209">
        <f>S19*'Master Input'!AI11</f>
        <v>0.39</v>
      </c>
      <c r="W19" s="210">
        <f>S19*'Master Input'!AJ11</f>
        <v>0</v>
      </c>
      <c r="X19" s="203">
        <f>VLOOKUP($C19,'Master Input'!$B$6:$AM$100,VLOOKUP($D$2,$E$4:$AI$7,X$3,FALSE),FALSE)</f>
        <v>0.4</v>
      </c>
      <c r="Y19" s="208">
        <f>'Master Input'!Y11</f>
        <v>0.4</v>
      </c>
      <c r="Z19" s="198" t="str">
        <f>IF('Master Input'!AC11="","",IF(X19&lt;=AA19,"RED",(IF(AND(X19&lt;=AB19,X19&gt;AA19),"AMBER",(IF(X19&gt;=AB19,"GREEN"))))))</f>
        <v>GREEN</v>
      </c>
      <c r="AA19" s="209">
        <f>Y19*'Master Input'!AH11</f>
        <v>0.37000000000000005</v>
      </c>
      <c r="AB19" s="209">
        <f>Y19*'Master Input'!AI11</f>
        <v>0.39</v>
      </c>
      <c r="AC19" s="210">
        <f>Y19*'Master Input'!AJ11</f>
        <v>0</v>
      </c>
      <c r="AD19" s="203">
        <f>VLOOKUP($C19,'Master Input'!$B$6:$AM$100,VLOOKUP($D$2,$E$4:$AI$7,AD$3,FALSE),FALSE)</f>
        <v>0</v>
      </c>
      <c r="AE19" s="211">
        <f>'Master Input'!I11</f>
        <v>0.4</v>
      </c>
      <c r="AF19" s="198" t="str">
        <f>IF(AE19=0,"",(IF(AD19&lt;=AG19,"RED",(IF(AND(AD19&lt;=AH19,AD19&gt;AG19),"AMBER",(IF(AD19&gt;=AH19,"GREEN")))))))</f>
        <v>RED</v>
      </c>
      <c r="AG19" s="209">
        <f>AE19*'Master Input'!AK11</f>
        <v>0.37000000000000005</v>
      </c>
      <c r="AH19" s="209">
        <f>AE19*'Master Input'!AL11</f>
        <v>0.39</v>
      </c>
      <c r="AI19" s="210">
        <f>AE19*'Master Input'!AM11</f>
        <v>0</v>
      </c>
      <c r="AJ19" s="220">
        <f>'Master Input'!AN11</f>
        <v>0.5</v>
      </c>
      <c r="AK19">
        <f>IF(AJ19="","",(IF(AF19="GREEN",3,(IF(AF19="AMBER",2,(IF(AF19="RED",1)))))))</f>
        <v>1</v>
      </c>
      <c r="AM19" s="256"/>
    </row>
    <row r="20" spans="1:39" ht="17.25" customHeight="1">
      <c r="A20" s="188" t="s">
        <v>124</v>
      </c>
      <c r="C20" s="189" t="str">
        <f>'Master Input'!B12</f>
        <v>We achieve changes to policy and practice in key areas (per year inc. nations)</v>
      </c>
      <c r="D20" s="189"/>
      <c r="E20" s="191"/>
      <c r="F20" s="190"/>
      <c r="G20" s="191"/>
      <c r="H20" s="191"/>
      <c r="I20" s="191"/>
      <c r="J20" s="191"/>
      <c r="K20" s="193"/>
      <c r="L20" s="190"/>
      <c r="M20" s="191"/>
      <c r="N20" s="191"/>
      <c r="O20" s="191"/>
      <c r="P20" s="191"/>
      <c r="Q20" s="193"/>
      <c r="R20" s="190"/>
      <c r="S20" s="191"/>
      <c r="T20" s="191"/>
      <c r="U20" s="191"/>
      <c r="V20" s="191"/>
      <c r="W20" s="193"/>
      <c r="X20" s="190"/>
      <c r="Y20" s="191"/>
      <c r="Z20" s="191"/>
      <c r="AA20" s="191"/>
      <c r="AB20" s="191"/>
      <c r="AC20" s="193"/>
      <c r="AD20" s="190"/>
      <c r="AE20" s="191"/>
      <c r="AF20" s="191"/>
      <c r="AG20" s="191"/>
      <c r="AH20" s="191"/>
      <c r="AI20" s="193"/>
      <c r="AJ20" s="220"/>
      <c r="AL20" s="253">
        <f>(AJ21*AK21)+(AJ22*AK22)</f>
        <v>1</v>
      </c>
      <c r="AM20" s="256" t="str">
        <f>IF('Master Input'!AO12="","",(IF('Control Sheet'!AL20&lt;'Master Input'!AO12,"RED",(IF(AND('Control Sheet'!AL20&gt;='Master Input'!AO12,'Control Sheet'!AL20&lt;'Master Input'!AP12),"AMBER",(IF('Control Sheet'!AL20&gt;='Master Input'!AP12,"GREEN")))))))</f>
        <v>RED</v>
      </c>
    </row>
    <row r="21" spans="1:39" ht="17.25" customHeight="1">
      <c r="A21" s="195" t="s">
        <v>125</v>
      </c>
      <c r="C21" s="196" t="str">
        <f>'Master Input'!B13</f>
        <v>Number of policy changes                      (T, Cumulative)</v>
      </c>
      <c r="E21" s="196" t="str">
        <f>'Master Input'!C13</f>
        <v>Number t</v>
      </c>
      <c r="F21" s="212">
        <f>VLOOKUP($C21,'Master Input'!$B$6:$AM$51,VLOOKUP($D$2,$E$4:$AC$7,F$3,FALSE),FALSE)</f>
        <v>4</v>
      </c>
      <c r="G21" s="197">
        <f>'Master Input'!D13</f>
        <v>2</v>
      </c>
      <c r="H21" s="198" t="str">
        <f>IF('Master Input'!E13="","",IF(F21&lt;=I21,"RED",(IF(AND(F21&lt;=J21,F21&gt;I21),"AMBER",(IF(F21&gt;=J21,"GREEN"))))))</f>
        <v>GREEN</v>
      </c>
      <c r="I21" s="213">
        <f>G21*'Master Input'!AH13</f>
        <v>0.8571428571428571</v>
      </c>
      <c r="J21" s="214">
        <f>G21*'Master Input'!AI13</f>
        <v>1.7142857142857142</v>
      </c>
      <c r="K21" s="215">
        <f>G21*'Master Input'!AJ13</f>
        <v>0</v>
      </c>
      <c r="L21" s="212">
        <f>VLOOKUP($C21,'Master Input'!$B$6:$AM$51,VLOOKUP($D$2,$E$4:$AC$7,L$3,FALSE),FALSE)</f>
        <v>5</v>
      </c>
      <c r="M21" s="197">
        <f>'Master Input'!K13</f>
        <v>4</v>
      </c>
      <c r="N21" s="198" t="str">
        <f>IF('Master Input'!M13="","",(IF(L21&lt;=O21,"RED",(IF(AND(L21&lt;=P21,L21&gt;O21),"AMBER",(IF(L21&gt;=P21,"GREEN")))))))</f>
        <v>GREEN</v>
      </c>
      <c r="O21" s="213">
        <f>M21*'Master Input'!AH13</f>
        <v>1.7142857142857142</v>
      </c>
      <c r="P21" s="213">
        <f>M21*'Master Input'!AI13</f>
        <v>3.4285714285714284</v>
      </c>
      <c r="Q21" s="216">
        <f>M21*'Master Input'!AJ13</f>
        <v>0</v>
      </c>
      <c r="R21" s="212">
        <f>VLOOKUP($C21,'Master Input'!$B$6:$AM$100,VLOOKUP($D$2,$E$4:$AC$7,R$3,FALSE),FALSE)</f>
        <v>6</v>
      </c>
      <c r="S21" s="197">
        <f>'Master Input'!R13</f>
        <v>6</v>
      </c>
      <c r="T21" s="198" t="str">
        <f>IF('Master Input'!U13="","",IF(R21&lt;=U21,"RED",(IF(AND(R21&lt;=V21,R21&gt;U21),"AMBER",(IF(R21&gt;=V21,"GREEN"))))))</f>
        <v>GREEN</v>
      </c>
      <c r="U21" s="213">
        <f>S21*'Master Input'!AH13</f>
        <v>2.5714285714285712</v>
      </c>
      <c r="V21" s="213">
        <f>S21*'Master Input'!AI13</f>
        <v>5.1428571428571423</v>
      </c>
      <c r="W21" s="216">
        <f>S21*'Master Input'!AJ13</f>
        <v>0</v>
      </c>
      <c r="X21" s="212">
        <f>VLOOKUP($C21,'Master Input'!$B$6:$AM$100,VLOOKUP($D$2,$E$4:$AI$7,X$3,FALSE),FALSE)</f>
        <v>7</v>
      </c>
      <c r="Y21" s="197">
        <f>'Master Input'!Y13</f>
        <v>7</v>
      </c>
      <c r="Z21" s="198" t="str">
        <f>IF('Master Input'!AC13="","",IF(X21&lt;=AA21,"RED",(IF(AND(X21&lt;=AB21,X21&gt;AA21),"AMBER",(IF(X21&gt;=AB21,"GREEN"))))))</f>
        <v>GREEN</v>
      </c>
      <c r="AA21" s="217">
        <f>Y21*'Master Input'!AH13</f>
        <v>3</v>
      </c>
      <c r="AB21" s="217">
        <f>Y21*'Master Input'!AI13</f>
        <v>6</v>
      </c>
      <c r="AC21" s="218">
        <f>Y21*'Master Input'!AJ13</f>
        <v>0</v>
      </c>
      <c r="AD21" s="212">
        <f>VLOOKUP($C21,'Master Input'!$B$6:$AM$100,VLOOKUP($D$2,$E$4:$AI$7,AD$3,FALSE),FALSE)</f>
        <v>0</v>
      </c>
      <c r="AE21" s="219">
        <f>'Master Input'!I13</f>
        <v>7</v>
      </c>
      <c r="AF21" s="198" t="str">
        <f>IF(AE21=0,"",(IF(AD21&lt;=AG21,"RED",(IF(AND(AD21&lt;=AH21,AD21&gt;AG21),"AMBER",(IF(AD21&gt;=AH21,"GREEN")))))))</f>
        <v>RED</v>
      </c>
      <c r="AG21" s="199">
        <f>AE21*'Master Input'!AK13</f>
        <v>3</v>
      </c>
      <c r="AH21" s="199">
        <f>AE21*'Master Input'!AL13</f>
        <v>6</v>
      </c>
      <c r="AI21" s="201">
        <f>AE21*'Master Input'!AM13</f>
        <v>0</v>
      </c>
      <c r="AJ21" s="220">
        <f>'Master Input'!AN13</f>
        <v>1</v>
      </c>
      <c r="AK21">
        <f>IF(AJ21="","",(IF(AF21="GREEN",3,(IF(AF21="AMBER",2,(IF(AF21="RED",1)))))))</f>
        <v>1</v>
      </c>
      <c r="AM21" s="256"/>
    </row>
    <row r="22" spans="1:39" ht="21">
      <c r="A22" s="181"/>
      <c r="C22" s="182" t="s">
        <v>126</v>
      </c>
      <c r="D22" s="183"/>
      <c r="E22" s="185"/>
      <c r="F22" s="184"/>
      <c r="G22" s="185"/>
      <c r="H22" s="185"/>
      <c r="I22" s="185"/>
      <c r="J22" s="185"/>
      <c r="K22" s="187"/>
      <c r="L22" s="184"/>
      <c r="M22" s="185"/>
      <c r="N22" s="185"/>
      <c r="O22" s="185"/>
      <c r="P22" s="185"/>
      <c r="Q22" s="187"/>
      <c r="R22" s="184"/>
      <c r="S22" s="185"/>
      <c r="T22" s="185"/>
      <c r="U22" s="185"/>
      <c r="V22" s="185"/>
      <c r="W22" s="187"/>
      <c r="X22" s="184"/>
      <c r="Y22" s="185"/>
      <c r="Z22" s="185"/>
      <c r="AA22" s="185"/>
      <c r="AB22" s="185"/>
      <c r="AC22" s="187"/>
      <c r="AD22" s="184"/>
      <c r="AE22" s="185"/>
      <c r="AF22" s="185"/>
      <c r="AG22" s="185"/>
      <c r="AH22" s="185"/>
      <c r="AI22" s="187"/>
      <c r="AJ22" s="185"/>
      <c r="AK22" s="185"/>
      <c r="AL22" s="185"/>
      <c r="AM22" s="187"/>
    </row>
    <row r="23" spans="1:39" ht="17.25" customHeight="1">
      <c r="A23" s="188" t="s">
        <v>127</v>
      </c>
      <c r="C23" s="189" t="str">
        <f>'Master Input'!B15</f>
        <v>We listen to our beneficiaries and funders</v>
      </c>
      <c r="D23" s="189"/>
      <c r="E23" s="191"/>
      <c r="F23" s="190"/>
      <c r="G23" s="191"/>
      <c r="H23" s="191"/>
      <c r="I23" s="191"/>
      <c r="J23" s="191"/>
      <c r="K23" s="193"/>
      <c r="L23" s="190"/>
      <c r="M23" s="191"/>
      <c r="N23" s="191"/>
      <c r="O23" s="191"/>
      <c r="P23" s="191"/>
      <c r="Q23" s="193"/>
      <c r="R23" s="190"/>
      <c r="S23" s="191"/>
      <c r="T23" s="191"/>
      <c r="U23" s="191"/>
      <c r="V23" s="191"/>
      <c r="W23" s="193"/>
      <c r="X23" s="190"/>
      <c r="Y23" s="191"/>
      <c r="Z23" s="191"/>
      <c r="AA23" s="191"/>
      <c r="AB23" s="191"/>
      <c r="AC23" s="193"/>
      <c r="AD23" s="190"/>
      <c r="AE23" s="191"/>
      <c r="AF23" s="191"/>
      <c r="AG23" s="191"/>
      <c r="AH23" s="191"/>
      <c r="AI23" s="193"/>
      <c r="AJ23" s="220"/>
      <c r="AL23" s="253">
        <f>(AJ24*AK24)+(AJ25*AK25)+(AJ26*AK26)</f>
        <v>0</v>
      </c>
      <c r="AM23" s="256" t="str">
        <f>IF('Master Input'!AO15="","",(IF('Control Sheet'!AL23&lt;'Master Input'!AO15,"RED",(IF(AND('Control Sheet'!AL23&gt;='Master Input'!AO15,'Control Sheet'!AL23&lt;'Master Input'!AP15),"AMBER",(IF('Control Sheet'!AL23&gt;='Master Input'!AP15,"GREEN")))))))</f>
        <v>RED</v>
      </c>
    </row>
    <row r="24" spans="1:39" ht="17.25" customHeight="1">
      <c r="A24" s="195" t="s">
        <v>128</v>
      </c>
      <c r="C24" s="644" t="str">
        <f>'Master Input'!B16</f>
        <v>% Children's Services contracts capturing beneficiary feedback                                                   (%, Non-Cumulative)</v>
      </c>
      <c r="D24" s="196"/>
      <c r="E24" s="196" t="str">
        <f>'Master Input'!C16</f>
        <v>%</v>
      </c>
      <c r="F24" s="203">
        <f>VLOOKUP($C24,'Master Input'!$B$6:$AM$51,VLOOKUP($D$2,$E$4:$AC$7,F$3,FALSE),FALSE)</f>
        <v>0</v>
      </c>
      <c r="G24" s="208">
        <f>'Master Input'!D16</f>
        <v>0</v>
      </c>
      <c r="H24" s="198" t="str">
        <f>IF('Master Input'!E16="","",IF(F24&lt;=I24,"RED",(IF(AND(F24&lt;=J24,F24&gt;I24),"AMBER",(IF(F24&gt;=J24,"GREEN"))))))</f>
        <v/>
      </c>
      <c r="I24" s="204">
        <f>G24*'Master Input'!AH16</f>
        <v>0</v>
      </c>
      <c r="J24" s="208">
        <f>G24*'Master Input'!AI16</f>
        <v>0</v>
      </c>
      <c r="K24" s="206">
        <f>G24*'Master Input'!AJ16</f>
        <v>0</v>
      </c>
      <c r="L24" s="203">
        <f>VLOOKUP($C24,'Master Input'!$B$6:$AM$51,VLOOKUP($D$2,$E$4:$AC$7,L$3,FALSE),FALSE)</f>
        <v>0</v>
      </c>
      <c r="M24" s="208">
        <f>'Master Input'!K16</f>
        <v>0</v>
      </c>
      <c r="N24" s="198" t="str">
        <f>IF('Master Input'!M16="","",(IF(L24&lt;=O24,"RED",(IF(AND(L24&lt;=P24,L24&gt;O24),"AMBER",(IF(L24&gt;=P24,"GREEN")))))))</f>
        <v/>
      </c>
      <c r="O24" s="209">
        <f>M24*'Master Input'!AH16</f>
        <v>0</v>
      </c>
      <c r="P24" s="209">
        <f>M24*'Master Input'!AI16</f>
        <v>0</v>
      </c>
      <c r="Q24" s="210">
        <f>M24*'Master Input'!AJ16</f>
        <v>0</v>
      </c>
      <c r="R24" s="203">
        <f>VLOOKUP($C24,'Master Input'!$B$6:$AM$100,VLOOKUP($D$2,$E$4:$AC$7,R$3,FALSE),FALSE)</f>
        <v>0</v>
      </c>
      <c r="S24" s="208">
        <f>'Master Input'!R16</f>
        <v>0</v>
      </c>
      <c r="T24" s="198" t="str">
        <f>IF('Master Input'!U16="","",IF(R24&lt;=U24,"RED",(IF(AND(R24&lt;=V24,R24&gt;U24),"AMBER",(IF(R24&gt;=V24,"GREEN"))))))</f>
        <v/>
      </c>
      <c r="U24" s="209">
        <f>S24*'Master Input'!AH16</f>
        <v>0</v>
      </c>
      <c r="V24" s="209">
        <f>S24*'Master Input'!AI16</f>
        <v>0</v>
      </c>
      <c r="W24" s="210">
        <f>S24*'Master Input'!AJ16</f>
        <v>0</v>
      </c>
      <c r="X24" s="203">
        <f>VLOOKUP($C24,'Master Input'!$B$6:$AM$100,VLOOKUP($D$2,$E$4:$AI$7,X$3,FALSE),FALSE)</f>
        <v>0</v>
      </c>
      <c r="Y24" s="208">
        <f>'Master Input'!Y16</f>
        <v>0</v>
      </c>
      <c r="Z24" s="198" t="str">
        <f>IF('Master Input'!AC16="","",IF(X24&lt;=AA24,"RED",(IF(AND(X24&lt;=AB24,X24&gt;AA24),"AMBER",(IF(X24&gt;=AB24,"GREEN"))))))</f>
        <v/>
      </c>
      <c r="AA24" s="209">
        <f>Y24*'Master Input'!AH16</f>
        <v>0</v>
      </c>
      <c r="AB24" s="209">
        <f>Y24*'Master Input'!AI16</f>
        <v>0</v>
      </c>
      <c r="AC24" s="210">
        <f>Y24*'Master Input'!AJ16</f>
        <v>0</v>
      </c>
      <c r="AD24" s="203">
        <f>VLOOKUP($C24,'Master Input'!$B$6:$AM$100,VLOOKUP($D$2,$E$4:$AI$7,AD$3,FALSE),FALSE)</f>
        <v>0</v>
      </c>
      <c r="AE24" s="211">
        <f>'Master Input'!I16</f>
        <v>0</v>
      </c>
      <c r="AF24" s="198" t="str">
        <f>IF(AE24=0,"",(IF(AD24&lt;=AG24,"RED",(IF(AND(AD24&lt;=AH24,AD24&gt;AG24),"AMBER",(IF(AD24&gt;=AH24,"GREEN")))))))</f>
        <v/>
      </c>
      <c r="AG24" s="209">
        <f>AE24*'Master Input'!AK16</f>
        <v>0</v>
      </c>
      <c r="AH24" s="209">
        <f>AE24*'Master Input'!AL16</f>
        <v>0</v>
      </c>
      <c r="AI24" s="210">
        <f>AE24*'Master Input'!AM16</f>
        <v>0</v>
      </c>
      <c r="AJ24" s="220">
        <f>'Master Input'!AN16</f>
        <v>0.33</v>
      </c>
      <c r="AK24" t="b">
        <f>IF(AJ24="","",(IF(AF24="GREEN",3,(IF(AF24="AMBER",2,(IF(AF24="RED",1)))))))</f>
        <v>0</v>
      </c>
      <c r="AM24" s="256"/>
    </row>
    <row r="25" spans="1:39" ht="17.25" customHeight="1">
      <c r="A25" s="195" t="s">
        <v>129</v>
      </c>
      <c r="C25" s="196" t="str">
        <f>'Master Input'!B17</f>
        <v>Net Promoter score                                                (Score Range, Non-Cumulative)</v>
      </c>
      <c r="D25" s="196"/>
      <c r="E25" s="196" t="str">
        <f>'Master Input'!C17</f>
        <v>1-6 R, 7-8, A, 9-10 G scale</v>
      </c>
      <c r="F25" s="212">
        <f>VLOOKUP($C25,'Master Input'!$B$6:$AM$51,VLOOKUP($D$2,$E$4:$AC$7,F$3,FALSE),FALSE)</f>
        <v>0</v>
      </c>
      <c r="G25" s="197">
        <f>'Master Input'!D17</f>
        <v>0</v>
      </c>
      <c r="H25" s="198" t="str">
        <f>IF('Master Input'!E17="","",IF(F25&lt;=I25,"RED",(IF(AND(F25&lt;=J25,F25&gt;I25),"AMBER",(IF(F25&gt;=J25,"GREEN"))))))</f>
        <v/>
      </c>
      <c r="I25" s="221">
        <f>G25*'Master Input'!AH17</f>
        <v>0</v>
      </c>
      <c r="J25" s="222">
        <f>G25*'Master Input'!AI17</f>
        <v>0</v>
      </c>
      <c r="K25" s="223">
        <f>G25*'Master Input'!AJ17</f>
        <v>0</v>
      </c>
      <c r="L25" s="212">
        <f>VLOOKUP($C25,'Master Input'!$B$6:$AM$51,VLOOKUP($D$2,$E$4:$AC$7,L$3,FALSE),FALSE)</f>
        <v>0</v>
      </c>
      <c r="M25" s="197">
        <f>'Master Input'!K17</f>
        <v>0</v>
      </c>
      <c r="N25" s="198" t="str">
        <f>IF('Master Input'!M17="","",(IF(L25&lt;=O25,"RED",(IF(AND(L25&lt;=P25,L25&gt;O25),"AMBER",(IF(L25&gt;=P25,"GREEN")))))))</f>
        <v/>
      </c>
      <c r="O25" s="221">
        <f>M25*'Master Input'!AH17</f>
        <v>0</v>
      </c>
      <c r="P25" s="221">
        <f>M25*'Master Input'!AI17</f>
        <v>0</v>
      </c>
      <c r="Q25" s="224">
        <f>M25*'Master Input'!AJ17</f>
        <v>0</v>
      </c>
      <c r="R25" s="212">
        <f>VLOOKUP($C25,'Master Input'!$B$6:$AM$100,VLOOKUP($D$2,$E$4:$AC$7,R$3,FALSE),FALSE)</f>
        <v>0</v>
      </c>
      <c r="S25" s="197">
        <f>'Master Input'!R17</f>
        <v>0</v>
      </c>
      <c r="T25" s="198" t="str">
        <f>IF('Master Input'!U17="","",IF(R25&lt;=U25,"RED",(IF(AND(R25&lt;=V25,R25&gt;U25),"AMBER",(IF(R25&gt;=V25,"GREEN"))))))</f>
        <v/>
      </c>
      <c r="U25" s="221">
        <f>S25*'Master Input'!AH17</f>
        <v>0</v>
      </c>
      <c r="V25" s="221">
        <f>S25*'Master Input'!AI17</f>
        <v>0</v>
      </c>
      <c r="W25" s="224">
        <f>S25*'Master Input'!AJ17</f>
        <v>0</v>
      </c>
      <c r="X25" s="212">
        <f>VLOOKUP($C25,'Master Input'!$B$6:$AM$100,VLOOKUP($D$2,$E$4:$AI$7,X$3,FALSE),FALSE)</f>
        <v>0</v>
      </c>
      <c r="Y25" s="197">
        <f>'Master Input'!Y17</f>
        <v>0</v>
      </c>
      <c r="Z25" s="198" t="str">
        <f>IF('Master Input'!AC17="","",IF(X25&lt;=AA25,"RED",(IF(AND(X25&lt;=AB25,X25&gt;AA25),"AMBER",(IF(X25&gt;=AB25,"GREEN"))))))</f>
        <v/>
      </c>
      <c r="AA25" s="221">
        <f>Y25*'Master Input'!AH17</f>
        <v>0</v>
      </c>
      <c r="AB25" s="221">
        <f>Y25*'Master Input'!AI17</f>
        <v>0</v>
      </c>
      <c r="AC25" s="224">
        <f>Y25*'Master Input'!AJ17</f>
        <v>0</v>
      </c>
      <c r="AD25" s="212">
        <f>VLOOKUP($C25,'Master Input'!$B$6:$AM$100,VLOOKUP($D$2,$E$4:$AI$7,AD$3,FALSE),FALSE)</f>
        <v>0</v>
      </c>
      <c r="AE25" s="219">
        <f>'Master Input'!I17</f>
        <v>0</v>
      </c>
      <c r="AF25" s="198" t="str">
        <f>IF(AE25=0,"",(IF(AD25&lt;=AG25,"RED",(IF(AND(AD25&lt;=AH25,AD25&gt;AG25),"AMBER",(IF(AD25&gt;=AH25,"GREEN")))))))</f>
        <v/>
      </c>
      <c r="AG25" s="221">
        <f>AE25*'Master Input'!AK17</f>
        <v>0</v>
      </c>
      <c r="AH25" s="221">
        <f>AE25*'Master Input'!AL17</f>
        <v>0</v>
      </c>
      <c r="AI25" s="224">
        <f>AE25*'Master Input'!AM17</f>
        <v>0</v>
      </c>
      <c r="AJ25" s="220">
        <f>'Master Input'!AN17</f>
        <v>0.33</v>
      </c>
      <c r="AK25" t="b">
        <f>IF(AJ25="","",(IF(AF25="GREEN",3,(IF(AF25="AMBER",2,(IF(AF25="RED",1)))))))</f>
        <v>0</v>
      </c>
      <c r="AM25" s="256"/>
    </row>
    <row r="26" spans="1:39" ht="17.25" customHeight="1">
      <c r="A26" s="195" t="s">
        <v>130</v>
      </c>
      <c r="C26" s="196" t="str">
        <f>'Master Input'!B18</f>
        <v>Number of committed givers                                            (K, Non-Cumulative)</v>
      </c>
      <c r="D26" s="196"/>
      <c r="E26" s="196" t="str">
        <f>'Master Input'!C18</f>
        <v>Number k</v>
      </c>
      <c r="F26" s="543">
        <f>VLOOKUP($C26,'Master Input'!$B$6:$AM$51,VLOOKUP($D$2,$E$4:$AC$7,F$3,FALSE),FALSE)</f>
        <v>0</v>
      </c>
      <c r="G26" s="507">
        <f>'Master Input'!D18</f>
        <v>0</v>
      </c>
      <c r="H26" s="1375" t="str">
        <f>IF('Master Input'!E18="","",IF(F26&lt;=I26,"RED",(IF(AND(F26&lt;=J26,F26&gt;I26),"AMBER",(IF(F26&gt;=J26,"GREEN"))))))</f>
        <v/>
      </c>
      <c r="I26" s="221">
        <f>G26*'Master Input'!AH18</f>
        <v>0</v>
      </c>
      <c r="J26" s="222">
        <f>G26*'Master Input'!AI18</f>
        <v>0</v>
      </c>
      <c r="K26" s="223">
        <f>G26*'Master Input'!AJ18</f>
        <v>0</v>
      </c>
      <c r="L26" s="543">
        <f>VLOOKUP($C26,'Master Input'!$B$6:$AM$51,VLOOKUP($D$2,$E$4:$AC$7,L$3,FALSE),FALSE)</f>
        <v>0</v>
      </c>
      <c r="M26" s="507">
        <f>'Master Input'!K18</f>
        <v>0</v>
      </c>
      <c r="N26" s="1375" t="str">
        <f>IF('Master Input'!M18="","",(IF(L26&lt;=O26,"RED",(IF(AND(L26&lt;=P26,L26&gt;O26),"AMBER",(IF(L26&gt;=P26,"GREEN")))))))</f>
        <v/>
      </c>
      <c r="O26" s="221">
        <f>M26*'Master Input'!AH18</f>
        <v>0</v>
      </c>
      <c r="P26" s="221">
        <f>M26*'Master Input'!AI18</f>
        <v>0</v>
      </c>
      <c r="Q26" s="224">
        <f>M26*'Master Input'!AJ18</f>
        <v>0</v>
      </c>
      <c r="R26" s="543">
        <f>VLOOKUP($C26,'Master Input'!$B$6:$AM$100,VLOOKUP($D$2,$E$4:$AC$7,R$3,FALSE),FALSE)</f>
        <v>0</v>
      </c>
      <c r="S26" s="507">
        <f>'Master Input'!R18</f>
        <v>0</v>
      </c>
      <c r="T26" s="1375" t="str">
        <f>IF('Master Input'!U18="","",IF(R26&lt;=U26,"RED",(IF(AND(R26&lt;=V26,R26&gt;U26),"AMBER",(IF(R26&gt;=V26,"GREEN"))))))</f>
        <v/>
      </c>
      <c r="U26" s="221">
        <f>S26*'Master Input'!AH18</f>
        <v>0</v>
      </c>
      <c r="V26" s="221">
        <f>S26*'Master Input'!AI18</f>
        <v>0</v>
      </c>
      <c r="W26" s="224">
        <f>S26*'Master Input'!AJ18</f>
        <v>0</v>
      </c>
      <c r="X26" s="543">
        <f>VLOOKUP($C26,'Master Input'!$B$6:$AM$100,VLOOKUP($D$2,$E$4:$AI$7,X$3,FALSE),FALSE)</f>
        <v>102.538</v>
      </c>
      <c r="Y26" s="507">
        <f>'Master Input'!Y18</f>
        <v>0</v>
      </c>
      <c r="Z26" s="1375" t="str">
        <f>IF('Master Input'!AC18="","",IF(X26&lt;=AA26,"RED",(IF(AND(X26&lt;=AB26,X26&gt;AA26),"AMBER",(IF(X26&gt;=AB26,"GREEN"))))))</f>
        <v>GREEN</v>
      </c>
      <c r="AA26" s="221">
        <f>Y26*'Master Input'!AH18</f>
        <v>0</v>
      </c>
      <c r="AB26" s="221">
        <f>Y26*'Master Input'!AI18</f>
        <v>0</v>
      </c>
      <c r="AC26" s="224">
        <f>Y26*'Master Input'!AJ18</f>
        <v>0</v>
      </c>
      <c r="AD26" s="543">
        <f>VLOOKUP($C26,'Master Input'!$B$6:$AM$100,VLOOKUP($D$2,$E$4:$AI$7,AD$3,FALSE),FALSE)</f>
        <v>0</v>
      </c>
      <c r="AE26" s="512">
        <f>'Master Input'!I18</f>
        <v>0</v>
      </c>
      <c r="AF26" s="1375" t="str">
        <f>IF(AE26=0,"",(IF(AD26&lt;=AG26,"RED",(IF(AND(AD26&lt;=AH26,AD26&gt;AG26),"AMBER",(IF(AD26&gt;=AH26,"GREEN")))))))</f>
        <v/>
      </c>
      <c r="AG26" s="221">
        <f>AE26*'Master Input'!AK18</f>
        <v>0</v>
      </c>
      <c r="AH26" s="221">
        <f>AE26*'Master Input'!AL18</f>
        <v>0</v>
      </c>
      <c r="AI26" s="224">
        <f>AE26*'Master Input'!AM18</f>
        <v>0</v>
      </c>
      <c r="AJ26" s="220">
        <f>'Master Input'!AN18</f>
        <v>0.33</v>
      </c>
      <c r="AK26" t="b">
        <f>IF(AJ26="","",(IF(AF26="GREEN",3,(IF(AF26="AMBER",2,(IF(AF26="RED",1)))))))</f>
        <v>0</v>
      </c>
      <c r="AM26" s="256"/>
    </row>
    <row r="27" spans="1:39" ht="17.25" customHeight="1">
      <c r="A27" s="226" t="s">
        <v>131</v>
      </c>
      <c r="C27" s="227" t="str">
        <f>'Master Input'!B19</f>
        <v>We operate effectively</v>
      </c>
      <c r="D27" s="227"/>
      <c r="E27" s="191"/>
      <c r="F27" s="190"/>
      <c r="G27" s="191"/>
      <c r="H27" s="191"/>
      <c r="I27" s="191"/>
      <c r="J27" s="191"/>
      <c r="K27" s="193"/>
      <c r="L27" s="190"/>
      <c r="M27" s="191"/>
      <c r="N27" s="191"/>
      <c r="O27" s="191"/>
      <c r="P27" s="191"/>
      <c r="Q27" s="193"/>
      <c r="R27" s="190"/>
      <c r="S27" s="191"/>
      <c r="T27" s="191"/>
      <c r="U27" s="191"/>
      <c r="V27" s="191"/>
      <c r="W27" s="193"/>
      <c r="X27" s="190"/>
      <c r="Y27" s="191"/>
      <c r="Z27" s="191"/>
      <c r="AA27" s="191"/>
      <c r="AB27" s="191"/>
      <c r="AC27" s="193"/>
      <c r="AD27" s="190"/>
      <c r="AE27" s="191"/>
      <c r="AF27" s="191"/>
      <c r="AG27" s="191"/>
      <c r="AH27" s="191"/>
      <c r="AI27" s="193"/>
      <c r="AJ27" s="220"/>
      <c r="AL27" s="253">
        <f>(AJ28*AK28)+(AJ29*AK29)+(AJ30*AK30)+(AJ31*AK31)+(AJ32*AK32)</f>
        <v>1</v>
      </c>
      <c r="AM27" s="256" t="str">
        <f>IF('Master Input'!AO19="","",(IF('Control Sheet'!AL27&lt;'Master Input'!AO19,"RED",(IF(AND('Control Sheet'!AL27&gt;='Master Input'!AO19,'Control Sheet'!AL27&lt;'Master Input'!AP19),"AMBER",(IF('Control Sheet'!AL27&gt;='Master Input'!AP19,"GREEN")))))))</f>
        <v>RED</v>
      </c>
    </row>
    <row r="28" spans="1:39" ht="17.25" customHeight="1">
      <c r="A28" s="195" t="s">
        <v>132</v>
      </c>
      <c r="C28" s="566" t="str">
        <f>'Master Input'!B20</f>
        <v>Tender Success rate for bids submitted                                                               (%, Non-Cumulative)</v>
      </c>
      <c r="D28" s="196"/>
      <c r="E28" s="196" t="str">
        <f>'Master Input'!C20</f>
        <v>%</v>
      </c>
      <c r="F28" s="203">
        <f>VLOOKUP($C28,'Master Input'!$B$6:$AM$51,VLOOKUP($D$2,$E$4:$AC$7,F$3,FALSE),FALSE)</f>
        <v>0.55000000000000004</v>
      </c>
      <c r="G28" s="208">
        <f>'Master Input'!D20</f>
        <v>0.6</v>
      </c>
      <c r="H28" s="198" t="str">
        <f>IF('Master Input'!E20="","",IF(F28&lt;=I28,"RED",(IF(AND(F28&lt;=J28,F28&gt;I28),"AMBER",(IF(F28&gt;=J28,"GREEN"))))))</f>
        <v>AMBER</v>
      </c>
      <c r="I28" s="204">
        <f>G28*'Master Input'!AH20</f>
        <v>0.51</v>
      </c>
      <c r="J28" s="208">
        <f>G28*'Master Input'!AI20</f>
        <v>0.55200000000000005</v>
      </c>
      <c r="K28" s="206">
        <f>G28*'Master Input'!AJ20</f>
        <v>0.6</v>
      </c>
      <c r="L28" s="203">
        <f>VLOOKUP($C28,'Master Input'!$B$6:$AM$51,VLOOKUP($D$2,$E$4:$AC$7,L$3,FALSE),FALSE)</f>
        <v>0.57999999999999996</v>
      </c>
      <c r="M28" s="208">
        <f>'Master Input'!K20</f>
        <v>0.6</v>
      </c>
      <c r="N28" s="198" t="str">
        <f>IF('Master Input'!M20="","",(IF(L28&lt;=O28,"RED",(IF(AND(L28&lt;=P28,L28&gt;O28),"AMBER",(IF(L28&gt;=P28,"GREEN")))))))</f>
        <v>GREEN</v>
      </c>
      <c r="O28" s="228">
        <f>M28*'Master Input'!AH20</f>
        <v>0.51</v>
      </c>
      <c r="P28" s="209">
        <f>M28*'Master Input'!AI20</f>
        <v>0.55200000000000005</v>
      </c>
      <c r="Q28" s="210">
        <f>M28*'Master Input'!AJ20</f>
        <v>0.6</v>
      </c>
      <c r="R28" s="203">
        <f>VLOOKUP($C28,'Master Input'!$B$6:$AM$100,VLOOKUP($D$2,$E$4:$AC$7,R$3,FALSE),FALSE)</f>
        <v>0.6</v>
      </c>
      <c r="S28" s="208">
        <f>'Master Input'!R20</f>
        <v>0.6</v>
      </c>
      <c r="T28" s="198" t="str">
        <f>IF('Master Input'!U20="","",IF(R28&lt;=U28,"RED",(IF(AND(R28&lt;=V28,R28&gt;U28),"AMBER",(IF(R28&gt;=V28,"GREEN"))))))</f>
        <v>GREEN</v>
      </c>
      <c r="U28" s="209">
        <f>S28*'Master Input'!AH20</f>
        <v>0.51</v>
      </c>
      <c r="V28" s="209">
        <f>S28*'Master Input'!AI20</f>
        <v>0.55200000000000005</v>
      </c>
      <c r="W28" s="210">
        <f>S28*'Master Input'!AJ20</f>
        <v>0.6</v>
      </c>
      <c r="X28" s="203">
        <f>VLOOKUP($C28,'Master Input'!$B$6:$AM$100,VLOOKUP($D$2,$E$4:$AI$7,X$3,FALSE),FALSE)</f>
        <v>0.63</v>
      </c>
      <c r="Y28" s="208">
        <f>'Master Input'!Y20</f>
        <v>0.6</v>
      </c>
      <c r="Z28" s="198" t="str">
        <f>IF('Master Input'!AC20="","",IF(X28&lt;=AA28,"RED",(IF(AND(X28&lt;=AB28,X28&gt;AA28),"AMBER",(IF(X28&gt;=AB28,"GREEN"))))))</f>
        <v>GREEN</v>
      </c>
      <c r="AA28" s="209">
        <f>Y28*'Master Input'!AH20</f>
        <v>0.51</v>
      </c>
      <c r="AB28" s="209">
        <f>Y28*'Master Input'!AI20</f>
        <v>0.55200000000000005</v>
      </c>
      <c r="AC28" s="210">
        <f>Y28*'Master Input'!AJ20</f>
        <v>0.6</v>
      </c>
      <c r="AD28" s="203">
        <f>VLOOKUP($C28,'Master Input'!$B$6:$AM$100,VLOOKUP($D$2,$E$4:$AI$7,AD$3,FALSE),FALSE)</f>
        <v>0</v>
      </c>
      <c r="AE28" s="211">
        <f>'Master Input'!I20</f>
        <v>0.6</v>
      </c>
      <c r="AF28" s="198" t="str">
        <f>IF(AE28=0,"",(IF(AD28&lt;=AG28,"RED",(IF(AND(AD28&lt;=AH28,AD28&gt;AG28),"AMBER",(IF(AD28&gt;=AH28,"GREEN")))))))</f>
        <v>RED</v>
      </c>
      <c r="AG28" s="209">
        <f>AE28*'Master Input'!AK20</f>
        <v>0.51</v>
      </c>
      <c r="AH28" s="209">
        <f>AE28*'Master Input'!AL20</f>
        <v>0.55200000000000005</v>
      </c>
      <c r="AI28" s="210">
        <f>AE28*'Master Input'!AM20</f>
        <v>0.6</v>
      </c>
      <c r="AJ28" s="220">
        <f>'Master Input'!AN20</f>
        <v>0.2</v>
      </c>
      <c r="AK28">
        <f>IF(AJ28="","",(IF(AF28="GREEN",3,(IF(AF28="AMBER",2,(IF(AF28="RED",1)))))))</f>
        <v>1</v>
      </c>
      <c r="AM28" s="256"/>
    </row>
    <row r="29" spans="1:39" ht="17.25" customHeight="1">
      <c r="A29" s="195" t="s">
        <v>133</v>
      </c>
      <c r="C29" s="547" t="str">
        <f>'Master Input'!B21</f>
        <v>Working capital days (Children's Services)                                                        (Cumulative)</v>
      </c>
      <c r="D29" s="196"/>
      <c r="E29" s="196" t="str">
        <f>'Master Input'!C21</f>
        <v>Days; Inverted</v>
      </c>
      <c r="F29" s="506">
        <f>VLOOKUP($C29,'Master Input'!$B$6:$AM$51,VLOOKUP($D$2,$E$4:$AC$7,F$3,FALSE),FALSE)</f>
        <v>17.399999999999999</v>
      </c>
      <c r="G29" s="507">
        <f>'Master Input'!D21</f>
        <v>15</v>
      </c>
      <c r="H29" s="198" t="str">
        <f>IF('Master Input'!E21="","",IF(F29&lt;=K29,"GREEN",(IF(AND(F29&lt;=I29,F29&gt;J29),"AMBER",(IF(F29&gt;=I29,"RED"))))))</f>
        <v>RED</v>
      </c>
      <c r="I29" s="508">
        <f>G29*'Master Input'!AH21</f>
        <v>15.75</v>
      </c>
      <c r="J29" s="509">
        <f>G29*'Master Input'!AI21</f>
        <v>12.75</v>
      </c>
      <c r="K29" s="510">
        <f>G29*'Master Input'!AJ21</f>
        <v>12.75</v>
      </c>
      <c r="L29" s="506">
        <f>VLOOKUP($C29,'Master Input'!$B$6:$AM$51,VLOOKUP($D$2,$E$4:$AC$7,L$3,FALSE),FALSE)</f>
        <v>20.7</v>
      </c>
      <c r="M29" s="507">
        <f>'Master Input'!K21</f>
        <v>13</v>
      </c>
      <c r="N29" s="198" t="str">
        <f>IF('Master Input'!M21="","",IF(L29&lt;=Q29,"GREEN",(IF(AND(L29&lt;=O29,L29&gt;P29),"AMBER",(IF(L29&gt;=O29,"RED"))))))</f>
        <v>RED</v>
      </c>
      <c r="O29" s="221">
        <f>M29*'Master Input'!AH21</f>
        <v>13.65</v>
      </c>
      <c r="P29" s="221">
        <f>M29*'Master Input'!AI21</f>
        <v>11.049999999999999</v>
      </c>
      <c r="Q29" s="224">
        <f>M29*'Master Input'!AJ21</f>
        <v>11.049999999999999</v>
      </c>
      <c r="R29" s="506">
        <f>VLOOKUP($C29,'Master Input'!$B$6:$AM$100,VLOOKUP($D$2,$E$4:$AC$7,R$3,FALSE),FALSE)</f>
        <v>22.7</v>
      </c>
      <c r="S29" s="507">
        <f>'Master Input'!R21</f>
        <v>11.5</v>
      </c>
      <c r="T29" s="198" t="str">
        <f>IF('Master Input'!U21="","",IF(R29&lt;=W29,"GREEN",(IF(AND(R29&lt;=U29,R29&gt;V29),"AMBER",(IF(R29&gt;=U29,"RED"))))))</f>
        <v>RED</v>
      </c>
      <c r="U29" s="221">
        <f>S29*'Master Input'!AH21</f>
        <v>12.075000000000001</v>
      </c>
      <c r="V29" s="221">
        <f>S29*'Master Input'!AI21</f>
        <v>9.7750000000000004</v>
      </c>
      <c r="W29" s="224">
        <f>S29*'Master Input'!AJ21</f>
        <v>9.7750000000000004</v>
      </c>
      <c r="X29" s="506">
        <f>VLOOKUP($C29,'Master Input'!$B$6:$AM$100,VLOOKUP($D$2,$E$4:$AI$7,X$3,FALSE),FALSE)</f>
        <v>0</v>
      </c>
      <c r="Y29" s="507">
        <f>'Master Input'!Y21</f>
        <v>9.9</v>
      </c>
      <c r="Z29" s="198" t="str">
        <f>IF('Master Input'!AC21="","",IF(X29&lt;=AC29,"GREEN",(IF(AND(X29&lt;=AA29,X29&gt;AB29),"AMBER",(IF(X29&gt;=AA29,"RED"))))))</f>
        <v/>
      </c>
      <c r="AA29" s="508">
        <f>Y29*'Master Input'!AH21</f>
        <v>10.395000000000001</v>
      </c>
      <c r="AB29" s="508">
        <f>Y29*'Master Input'!AI21</f>
        <v>8.4150000000000009</v>
      </c>
      <c r="AC29" s="511">
        <f>Y29*'Master Input'!AJ21</f>
        <v>8.4150000000000009</v>
      </c>
      <c r="AD29" s="506">
        <f>VLOOKUP($C29,'Master Input'!$B$6:$AM$100,VLOOKUP($D$2,$E$4:$AI$7,AD$3,FALSE),FALSE)</f>
        <v>0</v>
      </c>
      <c r="AE29" s="512">
        <f>'Master Input'!I21</f>
        <v>10</v>
      </c>
      <c r="AF29" s="198" t="str">
        <f>IF(AE29=0,"",(IF(AD29&lt;=AI29,"GREEN",(IF(AND(AD29&lt;=AG29,AD29&gt;AH29),"AMBER",(IF(AD29&gt;=AG29,"RED")))))))</f>
        <v>GREEN</v>
      </c>
      <c r="AG29" s="513">
        <f>AE29*'Master Input'!AK21</f>
        <v>10.5</v>
      </c>
      <c r="AH29" s="513">
        <f>AE29*'Master Input'!AL21</f>
        <v>8.5</v>
      </c>
      <c r="AI29" s="514">
        <f>AE29*'Master Input'!AM21</f>
        <v>8.5</v>
      </c>
      <c r="AJ29" s="220">
        <f>'Master Input'!AN21</f>
        <v>0.2</v>
      </c>
      <c r="AK29">
        <f>IF(AJ29="","",(IF(AF29="GREEN",3,(IF(AF29="AMBER",2,(IF(AF29="RED",1)))))))</f>
        <v>3</v>
      </c>
      <c r="AM29" s="256"/>
    </row>
    <row r="30" spans="1:39" ht="17.25" customHeight="1">
      <c r="A30" s="195" t="s">
        <v>134</v>
      </c>
      <c r="C30" s="196" t="str">
        <f>'Master Input'!B22</f>
        <v>% Children's Services CAIU inspections rated Good or above             (%, Non-Cumulative)</v>
      </c>
      <c r="D30" s="196"/>
      <c r="E30" s="196" t="str">
        <f>'Master Input'!C22</f>
        <v>%</v>
      </c>
      <c r="F30" s="203">
        <f>VLOOKUP($C30,'Master Input'!$B$6:$AM$51,VLOOKUP($D$2,$E$4:$AC$7,F$3,FALSE),FALSE)</f>
        <v>0.8</v>
      </c>
      <c r="G30" s="208">
        <f>'Master Input'!D22</f>
        <v>0.7</v>
      </c>
      <c r="H30" s="198" t="str">
        <f>IF('Master Input'!E22="","",IF(F30&lt;=I30,"RED",(IF(AND(F30&lt;=J30,F30&gt;I30),"AMBER",(IF(F30&gt;=J30,"GREEN"))))))</f>
        <v>GREEN</v>
      </c>
      <c r="I30" s="204">
        <f>G30*'Master Input'!AH22</f>
        <v>0.52499999999999991</v>
      </c>
      <c r="J30" s="208">
        <f>G30*'Master Input'!AI22</f>
        <v>0.59499999999999997</v>
      </c>
      <c r="K30" s="206">
        <f>G30*'Master Input'!AJ22</f>
        <v>0.7</v>
      </c>
      <c r="L30" s="203">
        <f>VLOOKUP($C30,'Master Input'!$B$6:$AM$51,VLOOKUP($D$2,$E$4:$AC$7,L$3,FALSE),FALSE)</f>
        <v>0.71</v>
      </c>
      <c r="M30" s="208">
        <f>'Master Input'!K22</f>
        <v>0.7</v>
      </c>
      <c r="N30" s="198" t="str">
        <f>IF('Master Input'!M22="","",(IF(L30&lt;=O30,"RED",(IF(AND(L30&lt;=P30,L30&gt;O30),"AMBER",(IF(L30&gt;=P30,"GREEN")))))))</f>
        <v>GREEN</v>
      </c>
      <c r="O30" s="209">
        <f>M30*'Master Input'!AH22</f>
        <v>0.52499999999999991</v>
      </c>
      <c r="P30" s="209">
        <f>M30*'Master Input'!AI22</f>
        <v>0.59499999999999997</v>
      </c>
      <c r="Q30" s="210">
        <f>M30*'Master Input'!AJ22</f>
        <v>0.7</v>
      </c>
      <c r="R30" s="203">
        <f>VLOOKUP($C30,'Master Input'!$B$6:$AM$100,VLOOKUP($D$2,$E$4:$AC$7,R$3,FALSE),FALSE)</f>
        <v>0.59</v>
      </c>
      <c r="S30" s="208">
        <f>'Master Input'!R22</f>
        <v>0.7</v>
      </c>
      <c r="T30" s="198" t="str">
        <f>IF('Master Input'!U22="","",IF(R30&lt;=U30,"RED",(IF(AND(R30&lt;=V30,R30&gt;U30),"AMBER",(IF(R30&gt;=V30,"GREEN"))))))</f>
        <v>AMBER</v>
      </c>
      <c r="U30" s="209">
        <f>S30*'Master Input'!AH22</f>
        <v>0.52499999999999991</v>
      </c>
      <c r="V30" s="209">
        <f>S30*'Master Input'!AI22</f>
        <v>0.59499999999999997</v>
      </c>
      <c r="W30" s="210">
        <f>S30*'Master Input'!AJ22</f>
        <v>0.7</v>
      </c>
      <c r="X30" s="203">
        <f>VLOOKUP($C30,'Master Input'!$B$6:$AM$100,VLOOKUP($D$2,$E$4:$AI$7,X$3,FALSE),FALSE)</f>
        <v>0.59</v>
      </c>
      <c r="Y30" s="208">
        <f>'Master Input'!Y22</f>
        <v>0.7</v>
      </c>
      <c r="Z30" s="198" t="str">
        <f>IF('Master Input'!AC22="","",IF(X30&lt;=AA30,"RED",(IF(AND(X30&lt;=AB30,X30&gt;AA30),"AMBER",(IF(X30&gt;=AB30,"GREEN"))))))</f>
        <v>AMBER</v>
      </c>
      <c r="AA30" s="209">
        <f>Y30*'Master Input'!AH22</f>
        <v>0.52499999999999991</v>
      </c>
      <c r="AB30" s="209">
        <f>Y30*'Master Input'!AI22</f>
        <v>0.59499999999999997</v>
      </c>
      <c r="AC30" s="210">
        <f>Y30*'Master Input'!AJ22</f>
        <v>0.7</v>
      </c>
      <c r="AD30" s="203">
        <f>VLOOKUP($C30,'Master Input'!$B$6:$AM$100,VLOOKUP($D$2,$E$4:$AI$7,AD$3,FALSE),FALSE)</f>
        <v>0</v>
      </c>
      <c r="AE30" s="211">
        <f>'Master Input'!I22</f>
        <v>0.7</v>
      </c>
      <c r="AF30" s="198" t="str">
        <f>IF(AE30=0,"",(IF(AD30&lt;=AG30,"RED",(IF(AND(AD30&lt;=AH30,AD30&gt;AG30),"AMBER",(IF(AD30&gt;=AH30,"GREEN")))))))</f>
        <v>RED</v>
      </c>
      <c r="AG30" s="209">
        <f>AE30*'Master Input'!AK22</f>
        <v>0.52499999999999991</v>
      </c>
      <c r="AH30" s="209">
        <f>AE30*'Master Input'!AL22</f>
        <v>0.59499999999999997</v>
      </c>
      <c r="AI30" s="210">
        <f>AE30*'Master Input'!AM22</f>
        <v>0.7</v>
      </c>
      <c r="AJ30" s="220">
        <f>'Master Input'!AN22</f>
        <v>0.2</v>
      </c>
      <c r="AK30">
        <f>IF(AJ30="","",(IF(AF30="GREEN",3,(IF(AF30="AMBER",2,(IF(AF30="RED",1)))))))</f>
        <v>1</v>
      </c>
      <c r="AM30" s="256"/>
    </row>
    <row r="31" spans="1:39" ht="17.25" customHeight="1">
      <c r="A31" s="195" t="s">
        <v>135</v>
      </c>
      <c r="C31" s="566" t="str">
        <f>'Master Input'!B23</f>
        <v>Internal customer satisfaction rating on support received by Corp Services                                    (%, Non-Cumulative)</v>
      </c>
      <c r="D31" s="196"/>
      <c r="E31" s="196" t="str">
        <f>'Master Input'!C23</f>
        <v>% Satisfaction</v>
      </c>
      <c r="F31" s="203">
        <f>VLOOKUP($C31,'Master Input'!$B$6:$AM$51,VLOOKUP($D$2,$E$4:$AC$7,F$3,FALSE),FALSE)</f>
        <v>0</v>
      </c>
      <c r="G31" s="208">
        <f>'Master Input'!D23</f>
        <v>0</v>
      </c>
      <c r="H31" s="198" t="str">
        <f>IF('Master Input'!E23="","",IF(F31&lt;=I31,"RED",(IF(AND(F31&lt;=J31,F31&gt;I31),"AMBER",(IF(F31&gt;=J31,"GREEN"))))))</f>
        <v/>
      </c>
      <c r="I31" s="204">
        <f>G31*'Master Input'!AH23</f>
        <v>0</v>
      </c>
      <c r="J31" s="208">
        <f>G31*'Master Input'!AI23</f>
        <v>0</v>
      </c>
      <c r="K31" s="206">
        <f>G31*'Master Input'!AJ23</f>
        <v>0</v>
      </c>
      <c r="L31" s="203">
        <f>VLOOKUP($C31,'Master Input'!$B$6:$AM$51,VLOOKUP($D$2,$E$4:$AC$7,L$3,FALSE),FALSE)</f>
        <v>0</v>
      </c>
      <c r="M31" s="208">
        <f>'Master Input'!K23</f>
        <v>0</v>
      </c>
      <c r="N31" s="198" t="str">
        <f>IF('Master Input'!M23="","",(IF(L31&lt;=O31,"RED",(IF(AND(L31&lt;=P31,L31&gt;O31),"AMBER",(IF(L31&gt;=P31,"GREEN")))))))</f>
        <v/>
      </c>
      <c r="O31" s="209">
        <f>M31*'Master Input'!AH23</f>
        <v>0</v>
      </c>
      <c r="P31" s="209">
        <f>M31*'Master Input'!AI23</f>
        <v>0</v>
      </c>
      <c r="Q31" s="210">
        <f>M31*'Master Input'!AJ23</f>
        <v>0</v>
      </c>
      <c r="R31" s="203">
        <f>VLOOKUP($C31,'Master Input'!$B$6:$AM$100,VLOOKUP($D$2,$E$4:$AC$7,R$3,FALSE),FALSE)</f>
        <v>0</v>
      </c>
      <c r="S31" s="208">
        <f>'Master Input'!R23</f>
        <v>0</v>
      </c>
      <c r="T31" s="198" t="str">
        <f>IF('Master Input'!U23="","",IF(R31&lt;=U31,"RED",(IF(AND(R31&lt;=V31,R31&gt;U31),"AMBER",(IF(R31&gt;=V31,"GREEN"))))))</f>
        <v/>
      </c>
      <c r="U31" s="209">
        <f>S31*'Master Input'!AH23</f>
        <v>0</v>
      </c>
      <c r="V31" s="209">
        <f>S31*'Master Input'!AI23</f>
        <v>0</v>
      </c>
      <c r="W31" s="210">
        <f>S31*'Master Input'!AJ23</f>
        <v>0</v>
      </c>
      <c r="X31" s="203">
        <f>VLOOKUP($C31,'Master Input'!$B$6:$AM$100,VLOOKUP($D$2,$E$4:$AI$7,X$3,FALSE),FALSE)</f>
        <v>0</v>
      </c>
      <c r="Y31" s="208">
        <f>'Master Input'!Y23</f>
        <v>0</v>
      </c>
      <c r="Z31" s="198" t="str">
        <f>IF('Master Input'!AC23="","",IF(X31&lt;=AA31,"RED",(IF(AND(X31&lt;=AB31,X31&gt;AA31),"AMBER",(IF(X31&gt;=AB31,"GREEN"))))))</f>
        <v/>
      </c>
      <c r="AA31" s="209">
        <f>Y31*'Master Input'!AH23</f>
        <v>0</v>
      </c>
      <c r="AB31" s="209">
        <f>Y31*'Master Input'!AI23</f>
        <v>0</v>
      </c>
      <c r="AC31" s="210">
        <f>Y31*'Master Input'!AJ23</f>
        <v>0</v>
      </c>
      <c r="AD31" s="203">
        <f>VLOOKUP($C31,'Master Input'!$B$6:$AM$100,VLOOKUP($D$2,$E$4:$AI$7,AD$3,FALSE),FALSE)</f>
        <v>0</v>
      </c>
      <c r="AE31" s="211">
        <f>'Master Input'!I23</f>
        <v>0</v>
      </c>
      <c r="AF31" s="198" t="str">
        <f>IF(AE31=0,"",(IF(AD31&lt;=AG31,"RED",(IF(AND(AD31&lt;=AH31,AD31&gt;AG31),"AMBER",(IF(AD31&gt;=AH31,"GREEN")))))))</f>
        <v/>
      </c>
      <c r="AG31" s="209">
        <f>AE31*'Master Input'!AK23</f>
        <v>0</v>
      </c>
      <c r="AH31" s="209">
        <f>AE31*'Master Input'!AL23</f>
        <v>0</v>
      </c>
      <c r="AI31" s="210">
        <f>AE31*'Master Input'!AM23</f>
        <v>0</v>
      </c>
      <c r="AJ31" s="220">
        <f>'Master Input'!AN23</f>
        <v>0.2</v>
      </c>
      <c r="AK31" t="b">
        <f>IF(AJ31="","",(IF(AF31="GREEN",3,(IF(AF31="AMBER",2,(IF(AF31="RED",1)))))))</f>
        <v>0</v>
      </c>
      <c r="AM31" s="256"/>
    </row>
    <row r="32" spans="1:39" ht="17.25" customHeight="1">
      <c r="A32" s="195" t="s">
        <v>136</v>
      </c>
      <c r="C32" s="566" t="str">
        <f>'Master Input'!B24</f>
        <v>Increase the economic value of our volunteers’ contribution                                                                (£, Annual)</v>
      </c>
      <c r="D32" s="196"/>
      <c r="E32" s="196" t="str">
        <f>'Master Input'!C24</f>
        <v>Number</v>
      </c>
      <c r="F32" s="203">
        <f>VLOOKUP($C32,'Master Input'!$B$6:$AM$51,VLOOKUP($D$2,$E$4:$AC$7,F$3,FALSE),FALSE)</f>
        <v>0</v>
      </c>
      <c r="G32" s="208">
        <f>'Master Input'!D24</f>
        <v>0</v>
      </c>
      <c r="H32" s="198" t="str">
        <f>IF('Master Input'!E24="","",IF(F32&lt;=I32,"RED",(IF(AND(F32&lt;=J32,F32&gt;I32),"AMBER",(IF(F32&gt;=J32,"GREEN"))))))</f>
        <v/>
      </c>
      <c r="I32" s="204">
        <f>G32*'Master Input'!AH24</f>
        <v>0</v>
      </c>
      <c r="J32" s="208">
        <f>G32*'Master Input'!AI24</f>
        <v>0</v>
      </c>
      <c r="K32" s="206">
        <f>G32*'Master Input'!AJ24</f>
        <v>0</v>
      </c>
      <c r="L32" s="203">
        <f>VLOOKUP($C32,'Master Input'!$B$6:$AM$51,VLOOKUP($D$2,$E$4:$AC$7,L$3,FALSE),FALSE)</f>
        <v>0</v>
      </c>
      <c r="M32" s="208">
        <f>'Master Input'!K24</f>
        <v>0</v>
      </c>
      <c r="N32" s="198" t="str">
        <f>IF('Master Input'!M24="","",(IF(L32&lt;=O32,"RED",(IF(AND(L32&lt;=P32,L32&gt;O32),"AMBER",(IF(L32&gt;=P32,"GREEN")))))))</f>
        <v/>
      </c>
      <c r="O32" s="209">
        <f>M32*'Master Input'!AH24</f>
        <v>0</v>
      </c>
      <c r="P32" s="209">
        <f>M32*'Master Input'!AI24</f>
        <v>0</v>
      </c>
      <c r="Q32" s="210">
        <f>M32*'Master Input'!AJ24</f>
        <v>0</v>
      </c>
      <c r="R32" s="203">
        <f>VLOOKUP($C32,'Master Input'!$B$6:$AM$100,VLOOKUP($D$2,$E$4:$AC$7,R$3,FALSE),FALSE)</f>
        <v>0</v>
      </c>
      <c r="S32" s="208">
        <f>'Master Input'!R24</f>
        <v>0</v>
      </c>
      <c r="T32" s="198" t="str">
        <f>IF('Master Input'!U24="","",IF(R32&lt;=U32,"RED",(IF(AND(R32&lt;=V32,R32&gt;U32),"AMBER",(IF(R32&gt;=V32,"GREEN"))))))</f>
        <v/>
      </c>
      <c r="U32" s="209">
        <f>S32*'Master Input'!AH24</f>
        <v>0</v>
      </c>
      <c r="V32" s="209">
        <f>S32*'Master Input'!AI24</f>
        <v>0</v>
      </c>
      <c r="W32" s="210">
        <f>S32*'Master Input'!AJ24</f>
        <v>0</v>
      </c>
      <c r="X32" s="203">
        <f>VLOOKUP($C32,'Master Input'!$B$6:$AM$100,VLOOKUP($D$2,$E$4:$AI$7,X$3,FALSE),FALSE)</f>
        <v>0</v>
      </c>
      <c r="Y32" s="208">
        <f>'Master Input'!Y24</f>
        <v>0</v>
      </c>
      <c r="Z32" s="198" t="str">
        <f>IF('Master Input'!AC24="","",IF(X32&lt;=AA32,"RED",(IF(AND(X32&lt;=AB32,X32&gt;AA32),"AMBER",(IF(X32&gt;=AB32,"GREEN"))))))</f>
        <v/>
      </c>
      <c r="AA32" s="209">
        <f>Y32*'Master Input'!AH24</f>
        <v>0</v>
      </c>
      <c r="AB32" s="209">
        <f>Y32*'Master Input'!AI24</f>
        <v>0</v>
      </c>
      <c r="AC32" s="210">
        <f>Y32*'Master Input'!AJ24</f>
        <v>0</v>
      </c>
      <c r="AD32" s="203">
        <f>VLOOKUP($C32,'Master Input'!$B$6:$AM$100,VLOOKUP($D$2,$E$4:$AI$7,AD$3,FALSE),FALSE)</f>
        <v>0</v>
      </c>
      <c r="AE32" s="211">
        <f>'Master Input'!I24</f>
        <v>0</v>
      </c>
      <c r="AF32" s="198" t="str">
        <f>IF(AE32=0,"",(IF(AD32&lt;=AG32,"RED",(IF(AND(AD32&lt;=AH32,AD32&gt;AG32),"AMBER",(IF(AD32&gt;=AH32,"GREEN")))))))</f>
        <v/>
      </c>
      <c r="AG32" s="209">
        <f>AE32*'Master Input'!AK24</f>
        <v>0</v>
      </c>
      <c r="AH32" s="209">
        <f>AE32*'Master Input'!AL24</f>
        <v>0</v>
      </c>
      <c r="AI32" s="210">
        <f>AE32*'Master Input'!AM24</f>
        <v>0</v>
      </c>
      <c r="AJ32" s="220">
        <f>'Master Input'!AN24</f>
        <v>0.2</v>
      </c>
      <c r="AK32" t="b">
        <f>IF(AJ32="","",(IF(AF32="GREEN",3,(IF(AF32="AMBER",2,(IF(AF32="RED",1)))))))</f>
        <v>0</v>
      </c>
      <c r="AM32" s="256"/>
    </row>
    <row r="33" spans="1:39" ht="17.25" customHeight="1">
      <c r="A33" s="188" t="s">
        <v>137</v>
      </c>
      <c r="C33" s="189" t="str">
        <f>'Master Input'!B25</f>
        <v>We operate efficiently</v>
      </c>
      <c r="D33" s="189"/>
      <c r="E33" s="191"/>
      <c r="F33" s="190"/>
      <c r="G33" s="191"/>
      <c r="H33" s="191"/>
      <c r="I33" s="191"/>
      <c r="J33" s="191"/>
      <c r="K33" s="193"/>
      <c r="L33" s="190"/>
      <c r="M33" s="191"/>
      <c r="N33" s="191"/>
      <c r="O33" s="191"/>
      <c r="P33" s="191"/>
      <c r="Q33" s="193"/>
      <c r="R33" s="190"/>
      <c r="S33" s="191"/>
      <c r="T33" s="191"/>
      <c r="U33" s="191"/>
      <c r="V33" s="191"/>
      <c r="W33" s="193"/>
      <c r="X33" s="190"/>
      <c r="Y33" s="191"/>
      <c r="Z33" s="191"/>
      <c r="AA33" s="191"/>
      <c r="AB33" s="191"/>
      <c r="AC33" s="193"/>
      <c r="AD33" s="190"/>
      <c r="AE33" s="191"/>
      <c r="AF33" s="191"/>
      <c r="AG33" s="191"/>
      <c r="AH33" s="191"/>
      <c r="AI33" s="193"/>
      <c r="AJ33" s="220"/>
      <c r="AL33" s="253">
        <f>(AJ34*AK34)+(AJ35*AK35)+(AJ36*AK36)+(AJ37*AK37)</f>
        <v>0.5</v>
      </c>
      <c r="AM33" s="256" t="str">
        <f>IF('Master Input'!AO25="","",(IF('Control Sheet'!AL33&lt;'Master Input'!AO25,"RED",(IF(AND('Control Sheet'!AL33&gt;='Master Input'!AO25,'Control Sheet'!AL33&lt;'Master Input'!AP25),"AMBER",(IF('Control Sheet'!AL33&gt;='Master Input'!AP25,"GREEN")))))))</f>
        <v>RED</v>
      </c>
    </row>
    <row r="34" spans="1:39" ht="17.25" customHeight="1">
      <c r="A34" s="195" t="s">
        <v>138</v>
      </c>
      <c r="C34" s="1355" t="str">
        <f>'Master Input'!B26</f>
        <v>Children Services overhead costs as a % of expenditure                                                   (%, Non-Cumulative)</v>
      </c>
      <c r="D34" s="196"/>
      <c r="E34" s="196" t="str">
        <f>'Master Input'!C26</f>
        <v>%, Inverted</v>
      </c>
      <c r="F34" s="203">
        <f>VLOOKUP($C34,'Master Input'!$B$6:$AM$51,VLOOKUP($D$2,$E$4:$AC$7,F$3,FALSE),FALSE)</f>
        <v>0</v>
      </c>
      <c r="G34" s="208">
        <f>'Master Input'!D26</f>
        <v>0</v>
      </c>
      <c r="H34" s="198" t="str">
        <f>IF('Master Input'!E26="","",IF(F34&lt;=K34,"GREEN",(IF(AND(F34&lt;=I34,F34&gt;J34),"AMBER",(IF(F34&gt;=I34,"RED"))))))</f>
        <v/>
      </c>
      <c r="I34" s="229">
        <f>G34*'Master Input'!AH26</f>
        <v>0</v>
      </c>
      <c r="J34" s="230">
        <f>G34*'Master Input'!AI26</f>
        <v>0</v>
      </c>
      <c r="K34" s="231">
        <f>G34*'Master Input'!AJ26</f>
        <v>0</v>
      </c>
      <c r="L34" s="203">
        <f>VLOOKUP($C34,'Master Input'!$B$6:$AM$51,VLOOKUP($D$2,$E$4:$AC$7,L$3,FALSE),FALSE)</f>
        <v>0</v>
      </c>
      <c r="M34" s="208">
        <f>'Master Input'!K26</f>
        <v>0</v>
      </c>
      <c r="N34" s="198" t="str">
        <f>IF('Master Input'!M26="","",IF(L34&lt;=Q34,"GREEN",(IF(AND(L34&lt;=O34,L34&gt;P34),"AMBER",(IF(L34&gt;=O34,"RED"))))))</f>
        <v/>
      </c>
      <c r="O34" s="229">
        <f>M34*'Master Input'!AH26</f>
        <v>0</v>
      </c>
      <c r="P34" s="229">
        <f>M34*'Master Input'!AI26</f>
        <v>0</v>
      </c>
      <c r="Q34" s="232">
        <f>M34*'Master Input'!AJ26</f>
        <v>0</v>
      </c>
      <c r="R34" s="203">
        <f>VLOOKUP($C34,'Master Input'!$B$6:$AM$100,VLOOKUP($D$2,$E$4:$AC$7,R$3,FALSE),FALSE)</f>
        <v>0</v>
      </c>
      <c r="S34" s="208">
        <f>'Master Input'!R26</f>
        <v>0</v>
      </c>
      <c r="T34" s="198" t="str">
        <f>IF('Master Input'!U26="","",IF(R34&lt;=W34,"GREEN",(IF(AND(R34&lt;=U34,R34&gt;V34),"AMBER",(IF(R34&gt;=U34,"RED"))))))</f>
        <v/>
      </c>
      <c r="U34" s="229">
        <f>S34*'Master Input'!AH26</f>
        <v>0</v>
      </c>
      <c r="V34" s="229">
        <f>S34*'Master Input'!AI26</f>
        <v>0</v>
      </c>
      <c r="W34" s="232">
        <f>S34*'Master Input'!AJ26</f>
        <v>0</v>
      </c>
      <c r="X34" s="203">
        <f>VLOOKUP($C34,'Master Input'!$B$6:$AM$100,VLOOKUP($D$2,$E$4:$AI$7,X$3,FALSE),FALSE)</f>
        <v>0</v>
      </c>
      <c r="Y34" s="208">
        <f>'Master Input'!Y26</f>
        <v>0</v>
      </c>
      <c r="Z34" s="198" t="str">
        <f>IF('Master Input'!AC26="","",IF(X34&lt;=AC34,"GREEN",(IF(AND(X34&lt;=AA34,X34&gt;AB34),"AMBER",(IF(X34&gt;=AA34,"RED"))))))</f>
        <v/>
      </c>
      <c r="AA34" s="229">
        <f>Y34*'Master Input'!AH26</f>
        <v>0</v>
      </c>
      <c r="AB34" s="229">
        <f>Y34*'Master Input'!AI26</f>
        <v>0</v>
      </c>
      <c r="AC34" s="232">
        <f>Y34*'Master Input'!AJ26</f>
        <v>0</v>
      </c>
      <c r="AD34" s="203">
        <f>VLOOKUP($C34,'Master Input'!$B$6:$AM$100,VLOOKUP($D$2,$E$4:$AI$7,AD$3,FALSE),FALSE)</f>
        <v>0</v>
      </c>
      <c r="AE34" s="211">
        <f>'Master Input'!I26</f>
        <v>0</v>
      </c>
      <c r="AF34" s="198" t="str">
        <f>IF(AE34=0,"",(IF(AD34&lt;=AI34,"GREEN",(IF(AND(AD34&lt;=AG34,AD34&gt;AH34),"AMBER",(IF(AD34&gt;=AG34,"RED")))))))</f>
        <v/>
      </c>
      <c r="AG34" s="209">
        <f>AE34*'Master Input'!AK26</f>
        <v>0</v>
      </c>
      <c r="AH34" s="209">
        <f>AE34*'Master Input'!AL26</f>
        <v>0</v>
      </c>
      <c r="AI34" s="210">
        <f>AE34*'Master Input'!AM26</f>
        <v>0</v>
      </c>
      <c r="AJ34" s="220">
        <f>'Master Input'!AN26</f>
        <v>0.25</v>
      </c>
      <c r="AK34" t="b">
        <f>IF(AJ34="","",(IF(AF34="GREEN",3,(IF(AF34="AMBER",2,(IF(AF34="RED",1)))))))</f>
        <v>0</v>
      </c>
      <c r="AM34" s="256"/>
    </row>
    <row r="35" spans="1:39" ht="17.25" customHeight="1">
      <c r="A35" s="195" t="s">
        <v>139</v>
      </c>
      <c r="C35" s="196" t="str">
        <f>'Master Input'!B27</f>
        <v>Fundraising Net Margin                                   (%, Non-Cumulative)</v>
      </c>
      <c r="D35" s="196"/>
      <c r="E35" s="196" t="str">
        <f>'Master Input'!C27</f>
        <v>%</v>
      </c>
      <c r="F35" s="203">
        <f>VLOOKUP($C35,'Master Input'!$B$6:$AM$51,VLOOKUP($D$2,$E$4:$AC$7,F$3,FALSE),FALSE)</f>
        <v>0.48299999999999998</v>
      </c>
      <c r="G35" s="208">
        <f>'Master Input'!D27</f>
        <v>0.48499999999999999</v>
      </c>
      <c r="H35" s="198" t="str">
        <f>IF('Master Input'!E27="","",IF(F35&lt;=I35,"RED",(IF(AND(F35&lt;=J35,F35&gt;I35),"AMBER",(IF(F35&gt;=J35,"GREEN"))))))</f>
        <v>GREEN</v>
      </c>
      <c r="I35" s="204">
        <f>G35*'Master Input'!AH27</f>
        <v>0.36375000000000002</v>
      </c>
      <c r="J35" s="208">
        <f>G35*'Master Input'!AI27</f>
        <v>0.41225000000000001</v>
      </c>
      <c r="K35" s="206">
        <f>G35*'Master Input'!AJ27</f>
        <v>0.48499999999999999</v>
      </c>
      <c r="L35" s="203">
        <f>VLOOKUP($C35,'Master Input'!$B$6:$AM$51,VLOOKUP($D$2,$E$4:$AC$7,L$3,FALSE),FALSE)</f>
        <v>0.45</v>
      </c>
      <c r="M35" s="208">
        <f>'Master Input'!K27</f>
        <v>0.48499999999999999</v>
      </c>
      <c r="N35" s="198" t="str">
        <f>IF('Master Input'!M27="","",(IF(L35&lt;=O35,"RED",(IF(AND(L35&lt;=P35,L35&gt;O35),"AMBER",(IF(L35&gt;=P35,"GREEN")))))))</f>
        <v>GREEN</v>
      </c>
      <c r="O35" s="209">
        <f>M35*'Master Input'!AH27</f>
        <v>0.36375000000000002</v>
      </c>
      <c r="P35" s="209">
        <f>M35*'Master Input'!AI27</f>
        <v>0.41225000000000001</v>
      </c>
      <c r="Q35" s="210">
        <f>M35*'Master Input'!AJ27</f>
        <v>0.48499999999999999</v>
      </c>
      <c r="R35" s="203">
        <f>VLOOKUP($C35,'Master Input'!$B$6:$AM$100,VLOOKUP($D$2,$E$4:$AC$7,R$3,FALSE),FALSE)</f>
        <v>0.42</v>
      </c>
      <c r="S35" s="208">
        <f>'Master Input'!R27</f>
        <v>0.48499999999999999</v>
      </c>
      <c r="T35" s="198" t="str">
        <f>IF('Master Input'!U27="","",IF(R35&lt;=U35,"RED",(IF(AND(R35&lt;=V35,R35&gt;U35),"AMBER",(IF(R35&gt;=V35,"GREEN"))))))</f>
        <v>GREEN</v>
      </c>
      <c r="U35" s="209">
        <f>S35*'Master Input'!AH27</f>
        <v>0.36375000000000002</v>
      </c>
      <c r="V35" s="209">
        <f>S35*'Master Input'!AI27</f>
        <v>0.41225000000000001</v>
      </c>
      <c r="W35" s="210">
        <f>S35*'Master Input'!AJ27</f>
        <v>0.48499999999999999</v>
      </c>
      <c r="X35" s="203">
        <f>VLOOKUP($C35,'Master Input'!$B$6:$AM$100,VLOOKUP($D$2,$E$4:$AI$7,X$3,FALSE),FALSE)</f>
        <v>0.48</v>
      </c>
      <c r="Y35" s="208">
        <f>'Master Input'!Y27</f>
        <v>0.48499999999999999</v>
      </c>
      <c r="Z35" s="198" t="str">
        <f>IF('Master Input'!AC27="","",IF(X35&lt;=AA35,"RED",(IF(AND(X35&lt;=AB35,X35&gt;AA35),"AMBER",(IF(X35&gt;=AB35,"GREEN"))))))</f>
        <v>GREEN</v>
      </c>
      <c r="AA35" s="209">
        <f>Y35*'Master Input'!AH27</f>
        <v>0.36375000000000002</v>
      </c>
      <c r="AB35" s="209">
        <f>Y35*'Master Input'!AI27</f>
        <v>0.41225000000000001</v>
      </c>
      <c r="AC35" s="210">
        <f>Y35*'Master Input'!AJ27</f>
        <v>0.48499999999999999</v>
      </c>
      <c r="AD35" s="203">
        <f>VLOOKUP($C35,'Master Input'!$B$6:$AM$100,VLOOKUP($D$2,$E$4:$AI$7,AD$3,FALSE),FALSE)</f>
        <v>0</v>
      </c>
      <c r="AE35" s="211">
        <f>'Master Input'!I27</f>
        <v>0.48499999999999999</v>
      </c>
      <c r="AF35" s="198" t="str">
        <f>IF(AE35=0,"",(IF(AD35&lt;=AG35,"RED",(IF(AND(AD35&lt;=AH35,AD35&gt;AG35),"AMBER",(IF(AD35&gt;=AH35,"GREEN")))))))</f>
        <v>RED</v>
      </c>
      <c r="AG35" s="209">
        <f>AE35*'Master Input'!AK27</f>
        <v>0.36375000000000002</v>
      </c>
      <c r="AH35" s="209">
        <f>AE35*'Master Input'!AL27</f>
        <v>0.41225000000000001</v>
      </c>
      <c r="AI35" s="210">
        <f>AE35*'Master Input'!AM27</f>
        <v>0.48499999999999999</v>
      </c>
      <c r="AJ35" s="220">
        <f>'Master Input'!AN27</f>
        <v>0.25</v>
      </c>
      <c r="AK35">
        <f>IF(AJ35="","",(IF(AF35="GREEN",3,(IF(AF35="AMBER",2,(IF(AF35="RED",1)))))))</f>
        <v>1</v>
      </c>
      <c r="AM35" s="256"/>
    </row>
    <row r="36" spans="1:39" ht="17.25" customHeight="1">
      <c r="A36" s="195" t="s">
        <v>140</v>
      </c>
      <c r="C36" s="196" t="str">
        <f>'Master Input'!B28</f>
        <v>Retail Margin as a % of Gross Income                                  (%, Non-Cumulative)</v>
      </c>
      <c r="D36" s="196"/>
      <c r="E36" s="196" t="str">
        <f>'Master Input'!C28</f>
        <v>%</v>
      </c>
      <c r="F36" s="203">
        <f>VLOOKUP($C36,'Master Input'!$B$6:$AM$51,VLOOKUP($D$2,$E$4:$AC$7,F$3,FALSE),FALSE)</f>
        <v>0.19600000000000001</v>
      </c>
      <c r="G36" s="208">
        <f>'Master Input'!D28</f>
        <v>0.20599999999999999</v>
      </c>
      <c r="H36" s="198" t="str">
        <f>IF('Master Input'!E28="","",IF(F36&lt;=I36,"RED",(IF(AND(F36&lt;=J36,F36&gt;I36),"AMBER",(IF(F36&gt;=J36,"GREEN"))))))</f>
        <v>GREEN</v>
      </c>
      <c r="I36" s="204">
        <f>G36*'Master Input'!AH28</f>
        <v>0.17509999999999998</v>
      </c>
      <c r="J36" s="208">
        <f>G36*'Master Input'!AI28</f>
        <v>0.18951999999999999</v>
      </c>
      <c r="K36" s="206">
        <f>G36*'Master Input'!AJ28</f>
        <v>0.20599999999999999</v>
      </c>
      <c r="L36" s="203">
        <f>VLOOKUP($C36,'Master Input'!$B$6:$AM$51,VLOOKUP($D$2,$E$4:$AC$7,L$3,FALSE),FALSE)</f>
        <v>0.2</v>
      </c>
      <c r="M36" s="208">
        <f>'Master Input'!K28</f>
        <v>0.20599999999999999</v>
      </c>
      <c r="N36" s="198" t="str">
        <f>IF('Master Input'!M28="","",(IF(L36&lt;=O36,"RED",(IF(AND(L36&lt;=P36,L36&gt;O36),"AMBER",(IF(L36&gt;=P36,"GREEN")))))))</f>
        <v>GREEN</v>
      </c>
      <c r="O36" s="209">
        <f>M36*'Master Input'!AH28</f>
        <v>0.17509999999999998</v>
      </c>
      <c r="P36" s="209">
        <f>M36*'Master Input'!AI28</f>
        <v>0.18951999999999999</v>
      </c>
      <c r="Q36" s="210">
        <f>M36*'Master Input'!AJ28</f>
        <v>0.20599999999999999</v>
      </c>
      <c r="R36" s="203">
        <f>VLOOKUP($C36,'Master Input'!$B$6:$AM$100,VLOOKUP($D$2,$E$4:$AC$7,R$3,FALSE),FALSE)</f>
        <v>0.2263</v>
      </c>
      <c r="S36" s="208">
        <f>'Master Input'!R28</f>
        <v>0.20599999999999999</v>
      </c>
      <c r="T36" s="198" t="str">
        <f>IF('Master Input'!U28="","",IF(R36&lt;=U36,"RED",(IF(AND(R36&lt;=V36,R36&gt;U36),"AMBER",(IF(R36&gt;=V36,"GREEN"))))))</f>
        <v>GREEN</v>
      </c>
      <c r="U36" s="209">
        <f>S36*'Master Input'!AH28</f>
        <v>0.17509999999999998</v>
      </c>
      <c r="V36" s="209">
        <f>S36*'Master Input'!AI28</f>
        <v>0.18951999999999999</v>
      </c>
      <c r="W36" s="210">
        <f>S36*'Master Input'!AJ28</f>
        <v>0.20599999999999999</v>
      </c>
      <c r="X36" s="203">
        <f>VLOOKUP($C36,'Master Input'!$B$6:$AM$100,VLOOKUP($D$2,$E$4:$AI$7,X$3,FALSE),FALSE)</f>
        <v>0.20100000000000001</v>
      </c>
      <c r="Y36" s="208">
        <f>'Master Input'!Y28</f>
        <v>0.20599999999999999</v>
      </c>
      <c r="Z36" s="198" t="str">
        <f>IF('Master Input'!AC28="","",IF(X36&lt;=AA36,"RED",(IF(AND(X36&lt;=AB36,X36&gt;AA36),"AMBER",(IF(X36&gt;=AB36,"GREEN"))))))</f>
        <v>GREEN</v>
      </c>
      <c r="AA36" s="209">
        <f>Y36*'Master Input'!AH28</f>
        <v>0.17509999999999998</v>
      </c>
      <c r="AB36" s="209">
        <f>Y36*'Master Input'!AI28</f>
        <v>0.18951999999999999</v>
      </c>
      <c r="AC36" s="210">
        <f>Y36*'Master Input'!AJ28</f>
        <v>0.20599999999999999</v>
      </c>
      <c r="AD36" s="203">
        <f>VLOOKUP($C36,'Master Input'!$B$6:$AM$100,VLOOKUP($D$2,$E$4:$AI$7,AD$3,FALSE),FALSE)</f>
        <v>0</v>
      </c>
      <c r="AE36" s="211">
        <f>'Master Input'!I28</f>
        <v>0.20599999999999999</v>
      </c>
      <c r="AF36" s="198" t="str">
        <f>IF(AE36=0,"",(IF(AD36&lt;=AG36,"RED",(IF(AND(AD36&lt;=AH36,AD36&gt;AG36),"AMBER",(IF(AD36&gt;=AH36,"GREEN")))))))</f>
        <v>RED</v>
      </c>
      <c r="AG36" s="209">
        <f>AE36*'Master Input'!AK28</f>
        <v>0.17509999999999998</v>
      </c>
      <c r="AH36" s="209">
        <f>AE36*'Master Input'!AL28</f>
        <v>0.18951999999999999</v>
      </c>
      <c r="AI36" s="210">
        <f>AE36*'Master Input'!AM28</f>
        <v>0.20599999999999999</v>
      </c>
      <c r="AJ36" s="220">
        <f>'Master Input'!AN28</f>
        <v>0.25</v>
      </c>
      <c r="AK36">
        <f>IF(AJ36="","",(IF(AF36="GREEN",3,(IF(AF36="AMBER",2,(IF(AF36="RED",1)))))))</f>
        <v>1</v>
      </c>
      <c r="AM36" s="256"/>
    </row>
    <row r="37" spans="1:39" ht="17.25" customHeight="1">
      <c r="A37" s="195" t="s">
        <v>141</v>
      </c>
      <c r="C37" s="567" t="str">
        <f>'Master Input'!B29</f>
        <v>Corporate Services (incl. Finance) expenditure as a % of total expenditures                                                                            (%, Non-Cumulative)</v>
      </c>
      <c r="D37" s="196"/>
      <c r="E37" s="196" t="str">
        <f>'Master Input'!C29</f>
        <v>%, Inverted</v>
      </c>
      <c r="F37" s="203">
        <f>VLOOKUP($C37,'Master Input'!$B$6:$AM$51,VLOOKUP($D$2,$E$4:$AC$7,F$3,FALSE),FALSE)</f>
        <v>0</v>
      </c>
      <c r="G37" s="208">
        <f>'Master Input'!D29</f>
        <v>0</v>
      </c>
      <c r="H37" s="198" t="str">
        <f>IF('Master Input'!E29="","",IF(F37&lt;=K37,"GREEN",(IF(AND(F37&lt;=I37,F37&gt;J37),"AMBER",(IF(F37&gt;=I37,"RED"))))))</f>
        <v/>
      </c>
      <c r="I37" s="229">
        <f>G37*'Master Input'!AH29</f>
        <v>0</v>
      </c>
      <c r="J37" s="230">
        <f>G37*'Master Input'!AI29</f>
        <v>0</v>
      </c>
      <c r="K37" s="231">
        <f>G37*'Master Input'!AJ29</f>
        <v>0</v>
      </c>
      <c r="L37" s="203">
        <f>VLOOKUP($C37,'Master Input'!$B$6:$AM$51,VLOOKUP($D$2,$E$4:$AC$7,L$3,FALSE),FALSE)</f>
        <v>0</v>
      </c>
      <c r="M37" s="208">
        <f>'Master Input'!K29</f>
        <v>0</v>
      </c>
      <c r="N37" s="198" t="str">
        <f>IF('Master Input'!M29="","",IF(L37&lt;=Q37,"GREEN",(IF(AND(L37&lt;=O37,L37&gt;P37),"AMBER",(IF(L37&gt;=O37,"RED"))))))</f>
        <v/>
      </c>
      <c r="O37" s="229">
        <f>M37*'Master Input'!AH29</f>
        <v>0</v>
      </c>
      <c r="P37" s="229">
        <f>M37*'Master Input'!AI29</f>
        <v>0</v>
      </c>
      <c r="Q37" s="232">
        <f>M37*'Master Input'!AJ29</f>
        <v>0</v>
      </c>
      <c r="R37" s="203">
        <f>VLOOKUP($C37,'Master Input'!$B$6:$AM$100,VLOOKUP($D$2,$E$4:$AC$7,R$3,FALSE),FALSE)</f>
        <v>0</v>
      </c>
      <c r="S37" s="208">
        <f>'Master Input'!R29</f>
        <v>0</v>
      </c>
      <c r="T37" s="198" t="str">
        <f>IF('Master Input'!U29="","",IF(R37&lt;=W37,"GREEN",(IF(AND(R37&lt;=U37,R37&gt;V37),"AMBER",(IF(R37&gt;=U37,"RED"))))))</f>
        <v/>
      </c>
      <c r="U37" s="229">
        <f>S37*'Master Input'!AH29</f>
        <v>0</v>
      </c>
      <c r="V37" s="229">
        <f>S37*'Master Input'!AI29</f>
        <v>0</v>
      </c>
      <c r="W37" s="232">
        <f>S37*'Master Input'!AJ29</f>
        <v>0</v>
      </c>
      <c r="X37" s="203">
        <f>VLOOKUP($C37,'Master Input'!$B$6:$AM$100,VLOOKUP($D$2,$E$4:$AI$7,X$3,FALSE),FALSE)</f>
        <v>0.08</v>
      </c>
      <c r="Y37" s="208">
        <f>'Master Input'!Y29</f>
        <v>0</v>
      </c>
      <c r="Z37" s="198" t="str">
        <f>IF('Master Input'!AC29="","",IF(X37&lt;=AC37,"GREEN",(IF(AND(X37&lt;=AA37,X37&gt;AB37),"AMBER",(IF(X37&gt;=AA37,"RED"))))))</f>
        <v>RED</v>
      </c>
      <c r="AA37" s="229">
        <f>Y37*'Master Input'!AH29</f>
        <v>0</v>
      </c>
      <c r="AB37" s="229">
        <f>Y37*'Master Input'!AI29</f>
        <v>0</v>
      </c>
      <c r="AC37" s="232">
        <f>Y37*'Master Input'!AJ29</f>
        <v>0</v>
      </c>
      <c r="AD37" s="203">
        <f>VLOOKUP($C37,'Master Input'!$B$6:$AM$100,VLOOKUP($D$2,$E$4:$AI$7,AD$3,FALSE),FALSE)</f>
        <v>0</v>
      </c>
      <c r="AE37" s="211">
        <f>'Master Input'!I29</f>
        <v>0</v>
      </c>
      <c r="AF37" s="198" t="str">
        <f>IF(AE37=0,"",(IF(AD37&lt;=AI37,"GREEN",(IF(AND(AD37&lt;=AG37,AD37&gt;AH37),"AMBER",(IF(AD37&gt;=AG37,"RED")))))))</f>
        <v/>
      </c>
      <c r="AG37" s="209">
        <f>AE37*'Master Input'!AK29</f>
        <v>0</v>
      </c>
      <c r="AH37" s="209">
        <f>AE37*'Master Input'!AL29</f>
        <v>0</v>
      </c>
      <c r="AI37" s="210">
        <f>AE37*'Master Input'!AM29</f>
        <v>0</v>
      </c>
      <c r="AJ37" s="220">
        <f>'Master Input'!AN29</f>
        <v>0.25</v>
      </c>
      <c r="AK37" t="b">
        <f>IF(AJ37="","",(IF(AF37="GREEN",3,(IF(AF37="AMBER",2,(IF(AF37="RED",1)))))))</f>
        <v>0</v>
      </c>
      <c r="AM37" s="256"/>
    </row>
    <row r="38" spans="1:39" ht="21">
      <c r="A38" s="181"/>
      <c r="C38" s="182" t="s">
        <v>142</v>
      </c>
      <c r="D38" s="183"/>
      <c r="E38" s="185"/>
      <c r="F38" s="184"/>
      <c r="G38" s="185"/>
      <c r="H38" s="185"/>
      <c r="I38" s="185"/>
      <c r="J38" s="185"/>
      <c r="K38" s="187"/>
      <c r="L38" s="184"/>
      <c r="M38" s="185"/>
      <c r="N38" s="185"/>
      <c r="O38" s="185"/>
      <c r="P38" s="185"/>
      <c r="Q38" s="187"/>
      <c r="R38" s="184"/>
      <c r="S38" s="185"/>
      <c r="T38" s="185"/>
      <c r="U38" s="185"/>
      <c r="V38" s="185"/>
      <c r="W38" s="187"/>
      <c r="X38" s="184"/>
      <c r="Y38" s="185"/>
      <c r="Z38" s="185"/>
      <c r="AA38" s="185"/>
      <c r="AB38" s="185"/>
      <c r="AC38" s="187"/>
      <c r="AD38" s="184"/>
      <c r="AE38" s="185"/>
      <c r="AF38" s="185"/>
      <c r="AG38" s="185"/>
      <c r="AH38" s="185"/>
      <c r="AI38" s="187"/>
      <c r="AJ38" s="185"/>
      <c r="AK38" s="185"/>
      <c r="AL38" s="185"/>
      <c r="AM38" s="187"/>
    </row>
    <row r="39" spans="1:39" ht="17.25" customHeight="1">
      <c r="A39" s="188" t="s">
        <v>143</v>
      </c>
      <c r="C39" s="189" t="str">
        <f>'Master Input'!B31</f>
        <v xml:space="preserve">Our workforce is engaged with the organisation </v>
      </c>
      <c r="D39" s="189"/>
      <c r="E39" s="191"/>
      <c r="F39" s="190"/>
      <c r="G39" s="191"/>
      <c r="H39" s="191"/>
      <c r="I39" s="191"/>
      <c r="J39" s="191"/>
      <c r="K39" s="193"/>
      <c r="L39" s="190"/>
      <c r="M39" s="191"/>
      <c r="N39" s="191"/>
      <c r="O39" s="191"/>
      <c r="P39" s="191"/>
      <c r="Q39" s="193"/>
      <c r="R39" s="190"/>
      <c r="S39" s="191"/>
      <c r="T39" s="191"/>
      <c r="U39" s="191"/>
      <c r="V39" s="191"/>
      <c r="W39" s="193"/>
      <c r="X39" s="190"/>
      <c r="Y39" s="191"/>
      <c r="Z39" s="191"/>
      <c r="AA39" s="191"/>
      <c r="AB39" s="191"/>
      <c r="AC39" s="193"/>
      <c r="AD39" s="190"/>
      <c r="AE39" s="191"/>
      <c r="AF39" s="191"/>
      <c r="AG39" s="191"/>
      <c r="AH39" s="191"/>
      <c r="AI39" s="193"/>
      <c r="AJ39" s="220"/>
      <c r="AL39" s="253">
        <f>(AJ40*AK40)+(AJ41*AK41)</f>
        <v>0</v>
      </c>
      <c r="AM39" s="256" t="str">
        <f>IF('Master Input'!AO31="","",(IF('Control Sheet'!AL39&lt;'Master Input'!AO31,"RED",(IF(AND('Control Sheet'!AL39&gt;='Master Input'!AO31,'Control Sheet'!AL39&lt;'Master Input'!AP31),"AMBER",(IF('Control Sheet'!AL39&gt;='Master Input'!AP31,"GREEN")))))))</f>
        <v>RED</v>
      </c>
    </row>
    <row r="40" spans="1:39" ht="17.25" customHeight="1">
      <c r="A40" s="195" t="s">
        <v>144</v>
      </c>
      <c r="C40" s="566" t="str">
        <f>'Master Input'!B32</f>
        <v>Staff understand and are engaged with our purpose and strategic priorities                                                                           (%, Annual)</v>
      </c>
      <c r="E40" s="196" t="str">
        <f>'Master Input'!C32</f>
        <v>%</v>
      </c>
      <c r="F40" s="203">
        <f>VLOOKUP($C40,'Master Input'!$B$6:$AM$51,VLOOKUP($D$2,$E$4:$AC$7,F$3,FALSE),FALSE)</f>
        <v>0</v>
      </c>
      <c r="G40" s="208">
        <f>'Master Input'!D32</f>
        <v>0</v>
      </c>
      <c r="H40" s="198" t="str">
        <f>IF('Master Input'!E32="","",IF(F40&lt;=I40,"RED",(IF(AND(F40&lt;=J40,F40&gt;I40),"AMBER",(IF(F40&gt;=J40,"GREEN"))))))</f>
        <v/>
      </c>
      <c r="I40" s="204">
        <f>G40*'Master Input'!AH32</f>
        <v>0</v>
      </c>
      <c r="J40" s="208">
        <f>G40*'Master Input'!AI32</f>
        <v>0</v>
      </c>
      <c r="K40" s="206">
        <f>G40*'Master Input'!AJ32</f>
        <v>0</v>
      </c>
      <c r="L40" s="203">
        <f>VLOOKUP($C40,'Master Input'!$B$6:$AM$51,VLOOKUP($D$2,$E$4:$AC$7,L$3,FALSE),FALSE)</f>
        <v>0</v>
      </c>
      <c r="M40" s="208">
        <f>'Master Input'!K32</f>
        <v>0</v>
      </c>
      <c r="N40" s="198" t="str">
        <f>IF('Master Input'!M32="","",(IF(L40&lt;=O40,"RED",(IF(AND(L40&lt;=P40,L40&gt;O40),"AMBER",(IF(L40&gt;=P40,"GREEN")))))))</f>
        <v/>
      </c>
      <c r="O40" s="209">
        <f>M40*'Master Input'!AH32</f>
        <v>0</v>
      </c>
      <c r="P40" s="209">
        <f>M40*'Master Input'!AI32</f>
        <v>0</v>
      </c>
      <c r="Q40" s="210">
        <f>M40*'Master Input'!AJ32</f>
        <v>0</v>
      </c>
      <c r="R40" s="203">
        <f>VLOOKUP($C40,'Master Input'!$B$6:$AM$100,VLOOKUP($D$2,$E$4:$AC$7,R$3,FALSE),FALSE)</f>
        <v>0</v>
      </c>
      <c r="S40" s="208">
        <f>'Master Input'!R32</f>
        <v>0</v>
      </c>
      <c r="T40" s="198" t="str">
        <f>IF('Master Input'!U32="","",IF(R40&lt;=U40,"RED",(IF(AND(R40&lt;=V40,R40&gt;U40),"AMBER",(IF(R40&gt;=V40,"GREEN"))))))</f>
        <v/>
      </c>
      <c r="U40" s="209">
        <f>S40*'Master Input'!AH32</f>
        <v>0</v>
      </c>
      <c r="V40" s="209">
        <f>S40*'Master Input'!AI32</f>
        <v>0</v>
      </c>
      <c r="W40" s="210">
        <f>S40*'Master Input'!AJ32</f>
        <v>0</v>
      </c>
      <c r="X40" s="203">
        <f>VLOOKUP($C40,'Master Input'!$B$6:$AM$100,VLOOKUP($D$2,$E$4:$AI$7,X$3,FALSE),FALSE)</f>
        <v>0</v>
      </c>
      <c r="Y40" s="208">
        <f>'Master Input'!Y32</f>
        <v>0</v>
      </c>
      <c r="Z40" s="198" t="str">
        <f>IF('Master Input'!AC32="","",IF(X40&lt;=AA40,"RED",(IF(AND(X40&lt;=AB40,X40&gt;AA40),"AMBER",(IF(X40&gt;=AB40,"GREEN"))))))</f>
        <v/>
      </c>
      <c r="AA40" s="209">
        <f>Y40*'Master Input'!AH32</f>
        <v>0</v>
      </c>
      <c r="AB40" s="209">
        <f>Y40*'Master Input'!AI32</f>
        <v>0</v>
      </c>
      <c r="AC40" s="210">
        <f>Y40*'Master Input'!AJ32</f>
        <v>0</v>
      </c>
      <c r="AD40" s="203">
        <f>VLOOKUP($C40,'Master Input'!$B$6:$AM$100,VLOOKUP($D$2,$E$4:$AI$7,AD$3,FALSE),FALSE)</f>
        <v>0</v>
      </c>
      <c r="AE40" s="211">
        <f>'Master Input'!I32</f>
        <v>0</v>
      </c>
      <c r="AF40" s="198" t="str">
        <f t="shared" ref="AF40:AF54" si="0">IF(AE40=0,"",(IF(AD40&lt;=AG40,"RED",(IF(AND(AD40&lt;=AH40,AD40&gt;AG40),"AMBER",(IF(AD40&gt;=AH40,"GREEN")))))))</f>
        <v/>
      </c>
      <c r="AG40" s="209">
        <f>AE40*'Master Input'!AK32</f>
        <v>0</v>
      </c>
      <c r="AH40" s="209">
        <f>AE40*'Master Input'!AL32</f>
        <v>0</v>
      </c>
      <c r="AI40" s="210">
        <f>AE40*'Master Input'!AM32</f>
        <v>0</v>
      </c>
      <c r="AJ40" s="220">
        <f>'Master Input'!AN32</f>
        <v>0.5</v>
      </c>
      <c r="AK40" t="b">
        <f>IF(AJ40="","",(IF(AF40="GREEN",3,(IF(AF40="AMBER",2,(IF(AF40="RED",1)))))))</f>
        <v>0</v>
      </c>
      <c r="AM40" s="256"/>
    </row>
    <row r="41" spans="1:39" ht="15">
      <c r="A41" s="195" t="s">
        <v>145</v>
      </c>
      <c r="C41" s="564" t="str">
        <f>'Master Input'!B33</f>
        <v>Volunteers feel engaged with our purpose and strategic priorities                                                            (%, Annual)</v>
      </c>
      <c r="E41" s="196" t="str">
        <f>'Master Input'!C33</f>
        <v>%</v>
      </c>
      <c r="F41" s="203">
        <f>VLOOKUP($C41,'Master Input'!$B$6:$AM$51,VLOOKUP($D$2,$E$4:$AC$7,F$3,FALSE),FALSE)</f>
        <v>0</v>
      </c>
      <c r="G41" s="208">
        <f>'Master Input'!D33</f>
        <v>0</v>
      </c>
      <c r="H41" s="198" t="str">
        <f>IF('Master Input'!E33="","",IF(F41&lt;=I41,"RED",(IF(AND(F41&lt;=J41,F41&gt;I41),"AMBER",(IF(F41&gt;=J41,"GREEN"))))))</f>
        <v/>
      </c>
      <c r="I41" s="204">
        <f>G41*'Master Input'!AH33</f>
        <v>0</v>
      </c>
      <c r="J41" s="208">
        <f>G41*'Master Input'!AI33</f>
        <v>0</v>
      </c>
      <c r="K41" s="206">
        <f>G41*'Master Input'!AJ33</f>
        <v>0</v>
      </c>
      <c r="L41" s="203">
        <f>VLOOKUP($C41,'Master Input'!$B$6:$AM$51,VLOOKUP($D$2,$E$4:$AC$7,L$3,FALSE),FALSE)</f>
        <v>0</v>
      </c>
      <c r="M41" s="208">
        <f>'Master Input'!K33</f>
        <v>0</v>
      </c>
      <c r="N41" s="198" t="str">
        <f>IF('Master Input'!M33="","",(IF(L41&lt;=O41,"RED",(IF(AND(L41&lt;=P41,L41&gt;O41),"AMBER",(IF(L41&gt;=P41,"GREEN")))))))</f>
        <v/>
      </c>
      <c r="O41" s="209">
        <f>M41*'Master Input'!AH33</f>
        <v>0</v>
      </c>
      <c r="P41" s="209">
        <f>M41*'Master Input'!AI33</f>
        <v>0</v>
      </c>
      <c r="Q41" s="210">
        <f>M41*'Master Input'!AJ33</f>
        <v>0</v>
      </c>
      <c r="R41" s="203">
        <f>VLOOKUP($C41,'Master Input'!$B$6:$AM$100,VLOOKUP($D$2,$E$4:$AC$7,R$3,FALSE),FALSE)</f>
        <v>0</v>
      </c>
      <c r="S41" s="208">
        <f>'Master Input'!R33</f>
        <v>0</v>
      </c>
      <c r="T41" s="198" t="str">
        <f>IF('Master Input'!U33="","",IF(R41&lt;=U41,"RED",(IF(AND(R41&lt;=V41,R41&gt;U41),"AMBER",(IF(R41&gt;=V41,"GREEN"))))))</f>
        <v/>
      </c>
      <c r="U41" s="209">
        <f>S41*'Master Input'!AH33</f>
        <v>0</v>
      </c>
      <c r="V41" s="209">
        <f>S41*'Master Input'!AI33</f>
        <v>0</v>
      </c>
      <c r="W41" s="210">
        <f>S41*'Master Input'!AJ33</f>
        <v>0</v>
      </c>
      <c r="X41" s="203">
        <f>VLOOKUP($C41,'Master Input'!$B$6:$AM$100,VLOOKUP($D$2,$E$4:$AI$7,X$3,FALSE),FALSE)</f>
        <v>0</v>
      </c>
      <c r="Y41" s="208">
        <f>'Master Input'!Y33</f>
        <v>0</v>
      </c>
      <c r="Z41" s="198" t="str">
        <f>IF('Master Input'!AC33="","",IF(X41&lt;=AA41,"RED",(IF(AND(X41&lt;=AB41,X41&gt;AA41),"AMBER",(IF(X41&gt;=AB41,"GREEN"))))))</f>
        <v/>
      </c>
      <c r="AA41" s="209">
        <f>Y41*'Master Input'!AH33</f>
        <v>0</v>
      </c>
      <c r="AB41" s="209">
        <f>Y41*'Master Input'!AI33</f>
        <v>0</v>
      </c>
      <c r="AC41" s="210">
        <f>Y41*'Master Input'!AJ33</f>
        <v>0</v>
      </c>
      <c r="AD41" s="203">
        <f>VLOOKUP($C41,'Master Input'!$B$6:$AM$100,VLOOKUP($D$2,$E$4:$AI$7,AD$3,FALSE),FALSE)</f>
        <v>0</v>
      </c>
      <c r="AE41" s="211">
        <f>'Master Input'!I33</f>
        <v>0</v>
      </c>
      <c r="AF41" s="198" t="str">
        <f t="shared" si="0"/>
        <v/>
      </c>
      <c r="AG41" s="209">
        <f>AE41*'Master Input'!AK33</f>
        <v>0</v>
      </c>
      <c r="AH41" s="209">
        <f>AE41*'Master Input'!AL33</f>
        <v>0</v>
      </c>
      <c r="AI41" s="210">
        <f>AE41*'Master Input'!AM33</f>
        <v>0</v>
      </c>
      <c r="AJ41" s="220">
        <f>'Master Input'!AN33</f>
        <v>0.5</v>
      </c>
      <c r="AK41" t="b">
        <f>IF(AJ41="","",(IF(AF41="GREEN",3,(IF(AF41="AMBER",2,(IF(AF41="RED",1)))))))</f>
        <v>0</v>
      </c>
      <c r="AM41" s="256"/>
    </row>
    <row r="42" spans="1:39" ht="18" customHeight="1">
      <c r="A42" s="188" t="s">
        <v>146</v>
      </c>
      <c r="C42" s="565" t="str">
        <f>'Master Input'!B34</f>
        <v>Our culture and bevaviours create a positive working environment</v>
      </c>
      <c r="D42" s="189"/>
      <c r="E42" s="191"/>
      <c r="F42" s="190"/>
      <c r="G42" s="191"/>
      <c r="H42" s="191"/>
      <c r="I42" s="191"/>
      <c r="J42" s="191"/>
      <c r="K42" s="193"/>
      <c r="L42" s="190"/>
      <c r="M42" s="191"/>
      <c r="N42" s="191"/>
      <c r="O42" s="191"/>
      <c r="P42" s="191"/>
      <c r="Q42" s="193"/>
      <c r="R42" s="190"/>
      <c r="S42" s="191"/>
      <c r="T42" s="191"/>
      <c r="U42" s="191"/>
      <c r="V42" s="191"/>
      <c r="W42" s="193"/>
      <c r="X42" s="190"/>
      <c r="Y42" s="191"/>
      <c r="Z42" s="191"/>
      <c r="AA42" s="191"/>
      <c r="AB42" s="191"/>
      <c r="AC42" s="193"/>
      <c r="AD42" s="190"/>
      <c r="AE42" s="191"/>
      <c r="AF42" s="191"/>
      <c r="AG42" s="191"/>
      <c r="AH42" s="191"/>
      <c r="AI42" s="193"/>
      <c r="AJ42" s="220"/>
      <c r="AL42" s="253">
        <f>(AJ43*AK43)+(AJ44*AK44)+(AJ45*AK45)</f>
        <v>0</v>
      </c>
      <c r="AM42" s="256" t="str">
        <f>IF('Master Input'!AO34="","",(IF('Control Sheet'!AL42&lt;'Master Input'!AO34,"RED",(IF(AND('Control Sheet'!AL42&gt;='Master Input'!AO34,'Control Sheet'!AL42&lt;'Master Input'!AP34),"AMBER",(IF('Control Sheet'!AL42&gt;='Master Input'!AP34,"GREEN")))))))</f>
        <v>RED</v>
      </c>
    </row>
    <row r="43" spans="1:39" ht="15">
      <c r="A43" s="195" t="s">
        <v>147</v>
      </c>
      <c r="C43" s="564" t="str">
        <f>'Master Input'!B35</f>
        <v>APA ratings for leadership and management against L&amp;M behaviours framework                                                                      (%, Annual)</v>
      </c>
      <c r="E43" s="196" t="str">
        <f>'Master Input'!C35</f>
        <v>%</v>
      </c>
      <c r="F43" s="203">
        <f>VLOOKUP($C43,'Master Input'!$B$6:$AM$51,VLOOKUP($D$2,$E$4:$AC$7,F$3,FALSE),FALSE)</f>
        <v>0</v>
      </c>
      <c r="G43" s="208">
        <f>'Master Input'!D35</f>
        <v>0</v>
      </c>
      <c r="H43" s="198" t="str">
        <f>IF('Master Input'!E35="","",IF(F43&lt;=I43,"RED",(IF(AND(F43&lt;=J43,F43&gt;I43),"AMBER",(IF(F43&gt;=J43,"GREEN"))))))</f>
        <v/>
      </c>
      <c r="I43" s="204">
        <f>G43*'Master Input'!AH35</f>
        <v>0</v>
      </c>
      <c r="J43" s="208">
        <f>G43*'Master Input'!AI35</f>
        <v>0</v>
      </c>
      <c r="K43" s="206">
        <f>G43*'Master Input'!AJ35</f>
        <v>0</v>
      </c>
      <c r="L43" s="203">
        <f>VLOOKUP($C43,'Master Input'!$B$6:$AM$51,VLOOKUP($D$2,$E$4:$AC$7,L$3,FALSE),FALSE)</f>
        <v>0</v>
      </c>
      <c r="M43" s="208">
        <f>'Master Input'!K35</f>
        <v>0</v>
      </c>
      <c r="N43" s="198" t="str">
        <f>IF('Master Input'!M35="","",(IF(L43&lt;=O43,"RED",(IF(AND(L43&lt;=P43,L43&gt;O43),"AMBER",(IF(L43&gt;=P43,"GREEN")))))))</f>
        <v/>
      </c>
      <c r="O43" s="209">
        <f>M43*'Master Input'!AH35</f>
        <v>0</v>
      </c>
      <c r="P43" s="209">
        <f>M43*'Master Input'!AI35</f>
        <v>0</v>
      </c>
      <c r="Q43" s="210">
        <f>M43*'Master Input'!AJ35</f>
        <v>0</v>
      </c>
      <c r="R43" s="203">
        <f>VLOOKUP($C43,'Master Input'!$B$6:$AM$100,VLOOKUP($D$2,$E$4:$AC$7,R$3,FALSE),FALSE)</f>
        <v>0</v>
      </c>
      <c r="S43" s="208">
        <f>'Master Input'!R35</f>
        <v>0</v>
      </c>
      <c r="T43" s="198" t="str">
        <f>IF('Master Input'!U35="","",IF(R43&lt;=U43,"RED",(IF(AND(R43&lt;=V43,R43&gt;U43),"AMBER",(IF(R43&gt;=V43,"GREEN"))))))</f>
        <v/>
      </c>
      <c r="U43" s="209">
        <f>S43*'Master Input'!AH35</f>
        <v>0</v>
      </c>
      <c r="V43" s="209">
        <f>S43*'Master Input'!AI35</f>
        <v>0</v>
      </c>
      <c r="W43" s="210">
        <f>S43*'Master Input'!AJ35</f>
        <v>0</v>
      </c>
      <c r="X43" s="203">
        <f>VLOOKUP($C43,'Master Input'!$B$6:$AM$100,VLOOKUP($D$2,$E$4:$AI$7,X$3,FALSE),FALSE)</f>
        <v>0</v>
      </c>
      <c r="Y43" s="208">
        <f>'Master Input'!Y35</f>
        <v>0</v>
      </c>
      <c r="Z43" s="198" t="str">
        <f>IF('Master Input'!AC35="","",IF(X43&lt;=AA43,"RED",(IF(AND(X43&lt;=AB43,X43&gt;AA43),"AMBER",(IF(X43&gt;=AB43,"GREEN"))))))</f>
        <v/>
      </c>
      <c r="AA43" s="209">
        <f>Y43*'Master Input'!AH35</f>
        <v>0</v>
      </c>
      <c r="AB43" s="209">
        <f>Y43*'Master Input'!AI35</f>
        <v>0</v>
      </c>
      <c r="AC43" s="210">
        <f>Y43*'Master Input'!AJ35</f>
        <v>0</v>
      </c>
      <c r="AD43" s="203">
        <f>VLOOKUP($C43,'Master Input'!$B$6:$AM$100,VLOOKUP($D$2,$E$4:$AI$7,AD$3,FALSE),FALSE)</f>
        <v>0</v>
      </c>
      <c r="AE43" s="211">
        <f>'Master Input'!I35</f>
        <v>0</v>
      </c>
      <c r="AF43" s="198" t="str">
        <f t="shared" si="0"/>
        <v/>
      </c>
      <c r="AG43" s="209">
        <f>AE43*'Master Input'!AK35</f>
        <v>0</v>
      </c>
      <c r="AH43" s="209">
        <f>AE43*'Master Input'!AL35</f>
        <v>0</v>
      </c>
      <c r="AI43" s="210">
        <f>AE43*'Master Input'!AM35</f>
        <v>0</v>
      </c>
      <c r="AJ43" s="220">
        <f>'Master Input'!AN35</f>
        <v>0.33</v>
      </c>
      <c r="AK43" t="b">
        <f>IF(AJ43="","",(IF(AF43="GREEN",3,(IF(AF43="AMBER",2,(IF(AF43="RED",1)))))))</f>
        <v>0</v>
      </c>
      <c r="AM43" s="256"/>
    </row>
    <row r="44" spans="1:39" ht="17.25" customHeight="1">
      <c r="A44" s="195" t="s">
        <v>686</v>
      </c>
      <c r="C44" s="644" t="str">
        <f>'Master Input'!B36</f>
        <v>Staff would recommend to friends and family that Barnardo’s is a good place to work                                                                              (%, Annual)</v>
      </c>
      <c r="E44" s="196" t="str">
        <f>'Master Input'!C36</f>
        <v>%</v>
      </c>
      <c r="F44" s="203">
        <f>VLOOKUP($C44,'Master Input'!$B$6:$AM$51,VLOOKUP($D$2,$E$4:$AC$7,F$3,FALSE),FALSE)</f>
        <v>0</v>
      </c>
      <c r="G44" s="208">
        <f>'Master Input'!D36</f>
        <v>0</v>
      </c>
      <c r="H44" s="198" t="str">
        <f>IF('Master Input'!E36="","",IF(F44&lt;=I44,"RED",(IF(AND(F44&lt;=J44,F44&gt;I44),"AMBER",(IF(F44&gt;=J44,"GREEN"))))))</f>
        <v/>
      </c>
      <c r="I44" s="204">
        <f>G44*'Master Input'!AH36</f>
        <v>0</v>
      </c>
      <c r="J44" s="208">
        <f>G44*'Master Input'!AI36</f>
        <v>0</v>
      </c>
      <c r="K44" s="206">
        <f>G44*'Master Input'!AJ36</f>
        <v>0</v>
      </c>
      <c r="L44" s="203">
        <f>VLOOKUP($C44,'Master Input'!$B$6:$AM$51,VLOOKUP($D$2,$E$4:$AC$7,L$3,FALSE),FALSE)</f>
        <v>0</v>
      </c>
      <c r="M44" s="208">
        <f>'Master Input'!K36</f>
        <v>0</v>
      </c>
      <c r="N44" s="198" t="str">
        <f>IF('Master Input'!M36="","",(IF(L44&lt;=O44,"RED",(IF(AND(L44&lt;=P44,L44&gt;O44),"AMBER",(IF(L44&gt;=P44,"GREEN")))))))</f>
        <v/>
      </c>
      <c r="O44" s="209">
        <f>M44*'Master Input'!AH36</f>
        <v>0</v>
      </c>
      <c r="P44" s="209">
        <f>M44*'Master Input'!AI36</f>
        <v>0</v>
      </c>
      <c r="Q44" s="210">
        <f>M44*'Master Input'!AJ36</f>
        <v>0</v>
      </c>
      <c r="R44" s="203">
        <f>VLOOKUP($C44,'Master Input'!$B$6:$AM$100,VLOOKUP($D$2,$E$4:$AC$7,R$3,FALSE),FALSE)</f>
        <v>0</v>
      </c>
      <c r="S44" s="208">
        <f>'Master Input'!R36</f>
        <v>0</v>
      </c>
      <c r="T44" s="198" t="str">
        <f>IF('Master Input'!U36="","",IF(R44&lt;=U44,"RED",(IF(AND(R44&lt;=V44,R44&gt;U44),"AMBER",(IF(R44&gt;=V44,"GREEN"))))))</f>
        <v/>
      </c>
      <c r="U44" s="209">
        <f>S44*'Master Input'!AH36</f>
        <v>0</v>
      </c>
      <c r="V44" s="209">
        <f>S44*'Master Input'!AI36</f>
        <v>0</v>
      </c>
      <c r="W44" s="210">
        <f>S44*'Master Input'!AJ36</f>
        <v>0</v>
      </c>
      <c r="X44" s="203">
        <f>VLOOKUP($C44,'Master Input'!$B$6:$AM$100,VLOOKUP($D$2,$E$4:$AI$7,X$3,FALSE),FALSE)</f>
        <v>0</v>
      </c>
      <c r="Y44" s="208">
        <f>'Master Input'!Y36</f>
        <v>0</v>
      </c>
      <c r="Z44" s="198" t="str">
        <f>IF('Master Input'!AC36="","",IF(X44&lt;=AA44,"RED",(IF(AND(X44&lt;=AB44,X44&gt;AA44),"AMBER",(IF(X44&gt;=AB44,"GREEN"))))))</f>
        <v/>
      </c>
      <c r="AA44" s="209">
        <f>Y44*'Master Input'!AH36</f>
        <v>0</v>
      </c>
      <c r="AB44" s="209">
        <f>Y44*'Master Input'!AI36</f>
        <v>0</v>
      </c>
      <c r="AC44" s="210">
        <f>Y44*'Master Input'!AJ36</f>
        <v>0</v>
      </c>
      <c r="AD44" s="203">
        <f>VLOOKUP($C44,'Master Input'!$B$6:$AM$100,VLOOKUP($D$2,$E$4:$AI$7,AD$3,FALSE),FALSE)</f>
        <v>0</v>
      </c>
      <c r="AE44" s="211">
        <f>'Master Input'!I36</f>
        <v>0</v>
      </c>
      <c r="AF44" s="198" t="str">
        <f>IF(AE44=0,"",(IF(AD44&lt;=AG44,"RED",(IF(AND(AD44&lt;=AH44,AD44&gt;AG44),"AMBER",(IF(AD44&gt;=AH44,"GREEN")))))))</f>
        <v/>
      </c>
      <c r="AG44" s="209">
        <f>AE44*'Master Input'!AK36</f>
        <v>0</v>
      </c>
      <c r="AH44" s="209">
        <f>AE44*'Master Input'!AL36</f>
        <v>0</v>
      </c>
      <c r="AI44" s="210">
        <f>AE44*'Master Input'!AM36</f>
        <v>0</v>
      </c>
      <c r="AJ44" s="220">
        <f>'Master Input'!AN36</f>
        <v>0.33</v>
      </c>
      <c r="AK44" t="b">
        <f>IF(AJ44="","",(IF(AF44="GREEN",3,(IF(AF44="AMBER",2,(IF(AF44="RED",1)))))))</f>
        <v>0</v>
      </c>
      <c r="AM44" s="256"/>
    </row>
    <row r="45" spans="1:39" ht="17.25" customHeight="1">
      <c r="A45" s="195" t="s">
        <v>687</v>
      </c>
      <c r="C45" s="196" t="str">
        <f>'Master Input'!B37</f>
        <v>Volunteers would recommend us                                                                       (%, Annual)</v>
      </c>
      <c r="E45" s="196" t="str">
        <f>'Master Input'!C37</f>
        <v>%</v>
      </c>
      <c r="F45" s="203">
        <f>VLOOKUP($C45,'Master Input'!$B$6:$AM$51,VLOOKUP($D$2,$E$4:$AC$7,F$3,FALSE),FALSE)</f>
        <v>0</v>
      </c>
      <c r="G45" s="208">
        <f>'Master Input'!D37</f>
        <v>0</v>
      </c>
      <c r="H45" s="198" t="str">
        <f>IF('Master Input'!E37="","",IF(F45&lt;=I45,"RED",(IF(AND(F45&lt;=J45,F45&gt;I45),"AMBER",(IF(F45&gt;=J45,"GREEN"))))))</f>
        <v/>
      </c>
      <c r="I45" s="204">
        <f>G45*'Master Input'!AH37</f>
        <v>0</v>
      </c>
      <c r="J45" s="208">
        <f>G45*'Master Input'!AI37</f>
        <v>0</v>
      </c>
      <c r="K45" s="206">
        <f>G45*'Master Input'!AJ37</f>
        <v>0</v>
      </c>
      <c r="L45" s="203">
        <f>VLOOKUP($C45,'Master Input'!$B$6:$AM$51,VLOOKUP($D$2,$E$4:$AC$7,L$3,FALSE),FALSE)</f>
        <v>0</v>
      </c>
      <c r="M45" s="208">
        <f>'Master Input'!K37</f>
        <v>0</v>
      </c>
      <c r="N45" s="198" t="str">
        <f>IF('Master Input'!M37="","",(IF(L45&lt;=O45,"RED",(IF(AND(L45&lt;=P45,L45&gt;O45),"AMBER",(IF(L45&gt;=P45,"GREEN")))))))</f>
        <v/>
      </c>
      <c r="O45" s="209">
        <f>M45*'Master Input'!AH37</f>
        <v>0</v>
      </c>
      <c r="P45" s="209">
        <f>M45*'Master Input'!AI37</f>
        <v>0</v>
      </c>
      <c r="Q45" s="210">
        <f>M45*'Master Input'!AJ37</f>
        <v>0</v>
      </c>
      <c r="R45" s="203">
        <f>VLOOKUP($C45,'Master Input'!$B$6:$AM$100,VLOOKUP($D$2,$E$4:$AC$7,R$3,FALSE),FALSE)</f>
        <v>0</v>
      </c>
      <c r="S45" s="208">
        <f>'Master Input'!R37</f>
        <v>0</v>
      </c>
      <c r="T45" s="198" t="str">
        <f>IF('Master Input'!U37="","",IF(R45&lt;=U45,"RED",(IF(AND(R45&lt;=V45,R45&gt;U45),"AMBER",(IF(R45&gt;=V45,"GREEN"))))))</f>
        <v/>
      </c>
      <c r="U45" s="209">
        <f>S45*'Master Input'!AH37</f>
        <v>0</v>
      </c>
      <c r="V45" s="209">
        <f>S45*'Master Input'!AI37</f>
        <v>0</v>
      </c>
      <c r="W45" s="210">
        <f>S45*'Master Input'!AJ37</f>
        <v>0</v>
      </c>
      <c r="X45" s="203">
        <f>VLOOKUP($C45,'Master Input'!$B$6:$AM$100,VLOOKUP($D$2,$E$4:$AI$7,X$3,FALSE),FALSE)</f>
        <v>0</v>
      </c>
      <c r="Y45" s="208">
        <f>'Master Input'!Y37</f>
        <v>0</v>
      </c>
      <c r="Z45" s="198" t="str">
        <f>IF('Master Input'!AC37="","",IF(X45&lt;=AA45,"RED",(IF(AND(X45&lt;=AB45,X45&gt;AA45),"AMBER",(IF(X45&gt;=AB45,"GREEN"))))))</f>
        <v/>
      </c>
      <c r="AA45" s="209">
        <f>Y45*'Master Input'!AH37</f>
        <v>0</v>
      </c>
      <c r="AB45" s="209">
        <f>Y45*'Master Input'!AI37</f>
        <v>0</v>
      </c>
      <c r="AC45" s="210">
        <f>Y45*'Master Input'!AJ37</f>
        <v>0</v>
      </c>
      <c r="AD45" s="203">
        <f>VLOOKUP($C45,'Master Input'!$B$6:$AM$100,VLOOKUP($D$2,$E$4:$AI$7,AD$3,FALSE),FALSE)</f>
        <v>0</v>
      </c>
      <c r="AE45" s="211">
        <f>'Master Input'!I37</f>
        <v>0</v>
      </c>
      <c r="AF45" s="198" t="str">
        <f>IF(AE45=0,"",(IF(AD45&lt;=AG45,"RED",(IF(AND(AD45&lt;=AH45,AD45&gt;AG45),"AMBER",(IF(AD45&gt;=AH45,"GREEN")))))))</f>
        <v/>
      </c>
      <c r="AG45" s="209">
        <f>AE45*'Master Input'!AK37</f>
        <v>0</v>
      </c>
      <c r="AH45" s="209">
        <f>AE45*'Master Input'!AL37</f>
        <v>0</v>
      </c>
      <c r="AI45" s="210">
        <f>AE45*'Master Input'!AM37</f>
        <v>0</v>
      </c>
      <c r="AJ45" s="220">
        <f>'Master Input'!AN37</f>
        <v>0.33</v>
      </c>
      <c r="AK45" t="b">
        <f>IF(AJ45="","",(IF(AF45="GREEN",3,(IF(AF45="AMBER",2,(IF(AF45="RED",1)))))))</f>
        <v>0</v>
      </c>
      <c r="AM45" s="256"/>
    </row>
    <row r="46" spans="1:39" ht="17.25" customHeight="1">
      <c r="A46" s="188" t="s">
        <v>148</v>
      </c>
      <c r="C46" s="189" t="str">
        <f>'Master Input'!B38</f>
        <v>Our workforce is high-performing</v>
      </c>
      <c r="D46" s="189"/>
      <c r="E46" s="191"/>
      <c r="F46" s="190"/>
      <c r="G46" s="191"/>
      <c r="H46" s="191"/>
      <c r="I46" s="191"/>
      <c r="J46" s="191"/>
      <c r="K46" s="193"/>
      <c r="L46" s="190"/>
      <c r="M46" s="191"/>
      <c r="N46" s="191"/>
      <c r="O46" s="191"/>
      <c r="P46" s="191"/>
      <c r="Q46" s="193"/>
      <c r="R46" s="190"/>
      <c r="S46" s="191"/>
      <c r="T46" s="191"/>
      <c r="U46" s="191"/>
      <c r="V46" s="191"/>
      <c r="W46" s="193"/>
      <c r="X46" s="190"/>
      <c r="Y46" s="191"/>
      <c r="Z46" s="191"/>
      <c r="AA46" s="191"/>
      <c r="AB46" s="191"/>
      <c r="AC46" s="193"/>
      <c r="AD46" s="190"/>
      <c r="AE46" s="191"/>
      <c r="AF46" s="191"/>
      <c r="AG46" s="191"/>
      <c r="AH46" s="191"/>
      <c r="AI46" s="193"/>
      <c r="AJ46" s="220"/>
      <c r="AL46" s="253">
        <f>(AJ47*AK47)+(AJ49*AK49)+(AJ48*AK48)</f>
        <v>0</v>
      </c>
      <c r="AM46" s="256" t="str">
        <f>IF('Master Input'!AO38="","",(IF('Control Sheet'!AL46&lt;'Master Input'!AO38,"RED",(IF(AND('Control Sheet'!AL46&gt;='Master Input'!AO38,'Control Sheet'!AL46&lt;'Master Input'!AP38),"AMBER",(IF('Control Sheet'!AL46&gt;='Master Input'!AP38,"GREEN")))))))</f>
        <v>RED</v>
      </c>
    </row>
    <row r="47" spans="1:39" ht="17.25" customHeight="1">
      <c r="A47" s="195" t="s">
        <v>149</v>
      </c>
      <c r="C47" s="196" t="str">
        <f>'Master Input'!B39</f>
        <v>Staff perceive our Senior Leaders as effective                                  (%, Annual)</v>
      </c>
      <c r="E47" s="196" t="str">
        <f>'Master Input'!C39</f>
        <v>%</v>
      </c>
      <c r="F47" s="203">
        <f>VLOOKUP($C47,'Master Input'!$B$6:$AM$51,VLOOKUP($D$2,$E$4:$AC$7,F$3,FALSE),FALSE)</f>
        <v>0</v>
      </c>
      <c r="G47" s="208">
        <f>'Master Input'!D39</f>
        <v>0</v>
      </c>
      <c r="H47" s="198" t="str">
        <f>IF('Master Input'!E39="","",IF(F47&lt;=I47,"RED",(IF(AND(F47&lt;=J47,F47&gt;I47),"AMBER",(IF(F47&gt;=J47,"GREEN"))))))</f>
        <v/>
      </c>
      <c r="I47" s="204">
        <f>G47*'Master Input'!AH39</f>
        <v>0</v>
      </c>
      <c r="J47" s="208">
        <f>G47*'Master Input'!AI39</f>
        <v>0</v>
      </c>
      <c r="K47" s="206">
        <f>G47*'Master Input'!AJ39</f>
        <v>0</v>
      </c>
      <c r="L47" s="203">
        <f>VLOOKUP($C47,'Master Input'!$B$6:$AM$51,VLOOKUP($D$2,$E$4:$AC$7,L$3,FALSE),FALSE)</f>
        <v>0</v>
      </c>
      <c r="M47" s="208">
        <f>'Master Input'!K39</f>
        <v>0</v>
      </c>
      <c r="N47" s="198" t="str">
        <f>IF('Master Input'!M39="","",(IF(L47&lt;=O47,"RED",(IF(AND(L47&lt;=P47,L47&gt;O47),"AMBER",(IF(L47&gt;=P47,"GREEN")))))))</f>
        <v/>
      </c>
      <c r="O47" s="209">
        <f>M47*'Master Input'!AH39</f>
        <v>0</v>
      </c>
      <c r="P47" s="209">
        <f>M47*'Master Input'!AI39</f>
        <v>0</v>
      </c>
      <c r="Q47" s="210">
        <f>M47*'Master Input'!AJ39</f>
        <v>0</v>
      </c>
      <c r="R47" s="203">
        <f>VLOOKUP($C47,'Master Input'!$B$6:$AM$100,VLOOKUP($D$2,$E$4:$AC$7,R$3,FALSE),FALSE)</f>
        <v>0</v>
      </c>
      <c r="S47" s="208">
        <f>'Master Input'!R39</f>
        <v>0</v>
      </c>
      <c r="T47" s="198" t="str">
        <f>IF('Master Input'!U39="","",IF(R47&lt;=U47,"RED",(IF(AND(R47&lt;=V47,R47&gt;U47),"AMBER",(IF(R47&gt;=V47,"GREEN"))))))</f>
        <v/>
      </c>
      <c r="U47" s="209">
        <f>S47*'Master Input'!AH39</f>
        <v>0</v>
      </c>
      <c r="V47" s="209">
        <f>S47*'Master Input'!AI39</f>
        <v>0</v>
      </c>
      <c r="W47" s="210">
        <f>S47*'Master Input'!AJ39</f>
        <v>0</v>
      </c>
      <c r="X47" s="203">
        <f>VLOOKUP($C47,'Master Input'!$B$6:$AM$100,VLOOKUP($D$2,$E$4:$AI$7,X$3,FALSE),FALSE)</f>
        <v>0</v>
      </c>
      <c r="Y47" s="208">
        <f>'Master Input'!Y39</f>
        <v>0</v>
      </c>
      <c r="Z47" s="198" t="str">
        <f>IF('Master Input'!AC39="","",IF(X47&lt;=AA47,"RED",(IF(AND(X47&lt;=AB47,X47&gt;AA47),"AMBER",(IF(X47&gt;=AB47,"GREEN"))))))</f>
        <v/>
      </c>
      <c r="AA47" s="209">
        <f>Y47*'Master Input'!AH39</f>
        <v>0</v>
      </c>
      <c r="AB47" s="209">
        <f>Y47*'Master Input'!AI39</f>
        <v>0</v>
      </c>
      <c r="AC47" s="210">
        <f>Y47*'Master Input'!AJ39</f>
        <v>0</v>
      </c>
      <c r="AD47" s="203">
        <f>VLOOKUP($C47,'Master Input'!$B$6:$AM$100,VLOOKUP($D$2,$E$4:$AI$7,AD$3,FALSE),FALSE)</f>
        <v>0</v>
      </c>
      <c r="AE47" s="211">
        <f>'Master Input'!I39</f>
        <v>0</v>
      </c>
      <c r="AF47" s="198" t="str">
        <f t="shared" si="0"/>
        <v/>
      </c>
      <c r="AG47" s="209">
        <f>AE47*'Master Input'!AK39</f>
        <v>0</v>
      </c>
      <c r="AH47" s="209">
        <f>AE47*'Master Input'!AL39</f>
        <v>0</v>
      </c>
      <c r="AI47" s="210">
        <f>AE47*'Master Input'!AM39</f>
        <v>0</v>
      </c>
      <c r="AJ47" s="220">
        <f>'Master Input'!AN39</f>
        <v>0.33333333333333298</v>
      </c>
      <c r="AK47" t="b">
        <f>IF(AJ47="","",(IF(AF47="GREEN",3,(IF(AF47="AMBER",2,(IF(AF47="RED",1)))))))</f>
        <v>0</v>
      </c>
      <c r="AM47" s="256"/>
    </row>
    <row r="48" spans="1:39" ht="17.25" customHeight="1">
      <c r="A48" s="195" t="s">
        <v>150</v>
      </c>
      <c r="C48" s="196" t="str">
        <f>'Master Input'!B40</f>
        <v>Staff consider our managers to be effective                                      (%, Annual)</v>
      </c>
      <c r="E48" s="196" t="str">
        <f>'Master Input'!C40</f>
        <v>%</v>
      </c>
      <c r="F48" s="203">
        <f>VLOOKUP($C48,'Master Input'!$B$6:$AM$51,VLOOKUP($D$2,$E$4:$AC$7,F$3,FALSE),FALSE)</f>
        <v>0</v>
      </c>
      <c r="G48" s="208">
        <f>'Master Input'!D40</f>
        <v>0</v>
      </c>
      <c r="H48" s="198" t="str">
        <f>IF('Master Input'!E40="","",IF(F48&lt;=I48,"RED",(IF(AND(F48&lt;=J48,F48&gt;I48),"AMBER",(IF(F48&gt;=J48,"GREEN"))))))</f>
        <v/>
      </c>
      <c r="I48" s="204">
        <f>G48*'Master Input'!AH40</f>
        <v>0</v>
      </c>
      <c r="J48" s="208">
        <f>G48*'Master Input'!AI40</f>
        <v>0</v>
      </c>
      <c r="K48" s="206">
        <f>G48*'Master Input'!AJ40</f>
        <v>0</v>
      </c>
      <c r="L48" s="203">
        <f>VLOOKUP($C48,'Master Input'!$B$6:$AM$51,VLOOKUP($D$2,$E$4:$AC$7,L$3,FALSE),FALSE)</f>
        <v>0</v>
      </c>
      <c r="M48" s="208">
        <f>'Master Input'!K40</f>
        <v>0</v>
      </c>
      <c r="N48" s="198" t="str">
        <f>IF('Master Input'!M40="","",(IF(L48&lt;=O48,"RED",(IF(AND(L48&lt;=P48,L48&gt;O48),"AMBER",(IF(L48&gt;=P48,"GREEN")))))))</f>
        <v/>
      </c>
      <c r="O48" s="209">
        <f>M48*'Master Input'!AH40</f>
        <v>0</v>
      </c>
      <c r="P48" s="209">
        <f>M48*'Master Input'!AI40</f>
        <v>0</v>
      </c>
      <c r="Q48" s="210">
        <f>M48*'Master Input'!AJ40</f>
        <v>0</v>
      </c>
      <c r="R48" s="203">
        <f>VLOOKUP($C48,'Master Input'!$B$6:$AM$100,VLOOKUP($D$2,$E$4:$AC$7,R$3,FALSE),FALSE)</f>
        <v>0</v>
      </c>
      <c r="S48" s="208">
        <f>'Master Input'!R40</f>
        <v>0</v>
      </c>
      <c r="T48" s="198" t="str">
        <f>IF('Master Input'!U40="","",IF(R48&lt;=U48,"RED",(IF(AND(R48&lt;=V48,R48&gt;U48),"AMBER",(IF(R48&gt;=V48,"GREEN"))))))</f>
        <v/>
      </c>
      <c r="U48" s="209">
        <f>S48*'Master Input'!AH40</f>
        <v>0</v>
      </c>
      <c r="V48" s="209">
        <f>S48*'Master Input'!AI40</f>
        <v>0</v>
      </c>
      <c r="W48" s="210">
        <f>S48*'Master Input'!AJ40</f>
        <v>0</v>
      </c>
      <c r="X48" s="203">
        <f>VLOOKUP($C48,'Master Input'!$B$6:$AM$100,VLOOKUP($D$2,$E$4:$AI$7,X$3,FALSE),FALSE)</f>
        <v>0</v>
      </c>
      <c r="Y48" s="208">
        <f>'Master Input'!Y40</f>
        <v>0</v>
      </c>
      <c r="Z48" s="198" t="str">
        <f>IF('Master Input'!AC40="","",IF(X48&lt;=AA48,"RED",(IF(AND(X48&lt;=AB48,X48&gt;AA48),"AMBER",(IF(X48&gt;=AB48,"GREEN"))))))</f>
        <v/>
      </c>
      <c r="AA48" s="209">
        <f>Y48*'Master Input'!AH40</f>
        <v>0</v>
      </c>
      <c r="AB48" s="209">
        <f>Y48*'Master Input'!AI40</f>
        <v>0</v>
      </c>
      <c r="AC48" s="210">
        <f>Y48*'Master Input'!AJ40</f>
        <v>0</v>
      </c>
      <c r="AD48" s="203">
        <f>VLOOKUP($C48,'Master Input'!$B$6:$AM$100,VLOOKUP($D$2,$E$4:$AI$7,AD$3,FALSE),FALSE)</f>
        <v>0</v>
      </c>
      <c r="AE48" s="211">
        <f>'Master Input'!I40</f>
        <v>0</v>
      </c>
      <c r="AF48" s="198" t="str">
        <f>IF(AE48=0,"",(IF(AD48&lt;=AG48,"RED",(IF(AND(AD48&lt;=AH48,AD48&gt;AG48),"AMBER",(IF(AD48&gt;=AH48,"GREEN")))))))</f>
        <v/>
      </c>
      <c r="AG48" s="209">
        <f>AE48*'Master Input'!AK40</f>
        <v>0</v>
      </c>
      <c r="AH48" s="209">
        <f>AE48*'Master Input'!AL40</f>
        <v>0</v>
      </c>
      <c r="AI48" s="210">
        <f>AE48*'Master Input'!AM40</f>
        <v>0</v>
      </c>
      <c r="AJ48" s="220">
        <f>'Master Input'!AN40</f>
        <v>0.33333333333333298</v>
      </c>
      <c r="AK48" t="b">
        <f>IF(AJ48="","",(IF(AF48="GREEN",3,(IF(AF48="AMBER",2,(IF(AF48="RED",1)))))))</f>
        <v>0</v>
      </c>
      <c r="AM48" s="256"/>
    </row>
    <row r="49" spans="1:39" ht="17.25" customHeight="1">
      <c r="A49" s="195" t="s">
        <v>683</v>
      </c>
      <c r="C49" s="196" t="str">
        <f>'Master Input'!B41</f>
        <v>Staff are achieving their objectives                                (%, Annual)</v>
      </c>
      <c r="E49" s="196" t="str">
        <f>'Master Input'!C41</f>
        <v>%</v>
      </c>
      <c r="F49" s="203">
        <f>VLOOKUP($C49,'Master Input'!$B$6:$AM$51,VLOOKUP($D$2,$E$4:$AC$7,F$3,FALSE),FALSE)</f>
        <v>0</v>
      </c>
      <c r="G49" s="208">
        <f>'Master Input'!D41</f>
        <v>0</v>
      </c>
      <c r="H49" s="198" t="str">
        <f>IF('Master Input'!E41="","",IF(F49&lt;=I49,"RED",(IF(AND(F49&lt;=J49,F49&gt;I49),"AMBER",(IF(F49&gt;=J49,"GREEN"))))))</f>
        <v/>
      </c>
      <c r="I49" s="204">
        <f>G49*'Master Input'!AH41</f>
        <v>0</v>
      </c>
      <c r="J49" s="208">
        <f>G49*'Master Input'!AI41</f>
        <v>0</v>
      </c>
      <c r="K49" s="206">
        <f>G49*'Master Input'!AJ41</f>
        <v>0</v>
      </c>
      <c r="L49" s="203">
        <f>VLOOKUP($C49,'Master Input'!$B$6:$AM$51,VLOOKUP($D$2,$E$4:$AC$7,L$3,FALSE),FALSE)</f>
        <v>0</v>
      </c>
      <c r="M49" s="208">
        <f>'Master Input'!K41</f>
        <v>0</v>
      </c>
      <c r="N49" s="198" t="str">
        <f>IF('Master Input'!M41="","",(IF(L49&lt;=O49,"RED",(IF(AND(L49&lt;=P49,L49&gt;O49),"AMBER",(IF(L49&gt;=P49,"GREEN")))))))</f>
        <v/>
      </c>
      <c r="O49" s="209">
        <f>M49*'Master Input'!AH41</f>
        <v>0</v>
      </c>
      <c r="P49" s="209">
        <f>M49*'Master Input'!AI41</f>
        <v>0</v>
      </c>
      <c r="Q49" s="210">
        <f>M49*'Master Input'!AJ41</f>
        <v>0</v>
      </c>
      <c r="R49" s="203">
        <f>VLOOKUP($C49,'Master Input'!$B$6:$AM$100,VLOOKUP($D$2,$E$4:$AC$7,R$3,FALSE),FALSE)</f>
        <v>0</v>
      </c>
      <c r="S49" s="208">
        <f>'Master Input'!R41</f>
        <v>0</v>
      </c>
      <c r="T49" s="198" t="str">
        <f>IF('Master Input'!U41="","",IF(R49&lt;=U49,"RED",(IF(AND(R49&lt;=V49,R49&gt;U49),"AMBER",(IF(R49&gt;=V49,"GREEN"))))))</f>
        <v/>
      </c>
      <c r="U49" s="209">
        <f>S49*'Master Input'!AH41</f>
        <v>0</v>
      </c>
      <c r="V49" s="209">
        <f>S49*'Master Input'!AI41</f>
        <v>0</v>
      </c>
      <c r="W49" s="210">
        <f>S49*'Master Input'!AJ41</f>
        <v>0</v>
      </c>
      <c r="X49" s="203">
        <f>VLOOKUP($C49,'Master Input'!$B$6:$AM$100,VLOOKUP($D$2,$E$4:$AI$7,X$3,FALSE),FALSE)</f>
        <v>0</v>
      </c>
      <c r="Y49" s="208">
        <f>'Master Input'!Y41</f>
        <v>0</v>
      </c>
      <c r="Z49" s="198" t="str">
        <f>IF('Master Input'!AC41="","",IF(X49&lt;=AA49,"RED",(IF(AND(X49&lt;=AB49,X49&gt;AA49),"AMBER",(IF(X49&gt;=AB49,"GREEN"))))))</f>
        <v/>
      </c>
      <c r="AA49" s="209">
        <f>Y49*'Master Input'!AH41</f>
        <v>0</v>
      </c>
      <c r="AB49" s="209">
        <f>Y49*'Master Input'!AI41</f>
        <v>0</v>
      </c>
      <c r="AC49" s="210">
        <f>Y49*'Master Input'!AJ41</f>
        <v>0</v>
      </c>
      <c r="AD49" s="203">
        <f>VLOOKUP($C49,'Master Input'!$B$6:$AM$100,VLOOKUP($D$2,$E$4:$AI$7,AD$3,FALSE),FALSE)</f>
        <v>0</v>
      </c>
      <c r="AE49" s="211">
        <f>'Master Input'!I41</f>
        <v>0</v>
      </c>
      <c r="AF49" s="198" t="str">
        <f t="shared" si="0"/>
        <v/>
      </c>
      <c r="AG49" s="209">
        <f>AE49*'Master Input'!AK41</f>
        <v>0</v>
      </c>
      <c r="AH49" s="209">
        <f>AE49*'Master Input'!AL41</f>
        <v>0</v>
      </c>
      <c r="AI49" s="210">
        <f>AE49*'Master Input'!AM41</f>
        <v>0</v>
      </c>
      <c r="AJ49" s="220">
        <f>'Master Input'!AN41</f>
        <v>0.33</v>
      </c>
      <c r="AK49" t="b">
        <f>IF(AJ49="","",(IF(AF49="GREEN",3,(IF(AF49="AMBER",2,(IF(AF49="RED",1)))))))</f>
        <v>0</v>
      </c>
      <c r="AM49" s="256"/>
    </row>
    <row r="50" spans="1:39" ht="21">
      <c r="A50" s="181"/>
      <c r="C50" s="182" t="s">
        <v>50</v>
      </c>
      <c r="D50" s="183"/>
      <c r="E50" s="185"/>
      <c r="F50" s="184"/>
      <c r="G50" s="185"/>
      <c r="H50" s="185"/>
      <c r="I50" s="185"/>
      <c r="J50" s="185"/>
      <c r="K50" s="187"/>
      <c r="L50" s="184"/>
      <c r="M50" s="185"/>
      <c r="N50" s="185"/>
      <c r="O50" s="185"/>
      <c r="P50" s="185"/>
      <c r="Q50" s="187"/>
      <c r="R50" s="184"/>
      <c r="S50" s="185"/>
      <c r="T50" s="185"/>
      <c r="U50" s="185"/>
      <c r="V50" s="185"/>
      <c r="W50" s="187"/>
      <c r="X50" s="184"/>
      <c r="Y50" s="185"/>
      <c r="Z50" s="185"/>
      <c r="AA50" s="185"/>
      <c r="AB50" s="185"/>
      <c r="AC50" s="187"/>
      <c r="AD50" s="184"/>
      <c r="AE50" s="185"/>
      <c r="AF50" s="185"/>
      <c r="AG50" s="185"/>
      <c r="AH50" s="185"/>
      <c r="AI50" s="187"/>
      <c r="AJ50" s="185"/>
      <c r="AK50" s="185"/>
      <c r="AL50" s="185"/>
      <c r="AM50" s="187"/>
    </row>
    <row r="51" spans="1:39" ht="17.25" customHeight="1">
      <c r="A51" s="188" t="s">
        <v>151</v>
      </c>
      <c r="C51" s="189" t="str">
        <f>'Master Input'!B43</f>
        <v>We achieve the budgeted surplus/(deficit) in each year</v>
      </c>
      <c r="D51" s="189"/>
      <c r="E51" s="191"/>
      <c r="F51" s="190"/>
      <c r="G51" s="191"/>
      <c r="H51" s="191"/>
      <c r="I51" s="191"/>
      <c r="J51" s="191"/>
      <c r="K51" s="193"/>
      <c r="L51" s="190"/>
      <c r="M51" s="191"/>
      <c r="N51" s="191"/>
      <c r="O51" s="191"/>
      <c r="P51" s="191"/>
      <c r="Q51" s="193"/>
      <c r="R51" s="190"/>
      <c r="S51" s="191"/>
      <c r="T51" s="191"/>
      <c r="U51" s="191"/>
      <c r="V51" s="191"/>
      <c r="W51" s="193"/>
      <c r="X51" s="190"/>
      <c r="Y51" s="191"/>
      <c r="Z51" s="191"/>
      <c r="AA51" s="191"/>
      <c r="AB51" s="191"/>
      <c r="AC51" s="193"/>
      <c r="AD51" s="190"/>
      <c r="AE51" s="191"/>
      <c r="AF51" s="191"/>
      <c r="AG51" s="191"/>
      <c r="AH51" s="191"/>
      <c r="AI51" s="193"/>
      <c r="AJ51" s="220"/>
      <c r="AL51" s="253">
        <f>(AJ52*AK52)+(AJ53*AK53)+(AJ54*AK54)+(AJ55*AK55)</f>
        <v>1.5</v>
      </c>
      <c r="AM51" s="256" t="str">
        <f>IF('Master Input'!AO43="","",(IF('Control Sheet'!AL51&lt;'Master Input'!AO43,"RED",(IF(AND('Control Sheet'!AL51&gt;='Master Input'!AO43,'Control Sheet'!AL51&lt;'Master Input'!AP43),"AMBER",(IF('Control Sheet'!AL51&gt;='Master Input'!AP43,"GREEN")))))))</f>
        <v>AMBER</v>
      </c>
    </row>
    <row r="52" spans="1:39" ht="17.25" customHeight="1">
      <c r="A52" s="195" t="s">
        <v>152</v>
      </c>
      <c r="C52" s="564" t="str">
        <f>'Master Input'!B44</f>
        <v>Children's Services deliver services on budget                                                                  (£m, Cumulative)</v>
      </c>
      <c r="E52" s="196" t="str">
        <f>'Master Input'!C44</f>
        <v>Number m</v>
      </c>
      <c r="F52" s="543">
        <f>VLOOKUP($C52,'Master Input'!$B$6:$AM$51,VLOOKUP($D$2,$E$4:$AC$7,F$3,FALSE),FALSE)</f>
        <v>0</v>
      </c>
      <c r="G52" s="507">
        <f>'Master Input'!D44</f>
        <v>0</v>
      </c>
      <c r="H52" s="198" t="str">
        <f>IF('Master Input'!E44="","",IF(F52&lt;=I52,"RED",(IF(AND(F52&lt;=J52,F52&gt;I52),"AMBER",(IF(F52&gt;=J52,"GREEN"))))))</f>
        <v/>
      </c>
      <c r="I52" s="508">
        <f>G52*'Master Input'!AH44</f>
        <v>0</v>
      </c>
      <c r="J52" s="509">
        <f>G52*'Master Input'!AI44</f>
        <v>0</v>
      </c>
      <c r="K52" s="510">
        <f>G52*'Master Input'!AJ44</f>
        <v>0</v>
      </c>
      <c r="L52" s="543">
        <f>VLOOKUP($C52,'Master Input'!$B$6:$AM$51,VLOOKUP($D$2,$E$4:$AC$7,L$3,FALSE),FALSE)</f>
        <v>0</v>
      </c>
      <c r="M52" s="507">
        <f>'Master Input'!K44</f>
        <v>0</v>
      </c>
      <c r="N52" s="198" t="str">
        <f>IF('Master Input'!M44="","",(IF(L52&lt;=O52,"RED",(IF(AND(L52&lt;=P52,L52&gt;O52),"AMBER",(IF(L52&gt;=P52,"GREEN")))))))</f>
        <v/>
      </c>
      <c r="O52" s="508">
        <f>M52*'Master Input'!AH44</f>
        <v>0</v>
      </c>
      <c r="P52" s="508">
        <f>M52*'Master Input'!AI44</f>
        <v>0</v>
      </c>
      <c r="Q52" s="511">
        <f>M52*'Master Input'!AJ44</f>
        <v>0</v>
      </c>
      <c r="R52" s="543">
        <f>VLOOKUP($C52,'Master Input'!$B$6:$AM$100,VLOOKUP($D$2,$E$4:$AC$7,R$3,FALSE),FALSE)</f>
        <v>0</v>
      </c>
      <c r="S52" s="507">
        <f>'Master Input'!R44</f>
        <v>0</v>
      </c>
      <c r="T52" s="198" t="str">
        <f>IF('Master Input'!U44="","",IF(R52&lt;=U52,"RED",(IF(AND(R52&lt;=V52,R52&gt;U52),"AMBER",(IF(R52&gt;=V52,"GREEN"))))))</f>
        <v/>
      </c>
      <c r="U52" s="508">
        <f>S52*'Master Input'!AH44</f>
        <v>0</v>
      </c>
      <c r="V52" s="508">
        <f>S52*'Master Input'!AI44</f>
        <v>0</v>
      </c>
      <c r="W52" s="511">
        <f>S52*'Master Input'!AJ44</f>
        <v>0</v>
      </c>
      <c r="X52" s="543">
        <f>VLOOKUP($C52,'Master Input'!$B$6:$AM$100,VLOOKUP($D$2,$E$4:$AI$7,X$3,FALSE),FALSE)</f>
        <v>29.73</v>
      </c>
      <c r="Y52" s="507">
        <f>'Master Input'!Y44</f>
        <v>29.76</v>
      </c>
      <c r="Z52" s="198" t="str">
        <f>IF('Master Input'!AC44="","",IF(X52&lt;=AA52,"RED",(IF(AND(X52&lt;=AB52,X52&gt;AA52),"AMBER",(IF(X52&gt;=AB52,"GREEN"))))))</f>
        <v>GREEN</v>
      </c>
      <c r="AA52" s="508">
        <f>Y52*'Master Input'!AH44</f>
        <v>0</v>
      </c>
      <c r="AB52" s="508">
        <f>Y52*'Master Input'!AI44</f>
        <v>0</v>
      </c>
      <c r="AC52" s="511">
        <f>Y52*'Master Input'!AJ44</f>
        <v>0</v>
      </c>
      <c r="AD52" s="543">
        <f>VLOOKUP($C52,'Master Input'!$B$6:$AM$100,VLOOKUP($D$2,$E$4:$AI$7,AD$3,FALSE),FALSE)</f>
        <v>0</v>
      </c>
      <c r="AE52" s="516">
        <f>'Master Input'!I44</f>
        <v>29.8</v>
      </c>
      <c r="AF52" s="198" t="str">
        <f t="shared" si="0"/>
        <v>RED</v>
      </c>
      <c r="AG52" s="513">
        <f>AE52*'Master Input'!AK44</f>
        <v>0</v>
      </c>
      <c r="AH52" s="513">
        <f>AE52*'Master Input'!AL44</f>
        <v>0</v>
      </c>
      <c r="AI52" s="514">
        <f>AE52*'Master Input'!AM44</f>
        <v>0</v>
      </c>
      <c r="AJ52" s="220">
        <f>'Master Input'!AN44</f>
        <v>0.25</v>
      </c>
      <c r="AK52">
        <f>IF(AJ52="","",(IF(AF52="GREEN",3,(IF(AF52="AMBER",2,(IF(AF52="RED",1)))))))</f>
        <v>1</v>
      </c>
      <c r="AM52" s="256"/>
    </row>
    <row r="53" spans="1:39" ht="17.25" customHeight="1">
      <c r="A53" s="195" t="s">
        <v>153</v>
      </c>
      <c r="C53" s="196" t="str">
        <f>'Master Input'!B45</f>
        <v>Turnover forecast for the year                                         (£m, Cumulative)</v>
      </c>
      <c r="E53" s="196" t="str">
        <f>'Master Input'!C45</f>
        <v>Number m</v>
      </c>
      <c r="F53" s="543">
        <f>VLOOKUP($C53,'Master Input'!$B$6:$AM$51,VLOOKUP($D$2,$E$4:$AC$7,F$3,FALSE),FALSE)</f>
        <v>65.217678000000006</v>
      </c>
      <c r="G53" s="507">
        <f>'Master Input'!D45</f>
        <v>68.394738000000004</v>
      </c>
      <c r="H53" s="198" t="str">
        <f>IF('Master Input'!E45="","",IF(F53&lt;=I53,"RED",(IF(AND(F53&lt;=J53,F53&gt;I53),"AMBER",(IF(F53&gt;=J53,"GREEN"))))))</f>
        <v>RED</v>
      </c>
      <c r="I53" s="508">
        <f>G53*'Master Input'!AH45</f>
        <v>66.944672883392229</v>
      </c>
      <c r="J53" s="509">
        <f>G53*'Master Input'!AI45</f>
        <v>68.394738000000004</v>
      </c>
      <c r="K53" s="510">
        <f>G53*'Master Input'!AJ45</f>
        <v>0</v>
      </c>
      <c r="L53" s="543">
        <f>VLOOKUP($C53,'Master Input'!$B$6:$AM$51,VLOOKUP($D$2,$E$4:$AC$7,L$3,FALSE),FALSE)</f>
        <v>131.511</v>
      </c>
      <c r="M53" s="507">
        <f>'Master Input'!K45</f>
        <v>138.50550000000001</v>
      </c>
      <c r="N53" s="198" t="str">
        <f>IF('Master Input'!M45="","",(IF(L53&lt;=O53,"RED",(IF(AND(L53&lt;=P53,L53&gt;O53),"AMBER",(IF(L53&gt;=P53,"GREEN")))))))</f>
        <v>RED</v>
      </c>
      <c r="O53" s="508">
        <f>M53*'Master Input'!AH45</f>
        <v>135.56898763250885</v>
      </c>
      <c r="P53" s="508">
        <f>M53*'Master Input'!AI45</f>
        <v>138.50550000000001</v>
      </c>
      <c r="Q53" s="511">
        <f>M53*'Master Input'!AJ45</f>
        <v>0</v>
      </c>
      <c r="R53" s="543">
        <f>VLOOKUP($C53,'Master Input'!$B$6:$AM$100,VLOOKUP($D$2,$E$4:$AC$7,R$3,FALSE),FALSE)</f>
        <v>201.61158800000001</v>
      </c>
      <c r="S53" s="507">
        <f>'Master Input'!R45</f>
        <v>210.5675</v>
      </c>
      <c r="T53" s="198" t="str">
        <f>IF('Master Input'!U45="","",IF(R53&lt;=U53,"RED",(IF(AND(R53&lt;=V53,R53&gt;U53),"AMBER",(IF(R53&gt;=V53,"GREEN"))))))</f>
        <v>RED</v>
      </c>
      <c r="U53" s="508">
        <f>S53*'Master Input'!AH45</f>
        <v>206.10317137809187</v>
      </c>
      <c r="V53" s="508">
        <f>S53*'Master Input'!AI45</f>
        <v>210.5675</v>
      </c>
      <c r="W53" s="511">
        <f>S53*'Master Input'!AJ45</f>
        <v>0</v>
      </c>
      <c r="X53" s="543">
        <f>VLOOKUP($C53,'Master Input'!$B$6:$AM$100,VLOOKUP($D$2,$E$4:$AI$7,X$3,FALSE),FALSE)</f>
        <v>274.7</v>
      </c>
      <c r="Y53" s="507">
        <f>'Master Input'!Y45</f>
        <v>283.74700000000001</v>
      </c>
      <c r="Z53" s="198" t="str">
        <f>IF('Master Input'!AC45="","",IF(X53&lt;=AA53,"RED",(IF(AND(X53&lt;=AB53,X53&gt;AA53),"AMBER",(IF(X53&gt;=AB53,"GREEN"))))))</f>
        <v>RED</v>
      </c>
      <c r="AA53" s="508">
        <f>Y53*'Master Input'!AH45</f>
        <v>277.73116254416959</v>
      </c>
      <c r="AB53" s="508">
        <f>Y53*'Master Input'!AI45</f>
        <v>283.74700000000001</v>
      </c>
      <c r="AC53" s="511">
        <f>Y53*'Master Input'!AJ45</f>
        <v>0</v>
      </c>
      <c r="AD53" s="543">
        <f>VLOOKUP($C53,'Master Input'!$B$6:$AM$100,VLOOKUP($D$2,$E$4:$AI$7,AD$3,FALSE),FALSE)</f>
        <v>0</v>
      </c>
      <c r="AE53" s="516">
        <f>'Master Input'!I45</f>
        <v>283.74700000000001</v>
      </c>
      <c r="AF53" s="198" t="str">
        <f t="shared" si="0"/>
        <v>RED</v>
      </c>
      <c r="AG53" s="513">
        <f>AE53*'Master Input'!AK45</f>
        <v>277.73116254416959</v>
      </c>
      <c r="AH53" s="513">
        <f>AE53*'Master Input'!AL45</f>
        <v>283.74700000000001</v>
      </c>
      <c r="AI53" s="514">
        <f>AE53*'Master Input'!AM45</f>
        <v>0</v>
      </c>
      <c r="AJ53" s="220">
        <f>'Master Input'!AN45</f>
        <v>0.25</v>
      </c>
      <c r="AK53">
        <f>IF(AJ53="","",(IF(AF53="GREEN",3,(IF(AF53="AMBER",2,(IF(AF53="RED",1)))))))</f>
        <v>1</v>
      </c>
      <c r="AM53" s="256"/>
    </row>
    <row r="54" spans="1:39" ht="17.25" customHeight="1">
      <c r="A54" s="195" t="s">
        <v>154</v>
      </c>
      <c r="C54" s="196" t="str">
        <f>'Master Input'!B46</f>
        <v>Marketing net income is increasing                                          (£m, Cumulative)</v>
      </c>
      <c r="E54" s="196" t="str">
        <f>'Master Input'!C46</f>
        <v>Number m</v>
      </c>
      <c r="F54" s="543">
        <f>VLOOKUP($C54,'Master Input'!$B$6:$AM$51,VLOOKUP($D$2,$E$4:$AC$7,F$3,FALSE),FALSE)</f>
        <v>7.6379999999999999</v>
      </c>
      <c r="G54" s="507">
        <f>'Master Input'!D46</f>
        <v>7.6509999999999998</v>
      </c>
      <c r="H54" s="198" t="str">
        <f>IF('Master Input'!E46="","",IF(F54&lt;=I54,"RED",(IF(AND(F54&lt;=J54,F54&gt;I54),"AMBER",(IF(F54&gt;=J54,"GREEN"))))))</f>
        <v>GREEN</v>
      </c>
      <c r="I54" s="508">
        <f>G54*'Master Input'!AH46</f>
        <v>7.2684499999999996</v>
      </c>
      <c r="J54" s="509">
        <f>G54*'Master Input'!AI46</f>
        <v>7.4979800000000001</v>
      </c>
      <c r="K54" s="510">
        <f>G54*'Master Input'!AJ46</f>
        <v>0</v>
      </c>
      <c r="L54" s="543">
        <f>VLOOKUP($C54,'Master Input'!$B$6:$AM$51,VLOOKUP($D$2,$E$4:$AC$7,L$3,FALSE),FALSE)</f>
        <v>15.483000000000001</v>
      </c>
      <c r="M54" s="507">
        <f>'Master Input'!K46</f>
        <v>16.440000000000001</v>
      </c>
      <c r="N54" s="198" t="str">
        <f>IF('Master Input'!M46="","",(IF(L54&lt;=O54,"RED",(IF(AND(L54&lt;=P54,L54&gt;O54),"AMBER",(IF(L54&gt;=P54,"GREEN")))))))</f>
        <v>RED</v>
      </c>
      <c r="O54" s="508">
        <f>M54*'Master Input'!AH46</f>
        <v>15.618</v>
      </c>
      <c r="P54" s="508">
        <f>M54*'Master Input'!AI46</f>
        <v>16.1112</v>
      </c>
      <c r="Q54" s="511">
        <f>M54*'Master Input'!AJ46</f>
        <v>0</v>
      </c>
      <c r="R54" s="543">
        <f>VLOOKUP($C54,'Master Input'!$B$6:$AM$100,VLOOKUP($D$2,$E$4:$AC$7,R$3,FALSE),FALSE)</f>
        <v>22.66</v>
      </c>
      <c r="S54" s="507">
        <f>'Master Input'!R46</f>
        <v>24.503</v>
      </c>
      <c r="T54" s="198" t="str">
        <f>IF('Master Input'!U46="","",IF(R54&lt;=U54,"RED",(IF(AND(R54&lt;=V54,R54&gt;U54),"AMBER",(IF(R54&gt;=V54,"GREEN"))))))</f>
        <v>RED</v>
      </c>
      <c r="U54" s="508">
        <f>S54*'Master Input'!AH46</f>
        <v>23.277849999999997</v>
      </c>
      <c r="V54" s="508">
        <f>S54*'Master Input'!AI46</f>
        <v>24.01294</v>
      </c>
      <c r="W54" s="511">
        <f>S54*'Master Input'!AJ46</f>
        <v>0</v>
      </c>
      <c r="X54" s="543">
        <f>VLOOKUP($C54,'Master Input'!$B$6:$AM$100,VLOOKUP($D$2,$E$4:$AI$7,X$3,FALSE),FALSE)</f>
        <v>32.5</v>
      </c>
      <c r="Y54" s="507">
        <f>'Master Input'!Y46</f>
        <v>35.253</v>
      </c>
      <c r="Z54" s="198" t="str">
        <f>IF('Master Input'!AC46="","",IF(X54&lt;=AA54,"RED",(IF(AND(X54&lt;=AB54,X54&gt;AA54),"AMBER",(IF(X54&gt;=AB54,"GREEN"))))))</f>
        <v>RED</v>
      </c>
      <c r="AA54" s="508">
        <f>Y54*'Master Input'!AH46</f>
        <v>33.490349999999999</v>
      </c>
      <c r="AB54" s="508">
        <f>Y54*'Master Input'!AI46</f>
        <v>34.547939999999997</v>
      </c>
      <c r="AC54" s="511">
        <f>Y54*'Master Input'!AJ46</f>
        <v>0</v>
      </c>
      <c r="AD54" s="543">
        <f>VLOOKUP($C54,'Master Input'!$B$6:$AM$100,VLOOKUP($D$2,$E$4:$AI$7,AD$3,FALSE),FALSE)</f>
        <v>0</v>
      </c>
      <c r="AE54" s="516">
        <f>'Master Input'!I46</f>
        <v>35.253</v>
      </c>
      <c r="AF54" s="198" t="str">
        <f t="shared" si="0"/>
        <v>RED</v>
      </c>
      <c r="AG54" s="513">
        <f>AE54*'Master Input'!AK46</f>
        <v>33.490349999999999</v>
      </c>
      <c r="AH54" s="513">
        <f>AE54*'Master Input'!AL46</f>
        <v>34.547939999999997</v>
      </c>
      <c r="AI54" s="514">
        <f>AE54*'Master Input'!AM46</f>
        <v>0</v>
      </c>
      <c r="AJ54" s="220">
        <f>'Master Input'!AN46</f>
        <v>0.25</v>
      </c>
      <c r="AK54">
        <f>IF(AJ54="","",(IF(AF54="GREEN",3,(IF(AF54="AMBER",2,(IF(AF54="RED",1)))))))</f>
        <v>1</v>
      </c>
      <c r="AM54" s="256"/>
    </row>
    <row r="55" spans="1:39" ht="17.25" customHeight="1">
      <c r="A55" s="195" t="s">
        <v>155</v>
      </c>
      <c r="C55" s="1355" t="str">
        <f>'Master Input'!B47</f>
        <v>Corporate Functions spend is on budget                                                                            (£m, Cumulative)</v>
      </c>
      <c r="E55" s="196" t="str">
        <f>'Master Input'!C47</f>
        <v>Number m, Inverted</v>
      </c>
      <c r="F55" s="543">
        <f>VLOOKUP($C55,'Master Input'!$B$6:$AM$51,VLOOKUP($D$2,$E$4:$AC$7,F$3,FALSE),FALSE)</f>
        <v>5.8890000000000002</v>
      </c>
      <c r="G55" s="507">
        <f>'Master Input'!D47</f>
        <v>6.0739999999999998</v>
      </c>
      <c r="H55" s="198" t="str">
        <f>IF('Master Input'!E47="","",IF(F55&lt;=K55,"GREEN",(IF(AND(F55&lt;=I55,F55&gt;J55),"AMBER",(IF(F55&gt;=I55,"RED"))))))</f>
        <v>GREEN</v>
      </c>
      <c r="I55" s="508">
        <f>G55*'Master Input'!AH47</f>
        <v>6.3776999999999999</v>
      </c>
      <c r="J55" s="509">
        <f>G55*'Master Input'!AI47</f>
        <v>6.0739999999999998</v>
      </c>
      <c r="K55" s="510">
        <f>G55*'Master Input'!AJ47</f>
        <v>6.0739999999999998</v>
      </c>
      <c r="L55" s="543">
        <f>VLOOKUP($C55,'Master Input'!$B$6:$AM$51,VLOOKUP($D$2,$E$4:$AC$7,L$3,FALSE),FALSE)</f>
        <v>11.814</v>
      </c>
      <c r="M55" s="507">
        <f>'Master Input'!K47</f>
        <v>12.007</v>
      </c>
      <c r="N55" s="198" t="str">
        <f>IF('Master Input'!M47="","",IF(L55&lt;=Q55,"GREEN",(IF(AND(L55&lt;=O55,L55&gt;P55),"AMBER",(IF(L55&gt;=O55,"RED"))))))</f>
        <v>GREEN</v>
      </c>
      <c r="O55" s="508">
        <f>M55*'Master Input'!AH47</f>
        <v>12.60735</v>
      </c>
      <c r="P55" s="508">
        <f>M55*'Master Input'!AI47</f>
        <v>12.007</v>
      </c>
      <c r="Q55" s="511">
        <f>M55*'Master Input'!AJ47</f>
        <v>12.007</v>
      </c>
      <c r="R55" s="543">
        <f>VLOOKUP($C55,'Master Input'!$B$6:$AM$100,VLOOKUP($D$2,$E$4:$AC$7,R$3,FALSE),FALSE)</f>
        <v>17.515000000000001</v>
      </c>
      <c r="S55" s="507">
        <f>'Master Input'!R47</f>
        <v>17.98</v>
      </c>
      <c r="T55" s="198" t="str">
        <f>IF('Master Input'!U47="","",IF(R55&lt;=W55,"GREEN",(IF(AND(R55&lt;=U55,R55&gt;V55),"AMBER",(IF(R55&gt;=U55,"RED"))))))</f>
        <v>GREEN</v>
      </c>
      <c r="U55" s="508">
        <f>S55*'Master Input'!AH47</f>
        <v>18.879000000000001</v>
      </c>
      <c r="V55" s="508">
        <f>S55*'Master Input'!AI47</f>
        <v>17.98</v>
      </c>
      <c r="W55" s="511">
        <f>S55*'Master Input'!AJ47</f>
        <v>17.98</v>
      </c>
      <c r="X55" s="543">
        <f>VLOOKUP($C55,'Master Input'!$B$6:$AM$100,VLOOKUP($D$2,$E$4:$AI$7,X$3,FALSE),FALSE)</f>
        <v>20.100000000000001</v>
      </c>
      <c r="Y55" s="507">
        <f>'Master Input'!Y47</f>
        <v>23.826000000000001</v>
      </c>
      <c r="Z55" s="198" t="str">
        <f>IF('Master Input'!AC47="","",IF(X55&lt;=AC55,"GREEN",(IF(AND(X55&lt;=AA55,X55&gt;AB55),"AMBER",(IF(X55&gt;=AA55,"RED"))))))</f>
        <v>GREEN</v>
      </c>
      <c r="AA55" s="508">
        <f>Y55*'Master Input'!AH47</f>
        <v>25.017300000000002</v>
      </c>
      <c r="AB55" s="508">
        <f>Y55*'Master Input'!AI47</f>
        <v>23.826000000000001</v>
      </c>
      <c r="AC55" s="511">
        <f>Y55*'Master Input'!AJ47</f>
        <v>23.826000000000001</v>
      </c>
      <c r="AD55" s="543">
        <f>VLOOKUP($C55,'Master Input'!$B$6:$AM$100,VLOOKUP($D$2,$E$4:$AI$7,AD$3,FALSE),FALSE)</f>
        <v>0</v>
      </c>
      <c r="AE55" s="516">
        <f>'Master Input'!I47</f>
        <v>23.826000000000001</v>
      </c>
      <c r="AF55" s="198" t="str">
        <f>IF(AE55=0,"",(IF(AD55&lt;=AI55,"GREEN",(IF(AND(AD55&lt;=AG55,AD55&gt;AH55),"AMBER",(IF(AD55&gt;=AG55,"RED")))))))</f>
        <v>GREEN</v>
      </c>
      <c r="AG55" s="513">
        <f>AE55*'Master Input'!AK47</f>
        <v>25.017300000000002</v>
      </c>
      <c r="AH55" s="513">
        <f>AE55*'Master Input'!AL47</f>
        <v>23.826000000000001</v>
      </c>
      <c r="AI55" s="514">
        <f>AE55*'Master Input'!AM47</f>
        <v>23.826000000000001</v>
      </c>
      <c r="AJ55" s="220">
        <f>'Master Input'!AN47</f>
        <v>0.25</v>
      </c>
      <c r="AK55">
        <f>IF(AJ55="","",(IF(AF55="GREEN",3,(IF(AF55="AMBER",2,(IF(AF55="RED",1)))))))</f>
        <v>3</v>
      </c>
      <c r="AM55" s="256"/>
    </row>
    <row r="56" spans="1:39" ht="17.25" customHeight="1">
      <c r="A56" s="188" t="s">
        <v>156</v>
      </c>
      <c r="C56" s="189" t="str">
        <f>'Master Input'!B48</f>
        <v>We maintain sound level of reserves</v>
      </c>
      <c r="D56" s="189"/>
      <c r="E56" s="191"/>
      <c r="F56" s="190"/>
      <c r="G56" s="191"/>
      <c r="H56" s="191"/>
      <c r="I56" s="191"/>
      <c r="J56" s="191"/>
      <c r="K56" s="193"/>
      <c r="L56" s="190"/>
      <c r="M56" s="191"/>
      <c r="N56" s="191"/>
      <c r="O56" s="191"/>
      <c r="P56" s="191"/>
      <c r="Q56" s="193"/>
      <c r="R56" s="190"/>
      <c r="S56" s="191"/>
      <c r="T56" s="191"/>
      <c r="U56" s="191"/>
      <c r="V56" s="191"/>
      <c r="W56" s="193"/>
      <c r="X56" s="190"/>
      <c r="Y56" s="191"/>
      <c r="Z56" s="191"/>
      <c r="AA56" s="191"/>
      <c r="AB56" s="191"/>
      <c r="AC56" s="193"/>
      <c r="AD56" s="190"/>
      <c r="AE56" s="191"/>
      <c r="AF56" s="191"/>
      <c r="AG56" s="191"/>
      <c r="AH56" s="191"/>
      <c r="AI56" s="193"/>
      <c r="AJ56" s="220"/>
      <c r="AL56" s="253">
        <f>(AJ57*AK57)</f>
        <v>1</v>
      </c>
      <c r="AM56" s="256" t="str">
        <f>IF('Master Input'!AO48="","",(IF('Control Sheet'!AL56&lt;'Master Input'!AO48,"RED",(IF(AND('Control Sheet'!AL56&gt;='Master Input'!AO48,'Control Sheet'!AL56&lt;'Master Input'!AP48),"AMBER",(IF('Control Sheet'!AL56&gt;='Master Input'!AP48,"GREEN")))))))</f>
        <v>RED</v>
      </c>
    </row>
    <row r="57" spans="1:39" ht="17.25" customHeight="1">
      <c r="A57" s="195" t="s">
        <v>157</v>
      </c>
      <c r="C57" s="196" t="str">
        <f>'Master Input'!B49</f>
        <v>Total levels of reserves                                      (£m, Non-Cumulative)</v>
      </c>
      <c r="E57" s="196" t="str">
        <f>'Master Input'!C49</f>
        <v>Number m</v>
      </c>
      <c r="F57" s="543">
        <f>VLOOKUP($C57,'Master Input'!$B$6:$AM$51,VLOOKUP($D$2,$E$4:$AC$7,F$3,FALSE),FALSE)</f>
        <v>41.249000000000002</v>
      </c>
      <c r="G57" s="507">
        <f>'Master Input'!D49</f>
        <v>40.200000000000003</v>
      </c>
      <c r="H57" s="198" t="str">
        <f>IF('Master Input'!E49="","",IF(F57&lt;=I57,"RED",(IF(AND(F57&lt;=J57,F57&gt;I57),"AMBER",(IF(F57&gt;=J57,"GREEN"))))))</f>
        <v>GREEN</v>
      </c>
      <c r="I57" s="508">
        <f>G57*'Master Input'!AH49</f>
        <v>32.160000000000004</v>
      </c>
      <c r="J57" s="509">
        <f>G57*'Master Input'!AI49</f>
        <v>38.19</v>
      </c>
      <c r="K57" s="510">
        <f>G57*'Master Input'!AJ49</f>
        <v>40.200000000000003</v>
      </c>
      <c r="L57" s="543">
        <f>VLOOKUP($C57,'Master Input'!$B$6:$AM$51,VLOOKUP($D$2,$E$4:$AC$7,L$3,FALSE),FALSE)</f>
        <v>45.174999999999997</v>
      </c>
      <c r="M57" s="507">
        <f>'Master Input'!K49</f>
        <v>40.200000000000003</v>
      </c>
      <c r="N57" s="198" t="str">
        <f>IF('Master Input'!M49="","",(IF(L57&lt;=O57,"RED",(IF(AND(L57&lt;=P57,L57&gt;O57),"AMBER",(IF(L57&gt;=P57,"GREEN")))))))</f>
        <v>GREEN</v>
      </c>
      <c r="O57" s="508">
        <f>M57*'Master Input'!AH49</f>
        <v>32.160000000000004</v>
      </c>
      <c r="P57" s="508">
        <f>M57*'Master Input'!AI49</f>
        <v>38.19</v>
      </c>
      <c r="Q57" s="511">
        <f>M57*'Master Input'!AJ49</f>
        <v>40.200000000000003</v>
      </c>
      <c r="R57" s="543">
        <f>VLOOKUP($C57,'Master Input'!$B$6:$AM$100,VLOOKUP($D$2,$E$4:$AC$7,R$3,FALSE),FALSE)</f>
        <v>44.844000000000001</v>
      </c>
      <c r="S57" s="507">
        <f>'Master Input'!R49</f>
        <v>40.200000000000003</v>
      </c>
      <c r="T57" s="198" t="str">
        <f>IF('Master Input'!U49="","",IF(R57&lt;=U57,"RED",(IF(AND(R57&lt;=V57,R57&gt;U57),"AMBER",(IF(R57&gt;=V57,"GREEN"))))))</f>
        <v>GREEN</v>
      </c>
      <c r="U57" s="508">
        <f>S57*'Master Input'!AH49</f>
        <v>32.160000000000004</v>
      </c>
      <c r="V57" s="508">
        <f>S57*'Master Input'!AI49</f>
        <v>38.19</v>
      </c>
      <c r="W57" s="511">
        <f>S57*'Master Input'!AJ49</f>
        <v>40.200000000000003</v>
      </c>
      <c r="X57" s="543">
        <f>VLOOKUP($C57,'Master Input'!$B$6:$AM$100,VLOOKUP($D$2,$E$4:$AI$7,X$3,FALSE),FALSE)</f>
        <v>47.8</v>
      </c>
      <c r="Y57" s="507">
        <f>'Master Input'!Y49</f>
        <v>40.200000000000003</v>
      </c>
      <c r="Z57" s="198" t="str">
        <f>IF('Master Input'!AC49="","",IF(X57&lt;=AA57,"RED",(IF(AND(X57&lt;=AB57,X57&gt;AA57),"AMBER",(IF(X57&gt;=AB57,"GREEN"))))))</f>
        <v>GREEN</v>
      </c>
      <c r="AA57" s="508">
        <f>Y57*'Master Input'!AH49</f>
        <v>32.160000000000004</v>
      </c>
      <c r="AB57" s="508">
        <f>Y57*'Master Input'!AI49</f>
        <v>38.19</v>
      </c>
      <c r="AC57" s="511">
        <f>Y57*'Master Input'!AJ49</f>
        <v>40.200000000000003</v>
      </c>
      <c r="AD57" s="543">
        <f>VLOOKUP($C57,'Master Input'!$B$6:$AM$100,VLOOKUP($D$2,$E$4:$AI$7,AD$3,FALSE),FALSE)</f>
        <v>0</v>
      </c>
      <c r="AE57" s="516">
        <f>'Master Input'!I49</f>
        <v>40.200000000000003</v>
      </c>
      <c r="AF57" s="198" t="str">
        <f>IF(AE57=0,"",(IF(AD57&lt;=AG57,"RED",(IF(AND(AD57&lt;=AH57,AD57&gt;AG57),"AMBER",(IF(AD57&gt;=AH57,"GREEN")))))))</f>
        <v>RED</v>
      </c>
      <c r="AG57" s="513">
        <f>AE57*'Master Input'!AK49</f>
        <v>32.160000000000004</v>
      </c>
      <c r="AH57" s="513">
        <f>AE57*'Master Input'!AL49</f>
        <v>38.19</v>
      </c>
      <c r="AI57" s="514">
        <f>AE57*'Master Input'!AM49</f>
        <v>40.200000000000003</v>
      </c>
      <c r="AJ57" s="220">
        <f>'Master Input'!AN49</f>
        <v>1</v>
      </c>
      <c r="AK57">
        <f>IF(AJ57="","",(IF(AF57="GREEN",3,(IF(AF57="AMBER",2,(IF(AF57="RED",1)))))))</f>
        <v>1</v>
      </c>
      <c r="AM57" s="256"/>
    </row>
    <row r="58" spans="1:39" ht="17.25" customHeight="1">
      <c r="A58" s="188" t="s">
        <v>158</v>
      </c>
      <c r="C58" s="189" t="str">
        <f>'Master Input'!B50</f>
        <v>Pension deficit is reducing in line with the recovery plan</v>
      </c>
      <c r="D58" s="189"/>
      <c r="E58" s="191"/>
      <c r="F58" s="190"/>
      <c r="G58" s="191"/>
      <c r="H58" s="191"/>
      <c r="I58" s="191"/>
      <c r="J58" s="191"/>
      <c r="K58" s="193"/>
      <c r="L58" s="190"/>
      <c r="M58" s="191"/>
      <c r="N58" s="191"/>
      <c r="O58" s="191"/>
      <c r="P58" s="191"/>
      <c r="Q58" s="193"/>
      <c r="R58" s="190"/>
      <c r="S58" s="191"/>
      <c r="T58" s="191"/>
      <c r="U58" s="191"/>
      <c r="V58" s="191"/>
      <c r="W58" s="193"/>
      <c r="X58" s="190"/>
      <c r="Y58" s="191"/>
      <c r="Z58" s="191"/>
      <c r="AA58" s="191"/>
      <c r="AB58" s="191"/>
      <c r="AC58" s="193"/>
      <c r="AD58" s="190"/>
      <c r="AE58" s="191"/>
      <c r="AF58" s="191"/>
      <c r="AG58" s="191"/>
      <c r="AH58" s="191"/>
      <c r="AI58" s="193"/>
      <c r="AJ58" s="220"/>
      <c r="AL58" s="253">
        <f>(AJ59*AK59)</f>
        <v>3</v>
      </c>
      <c r="AM58" s="256" t="str">
        <f>IF('Master Input'!AO50="","",(IF('Control Sheet'!AL58&lt;'Master Input'!AO50,"RED",(IF(AND('Control Sheet'!AL58&gt;='Master Input'!AO50,'Control Sheet'!AL58&lt;'Master Input'!AP50),"AMBER",(IF('Control Sheet'!AL58&gt;='Master Input'!AP50,"GREEN")))))))</f>
        <v>GREEN</v>
      </c>
    </row>
    <row r="59" spans="1:39" ht="17.25" customHeight="1">
      <c r="A59" s="195" t="s">
        <v>159</v>
      </c>
      <c r="C59" s="547" t="str">
        <f>'Master Input'!B51</f>
        <v>Pension deficit                                                                                 (£m, Cumulative)</v>
      </c>
      <c r="E59" s="196" t="str">
        <f>'Master Input'!C51</f>
        <v>Number m, Inverted</v>
      </c>
      <c r="F59" s="543">
        <f>VLOOKUP($C59,'Master Input'!$B$6:$AM$51,VLOOKUP($D$2,$E$4:$AC$7,F$3,FALSE),FALSE)</f>
        <v>105.7</v>
      </c>
      <c r="G59" s="507">
        <f>'Master Input'!D51</f>
        <v>105</v>
      </c>
      <c r="H59" s="198" t="str">
        <f>IF('Master Input'!E51="","",IF(F59&lt;=K59,"GREEN",(IF(AND(F59&lt;=I59,F59&gt;J59),"AMBER",(IF(F59&gt;=I59,"RED"))))))</f>
        <v>AMBER</v>
      </c>
      <c r="I59" s="508">
        <f>G59*'Master Input'!AH51</f>
        <v>110.25</v>
      </c>
      <c r="J59" s="509">
        <f>G59*'Master Input'!AI51</f>
        <v>105</v>
      </c>
      <c r="K59" s="510">
        <f>G59*'Master Input'!AJ51</f>
        <v>105</v>
      </c>
      <c r="L59" s="543">
        <f>VLOOKUP($C59,'Master Input'!$B$6:$AM$51,VLOOKUP($D$2,$E$4:$AC$7,L$3,FALSE),FALSE)</f>
        <v>124.9</v>
      </c>
      <c r="M59" s="507">
        <f>'Master Input'!K51</f>
        <v>105</v>
      </c>
      <c r="N59" s="198" t="str">
        <f>IF('Master Input'!M51="","",IF(L59&lt;=Q59,"GREEN",(IF(AND(L59&lt;=O59,L59&gt;P59),"AMBER",(IF(L59&gt;=O59,"RED"))))))</f>
        <v>RED</v>
      </c>
      <c r="O59" s="508">
        <f>M59*'Master Input'!AH51</f>
        <v>110.25</v>
      </c>
      <c r="P59" s="508">
        <f>M59*'Master Input'!AI51</f>
        <v>105</v>
      </c>
      <c r="Q59" s="511">
        <f>M59*'Master Input'!AJ51</f>
        <v>105</v>
      </c>
      <c r="R59" s="543">
        <f>VLOOKUP($C59,'Master Input'!$B$6:$AM$100,VLOOKUP($D$2,$E$4:$AC$7,R$3,FALSE),FALSE)</f>
        <v>169.6</v>
      </c>
      <c r="S59" s="507">
        <f>'Master Input'!R51</f>
        <v>105</v>
      </c>
      <c r="T59" s="198" t="str">
        <f>IF('Master Input'!U51="","",IF(R59&lt;=W59,"GREEN",(IF(AND(R59&lt;=U59,R59&gt;V59),"AMBER",(IF(R59&gt;=U59,"RED"))))))</f>
        <v>RED</v>
      </c>
      <c r="U59" s="508">
        <f>S59*'Master Input'!AH51</f>
        <v>110.25</v>
      </c>
      <c r="V59" s="508">
        <f>S59*'Master Input'!AI51</f>
        <v>105</v>
      </c>
      <c r="W59" s="511">
        <f>S59*'Master Input'!AJ51</f>
        <v>105</v>
      </c>
      <c r="X59" s="543">
        <f>VLOOKUP($C59,'Master Input'!$B$6:$AM$100,VLOOKUP($D$2,$E$4:$AI$7,X$3,FALSE),FALSE)</f>
        <v>152.19999999999999</v>
      </c>
      <c r="Y59" s="507">
        <f>'Master Input'!Y51</f>
        <v>105</v>
      </c>
      <c r="Z59" s="198" t="str">
        <f>IF('Master Input'!AC51="","",IF(X59&lt;=AC59,"GREEN",(IF(AND(X59&lt;=AA59,X59&gt;AB59),"AMBER",(IF(X59&gt;=AA59,"RED"))))))</f>
        <v>RED</v>
      </c>
      <c r="AA59" s="508">
        <f>Y59*'Master Input'!AH51</f>
        <v>110.25</v>
      </c>
      <c r="AB59" s="508">
        <f>Y59*'Master Input'!AI51</f>
        <v>105</v>
      </c>
      <c r="AC59" s="511">
        <f>Y59*'Master Input'!AJ51</f>
        <v>105</v>
      </c>
      <c r="AD59" s="543">
        <f>VLOOKUP($C59,'Master Input'!$B$6:$AM$100,VLOOKUP($D$2,$E$4:$AI$7,AD$3,FALSE),FALSE)</f>
        <v>0</v>
      </c>
      <c r="AE59" s="516">
        <f>'Master Input'!I51</f>
        <v>105</v>
      </c>
      <c r="AF59" s="198" t="str">
        <f>IF(AE59=0,"",(IF(AD59&lt;=AI59,"GREEN",(IF(AND(AD59&lt;=AG59,AD59&gt;AH59),"AMBER",(IF(AD59&gt;=AG59,"RED")))))))</f>
        <v>GREEN</v>
      </c>
      <c r="AG59" s="513">
        <f>AE59*'Master Input'!AK51</f>
        <v>110.25</v>
      </c>
      <c r="AH59" s="513">
        <f>AE59*'Master Input'!AL51</f>
        <v>105</v>
      </c>
      <c r="AI59" s="514">
        <f>AE59*'Master Input'!AM51</f>
        <v>105</v>
      </c>
      <c r="AJ59" s="261">
        <f>'Master Input'!AN51</f>
        <v>1</v>
      </c>
      <c r="AK59" s="129">
        <f>IF(AJ59="","",(IF(AF59="GREEN",3,(IF(AF59="AMBER",2,(IF(AF59="RED",1)))))))</f>
        <v>3</v>
      </c>
      <c r="AL59" s="129"/>
      <c r="AM59" s="256"/>
    </row>
    <row r="60" spans="1:39" ht="17.25" customHeight="1">
      <c r="A60" s="183"/>
      <c r="C60" s="182" t="s">
        <v>84</v>
      </c>
      <c r="D60" s="183"/>
      <c r="E60" s="183"/>
      <c r="F60" s="265"/>
      <c r="G60" s="183"/>
      <c r="H60" s="183"/>
      <c r="I60" s="183"/>
      <c r="J60" s="183"/>
      <c r="K60" s="266"/>
      <c r="L60" s="265"/>
      <c r="M60" s="183"/>
      <c r="N60" s="183"/>
      <c r="O60" s="183"/>
      <c r="P60" s="183"/>
      <c r="Q60" s="266"/>
      <c r="R60" s="265"/>
      <c r="S60" s="183"/>
      <c r="T60" s="183"/>
      <c r="U60" s="183"/>
      <c r="V60" s="183"/>
      <c r="W60" s="266"/>
      <c r="X60" s="265"/>
      <c r="Y60" s="183"/>
      <c r="Z60" s="183"/>
      <c r="AA60" s="183"/>
      <c r="AB60" s="183"/>
      <c r="AC60" s="266"/>
      <c r="AD60" s="265"/>
      <c r="AE60" s="183"/>
      <c r="AF60" s="183"/>
      <c r="AG60" s="183"/>
      <c r="AH60" s="183"/>
      <c r="AI60" s="266"/>
      <c r="AJ60" s="183"/>
      <c r="AK60" s="183"/>
      <c r="AL60" s="183"/>
      <c r="AM60" s="266"/>
    </row>
    <row r="61" spans="1:39" ht="17.25" customHeight="1">
      <c r="A61" s="183"/>
      <c r="C61" s="259" t="s">
        <v>56</v>
      </c>
      <c r="D61" s="183"/>
      <c r="E61" s="183"/>
      <c r="F61" s="265"/>
      <c r="G61" s="183"/>
      <c r="H61" s="183"/>
      <c r="I61" s="183"/>
      <c r="J61" s="183"/>
      <c r="K61" s="266"/>
      <c r="L61" s="265"/>
      <c r="M61" s="183"/>
      <c r="N61" s="183"/>
      <c r="O61" s="183"/>
      <c r="P61" s="183"/>
      <c r="Q61" s="266"/>
      <c r="R61" s="265"/>
      <c r="S61" s="183"/>
      <c r="T61" s="183"/>
      <c r="U61" s="183"/>
      <c r="V61" s="183"/>
      <c r="W61" s="266"/>
      <c r="X61" s="265"/>
      <c r="Y61" s="183"/>
      <c r="Z61" s="183"/>
      <c r="AA61" s="183"/>
      <c r="AB61" s="183"/>
      <c r="AC61" s="266"/>
      <c r="AD61" s="265"/>
      <c r="AE61" s="183"/>
      <c r="AF61" s="183"/>
      <c r="AG61" s="183"/>
      <c r="AH61" s="183"/>
      <c r="AI61" s="266"/>
      <c r="AJ61" s="183"/>
      <c r="AK61" s="183"/>
      <c r="AL61" s="183"/>
      <c r="AM61" s="266"/>
    </row>
    <row r="62" spans="1:39" ht="17.25" customHeight="1">
      <c r="A62" s="188" t="s">
        <v>219</v>
      </c>
      <c r="C62" s="189" t="str">
        <f>'Master Input'!B54</f>
        <v>Voluntary funds</v>
      </c>
      <c r="D62" s="189"/>
      <c r="E62" s="189"/>
      <c r="F62" s="190"/>
      <c r="G62" s="189"/>
      <c r="H62" s="189"/>
      <c r="I62" s="189"/>
      <c r="J62" s="189"/>
      <c r="K62" s="193"/>
      <c r="L62" s="190"/>
      <c r="M62" s="189"/>
      <c r="N62" s="189"/>
      <c r="O62" s="189"/>
      <c r="P62" s="189"/>
      <c r="Q62" s="193"/>
      <c r="R62" s="190"/>
      <c r="S62" s="189"/>
      <c r="T62" s="189"/>
      <c r="U62" s="189"/>
      <c r="V62" s="189"/>
      <c r="W62" s="193"/>
      <c r="X62" s="190"/>
      <c r="Y62" s="189"/>
      <c r="Z62" s="189"/>
      <c r="AA62" s="189"/>
      <c r="AB62" s="189"/>
      <c r="AC62" s="193"/>
      <c r="AD62" s="190"/>
      <c r="AE62" s="189"/>
      <c r="AF62" s="189"/>
      <c r="AG62" s="189"/>
      <c r="AH62" s="189"/>
      <c r="AI62" s="193"/>
      <c r="AJ62" s="189"/>
      <c r="AK62" s="189"/>
      <c r="AL62" s="189"/>
      <c r="AM62" s="193"/>
    </row>
    <row r="63" spans="1:39" ht="17.25" customHeight="1">
      <c r="A63" s="165" t="s">
        <v>220</v>
      </c>
      <c r="C63" s="196" t="str">
        <f>'Master Input'!B55</f>
        <v>Percentage of VF in priorities                                                (%, Non-Cumulative)</v>
      </c>
      <c r="E63" s="196" t="str">
        <f>'Master Input'!C55</f>
        <v>%</v>
      </c>
      <c r="F63" s="545">
        <f>VLOOKUP($C63,'Master Input'!$B$6:$AM$100,VLOOKUP($D$2,$E$4:$AC$7,F$3,FALSE),FALSE)</f>
        <v>0.64</v>
      </c>
      <c r="G63" s="507">
        <f>'Master Input'!D55</f>
        <v>0.64</v>
      </c>
      <c r="H63" s="260" t="str">
        <f>IF('Master Input'!E55="","",IF(F63&lt;=I63,"RED",(IF(AND(F63&lt;=J63,F63&gt;I63),"AMBER",(IF(F63&gt;=J63,"GREEN"))))))</f>
        <v>GREEN</v>
      </c>
      <c r="I63" s="508">
        <f>G63*'Master Input'!AH55</f>
        <v>0.57600000000000007</v>
      </c>
      <c r="J63" s="509">
        <f>G63*'Master Input'!AI55</f>
        <v>0.62080000000000002</v>
      </c>
      <c r="K63" s="510">
        <f>G63*'Master Input'!AJ55</f>
        <v>0.64</v>
      </c>
      <c r="L63" s="545">
        <f>VLOOKUP($C63,'Master Input'!$B$6:$AM$100,VLOOKUP($D$2,$E$4:$AC$7,L$3,FALSE),FALSE)</f>
        <v>0.49</v>
      </c>
      <c r="M63" s="507">
        <f>'Master Input'!K55</f>
        <v>0.64</v>
      </c>
      <c r="N63" s="260" t="str">
        <f>IF('Master Input'!M55="","",(IF(L63&lt;=O63,"RED",(IF(AND(L63&lt;=P63,L63&gt;O63),"AMBER",(IF(L63&gt;=P63,"GREEN")))))))</f>
        <v>RED</v>
      </c>
      <c r="O63" s="508">
        <f>M63*'Master Input'!AH55</f>
        <v>0.57600000000000007</v>
      </c>
      <c r="P63" s="508">
        <f>M63*'Master Input'!AI55</f>
        <v>0.62080000000000002</v>
      </c>
      <c r="Q63" s="511">
        <f>M63*'Master Input'!AJ55</f>
        <v>0.64</v>
      </c>
      <c r="R63" s="545">
        <f>VLOOKUP($C63,'Master Input'!$B$6:$AM$100,VLOOKUP($D$2,$E$4:$AC$7,R$3,FALSE),FALSE)</f>
        <v>0.6</v>
      </c>
      <c r="S63" s="507">
        <f>'Master Input'!R55</f>
        <v>0.64</v>
      </c>
      <c r="T63" s="260" t="str">
        <f>IF('Master Input'!U55="","",IF(R63&lt;=U63,"RED",(IF(AND(R63&lt;=V63,R63&gt;U63),"AMBER",(IF(R63&gt;=V63,"GREEN"))))))</f>
        <v>AMBER</v>
      </c>
      <c r="U63" s="508">
        <f>S63*'Master Input'!AH55</f>
        <v>0.57600000000000007</v>
      </c>
      <c r="V63" s="508">
        <f>S63*'Master Input'!AI55</f>
        <v>0.62080000000000002</v>
      </c>
      <c r="W63" s="511">
        <f>S63*'Master Input'!AJ55</f>
        <v>0.64</v>
      </c>
      <c r="X63" s="545">
        <f>VLOOKUP($C63,'Master Input'!$B$6:$AM$100,VLOOKUP($D$2,$E$4:$AI$7,X$3,FALSE),FALSE)</f>
        <v>0.64</v>
      </c>
      <c r="Y63" s="507">
        <f>'Master Input'!Y55</f>
        <v>0.64</v>
      </c>
      <c r="Z63" s="260" t="str">
        <f>IF('Master Input'!AC55="","",IF(X63&lt;=AA63,"RED",(IF(AND(X63&lt;=AB63,X63&gt;AA63),"AMBER",(IF(X63&gt;=AB63,"GREEN"))))))</f>
        <v>GREEN</v>
      </c>
      <c r="AA63" s="508">
        <f>Y63*'Master Input'!AH55</f>
        <v>0.57600000000000007</v>
      </c>
      <c r="AB63" s="508">
        <f>Y63*'Master Input'!AI55</f>
        <v>0.62080000000000002</v>
      </c>
      <c r="AC63" s="511">
        <f>Y63*'Master Input'!AJ55</f>
        <v>0.64</v>
      </c>
      <c r="AD63" s="545">
        <f>VLOOKUP($C63,'Master Input'!$B$6:$AM$100,VLOOKUP($D$2,$E$4:$AI$7,AD$3,FALSE),FALSE)</f>
        <v>0</v>
      </c>
      <c r="AE63" s="516">
        <f>'Master Input'!I55</f>
        <v>0.64</v>
      </c>
      <c r="AF63" s="198" t="str">
        <f t="shared" ref="AF63:AF71" si="1">IF(AD63&lt;=AG63,"RED",(IF(AND(AD63&lt;=AH63,AD63&gt;AG63),"AMBER",(IF(AD63&gt;=AH63,"GREEN")))))</f>
        <v>RED</v>
      </c>
      <c r="AG63" s="513">
        <f>AE63*'Master Input'!AK55</f>
        <v>0.57600000000000007</v>
      </c>
      <c r="AH63" s="513">
        <f>AE63*'Master Input'!AL55</f>
        <v>0.62080000000000002</v>
      </c>
      <c r="AI63" s="514">
        <f>AE63*'Master Input'!AM55</f>
        <v>0.64</v>
      </c>
      <c r="AM63" s="256"/>
    </row>
    <row r="64" spans="1:39" ht="17.25" customHeight="1">
      <c r="A64" s="188" t="s">
        <v>221</v>
      </c>
      <c r="C64" s="189" t="str">
        <f>'Master Input'!B56</f>
        <v>CSE</v>
      </c>
      <c r="D64" s="189"/>
      <c r="E64" s="189"/>
      <c r="F64" s="190"/>
      <c r="G64" s="189"/>
      <c r="H64" s="189"/>
      <c r="I64" s="189"/>
      <c r="J64" s="189"/>
      <c r="K64" s="193"/>
      <c r="L64" s="190"/>
      <c r="M64" s="189"/>
      <c r="N64" s="189"/>
      <c r="O64" s="189"/>
      <c r="P64" s="189"/>
      <c r="Q64" s="193"/>
      <c r="R64" s="190"/>
      <c r="S64" s="189"/>
      <c r="T64" s="189"/>
      <c r="U64" s="189"/>
      <c r="V64" s="189"/>
      <c r="W64" s="193"/>
      <c r="X64" s="190"/>
      <c r="Y64" s="189"/>
      <c r="Z64" s="189"/>
      <c r="AA64" s="189"/>
      <c r="AB64" s="189"/>
      <c r="AC64" s="193"/>
      <c r="AD64" s="190"/>
      <c r="AE64" s="189"/>
      <c r="AF64" s="189"/>
      <c r="AG64" s="189"/>
      <c r="AH64" s="189"/>
      <c r="AI64" s="193"/>
      <c r="AJ64" s="189"/>
      <c r="AK64" s="189"/>
      <c r="AL64" s="189"/>
      <c r="AM64" s="193"/>
    </row>
    <row r="65" spans="1:39" ht="17.25" customHeight="1">
      <c r="A65" s="165" t="s">
        <v>235</v>
      </c>
      <c r="C65" s="196" t="str">
        <f>'Master Input'!B57</f>
        <v>Number of children reached                             (K, Cumulative)</v>
      </c>
      <c r="E65" s="196" t="str">
        <f>'Master Input'!C57</f>
        <v>Number k</v>
      </c>
      <c r="F65" s="544">
        <f>VLOOKUP($C65,'Master Input'!$B$6:$AM$100,VLOOKUP($D$2,$E$4:$AC$7,F$3,FALSE),FALSE)</f>
        <v>1.2849999999999999</v>
      </c>
      <c r="G65" s="499">
        <f>'Master Input'!D57</f>
        <v>1.3</v>
      </c>
      <c r="H65" s="260" t="str">
        <f>IF('Master Input'!E57="","",IF(F65&lt;=I65,"RED",(IF(AND(F65&lt;=J65,F65&gt;I65),"AMBER",(IF(F65&gt;=J65,"GREEN"))))))</f>
        <v>GREEN</v>
      </c>
      <c r="I65" s="500">
        <f>G65*'Master Input'!AH57</f>
        <v>1.04</v>
      </c>
      <c r="J65" s="501">
        <f>G65*'Master Input'!AI57</f>
        <v>1.2349999999999999</v>
      </c>
      <c r="K65" s="502">
        <f>G65*'Master Input'!AJ57</f>
        <v>1.3</v>
      </c>
      <c r="L65" s="544">
        <f>VLOOKUP($C65,'Master Input'!$B$6:$AM$100,VLOOKUP($D$2,$E$4:$AC$7,L$3,FALSE),FALSE)</f>
        <v>1.84</v>
      </c>
      <c r="M65" s="499">
        <f>'Master Input'!K57</f>
        <v>1.6</v>
      </c>
      <c r="N65" s="260" t="str">
        <f>IF('Master Input'!M57="","",(IF(L65&lt;=O65,"RED",(IF(AND(L65&lt;=P65,L65&gt;O65),"AMBER",(IF(L65&gt;=P65,"GREEN")))))))</f>
        <v>GREEN</v>
      </c>
      <c r="O65" s="500">
        <f>M65*'Master Input'!AH57</f>
        <v>1.2800000000000002</v>
      </c>
      <c r="P65" s="500">
        <f>M65*'Master Input'!AI57</f>
        <v>1.52</v>
      </c>
      <c r="Q65" s="503">
        <f>M65*'Master Input'!AJ57</f>
        <v>1.6</v>
      </c>
      <c r="R65" s="544">
        <f>VLOOKUP($C65,'Master Input'!$B$6:$AM$100,VLOOKUP($D$2,$E$4:$AC$7,R$3,FALSE),FALSE)</f>
        <v>2.4449999999999998</v>
      </c>
      <c r="S65" s="499">
        <f>'Master Input'!R57</f>
        <v>1.9</v>
      </c>
      <c r="T65" s="260" t="str">
        <f>IF('Master Input'!U57="","",IF(R65&lt;=U65,"RED",(IF(AND(R65&lt;=V65,R65&gt;U65),"AMBER",(IF(R65&gt;=V65,"GREEN"))))))</f>
        <v>GREEN</v>
      </c>
      <c r="U65" s="500">
        <f>S65*'Master Input'!AH57</f>
        <v>1.52</v>
      </c>
      <c r="V65" s="500">
        <f>S65*'Master Input'!AI57</f>
        <v>1.8049999999999999</v>
      </c>
      <c r="W65" s="503">
        <f>S65*'Master Input'!AJ57</f>
        <v>1.9</v>
      </c>
      <c r="X65" s="544">
        <f>VLOOKUP($C65,'Master Input'!$B$6:$AM$100,VLOOKUP($D$2,$E$4:$AI$7,X$3,FALSE),FALSE)</f>
        <v>3.1749999999999998</v>
      </c>
      <c r="Y65" s="499">
        <f>'Master Input'!Y57</f>
        <v>2.15</v>
      </c>
      <c r="Z65" s="260" t="str">
        <f>IF('Master Input'!AC57="","",IF(X65&lt;=AA65,"RED",(IF(AND(X65&lt;=AB65,X65&gt;AA65),"AMBER",(IF(X65&gt;=AB65,"GREEN"))))))</f>
        <v>GREEN</v>
      </c>
      <c r="AA65" s="500">
        <f>Y65*'Master Input'!AH57</f>
        <v>1.72</v>
      </c>
      <c r="AB65" s="500">
        <f>Y65*'Master Input'!AI57</f>
        <v>2.0425</v>
      </c>
      <c r="AC65" s="503">
        <f>Y65*'Master Input'!AJ57</f>
        <v>2.15</v>
      </c>
      <c r="AD65" s="544">
        <f>VLOOKUP($C65,'Master Input'!$B$6:$AM$100,VLOOKUP($D$2,$E$4:$AI$7,AD$3,FALSE),FALSE)</f>
        <v>0</v>
      </c>
      <c r="AE65" s="515">
        <f>'Master Input'!I57</f>
        <v>2.15</v>
      </c>
      <c r="AF65" s="198" t="str">
        <f t="shared" si="1"/>
        <v>RED</v>
      </c>
      <c r="AG65" s="504">
        <f>AE65*'Master Input'!AK57</f>
        <v>1.72</v>
      </c>
      <c r="AH65" s="504">
        <f>AE65*'Master Input'!AL57</f>
        <v>2.0425</v>
      </c>
      <c r="AI65" s="505">
        <f>AE65*'Master Input'!AM57</f>
        <v>2.15</v>
      </c>
      <c r="AM65" s="256"/>
    </row>
    <row r="66" spans="1:39" ht="17.25" customHeight="1">
      <c r="A66" s="188" t="s">
        <v>222</v>
      </c>
      <c r="C66" s="189" t="str">
        <f>'Master Input'!B58</f>
        <v xml:space="preserve">Leaving Care </v>
      </c>
      <c r="D66" s="189"/>
      <c r="E66" s="189"/>
      <c r="F66" s="190"/>
      <c r="G66" s="189"/>
      <c r="H66" s="189"/>
      <c r="I66" s="189"/>
      <c r="J66" s="189"/>
      <c r="K66" s="193"/>
      <c r="L66" s="190"/>
      <c r="M66" s="189"/>
      <c r="N66" s="189"/>
      <c r="O66" s="189"/>
      <c r="P66" s="189"/>
      <c r="Q66" s="193"/>
      <c r="R66" s="190"/>
      <c r="S66" s="189"/>
      <c r="T66" s="189"/>
      <c r="U66" s="189"/>
      <c r="V66" s="189"/>
      <c r="W66" s="193"/>
      <c r="X66" s="190"/>
      <c r="Y66" s="189"/>
      <c r="Z66" s="189"/>
      <c r="AA66" s="189"/>
      <c r="AB66" s="189"/>
      <c r="AC66" s="193"/>
      <c r="AD66" s="190"/>
      <c r="AE66" s="189"/>
      <c r="AF66" s="189"/>
      <c r="AG66" s="189"/>
      <c r="AH66" s="189"/>
      <c r="AI66" s="193"/>
      <c r="AJ66" s="189"/>
      <c r="AK66" s="189"/>
      <c r="AL66" s="189"/>
      <c r="AM66" s="193"/>
    </row>
    <row r="67" spans="1:39" ht="17.25" customHeight="1">
      <c r="A67" s="165" t="s">
        <v>236</v>
      </c>
      <c r="C67" s="564" t="str">
        <f>'Master Input'!B59</f>
        <v>Number of supported lodgings services                                                                            (T, Cumulative)</v>
      </c>
      <c r="E67" s="196" t="str">
        <f>'Master Input'!C59</f>
        <v>Number t</v>
      </c>
      <c r="F67" s="545">
        <f>VLOOKUP($C67,'Master Input'!$B$6:$AM$100,VLOOKUP($D$2,$E$4:$AC$7,F$3,FALSE),FALSE)</f>
        <v>13</v>
      </c>
      <c r="G67" s="197">
        <f>'Master Input'!D59</f>
        <v>5</v>
      </c>
      <c r="H67" s="260" t="str">
        <f>IF('Master Input'!E59="","",IF(F67&lt;=I67,"RED",(IF(AND(F67&lt;=J67,F67&gt;I67),"AMBER",(IF(F67&gt;=J67,"GREEN"))))))</f>
        <v>GREEN</v>
      </c>
      <c r="I67" s="217">
        <f>G67*'Master Input'!AH59</f>
        <v>4</v>
      </c>
      <c r="J67" s="200">
        <f>G67*'Master Input'!AI59</f>
        <v>4.45</v>
      </c>
      <c r="K67" s="225">
        <f>G67*'Master Input'!AJ59</f>
        <v>5</v>
      </c>
      <c r="L67" s="545">
        <f>VLOOKUP($C67,'Master Input'!$B$6:$AM$100,VLOOKUP($D$2,$E$4:$AC$7,L$3,FALSE),FALSE)</f>
        <v>19</v>
      </c>
      <c r="M67" s="197">
        <f>'Master Input'!K59</f>
        <v>10</v>
      </c>
      <c r="N67" s="260" t="str">
        <f>IF('Master Input'!M59="","",(IF(L67&lt;=O67,"RED",(IF(AND(L67&lt;=P67,L67&gt;O67),"AMBER",(IF(L67&gt;=P67,"GREEN")))))))</f>
        <v>GREEN</v>
      </c>
      <c r="O67" s="217">
        <f>M67*'Master Input'!AH59</f>
        <v>8</v>
      </c>
      <c r="P67" s="217">
        <f>M67*'Master Input'!AI59</f>
        <v>8.9</v>
      </c>
      <c r="Q67" s="218">
        <f>M67*'Master Input'!AJ59</f>
        <v>10</v>
      </c>
      <c r="R67" s="545">
        <f>VLOOKUP($C67,'Master Input'!$B$6:$AM$100,VLOOKUP($D$2,$E$4:$AC$7,R$3,FALSE),FALSE)</f>
        <v>19</v>
      </c>
      <c r="S67" s="197">
        <f>'Master Input'!R59</f>
        <v>15</v>
      </c>
      <c r="T67" s="260" t="str">
        <f>IF('Master Input'!U59="","",IF(R67&lt;=U67,"RED",(IF(AND(R67&lt;=V67,R67&gt;U67),"AMBER",(IF(R67&gt;=V67,"GREEN"))))))</f>
        <v>GREEN</v>
      </c>
      <c r="U67" s="217">
        <f>S67*'Master Input'!AH59</f>
        <v>12</v>
      </c>
      <c r="V67" s="217">
        <f>S67*'Master Input'!AI59</f>
        <v>13.35</v>
      </c>
      <c r="W67" s="218">
        <f>S67*'Master Input'!AJ59</f>
        <v>15</v>
      </c>
      <c r="X67" s="545">
        <f>VLOOKUP($C67,'Master Input'!$B$6:$AM$100,VLOOKUP($D$2,$E$4:$AI$7,X$3,FALSE),FALSE)</f>
        <v>18</v>
      </c>
      <c r="Y67" s="197">
        <f>'Master Input'!Y59</f>
        <v>20</v>
      </c>
      <c r="Z67" s="260" t="str">
        <f>IF('Master Input'!AC59="","",IF(X67&lt;=AA67,"RED",(IF(AND(X67&lt;=AB67,X67&gt;AA67),"AMBER",(IF(X67&gt;=AB67,"GREEN"))))))</f>
        <v>GREEN</v>
      </c>
      <c r="AA67" s="217">
        <f>Y67*'Master Input'!AH59</f>
        <v>16</v>
      </c>
      <c r="AB67" s="217">
        <f>Y67*'Master Input'!AI59</f>
        <v>17.8</v>
      </c>
      <c r="AC67" s="218">
        <f>Y67*'Master Input'!AJ59</f>
        <v>20</v>
      </c>
      <c r="AD67" s="545">
        <f>VLOOKUP($C67,'Master Input'!$B$6:$AM$100,VLOOKUP($D$2,$E$4:$AI$7,AD$3,FALSE),FALSE)</f>
        <v>0</v>
      </c>
      <c r="AE67" s="202">
        <f>'Master Input'!I59</f>
        <v>20</v>
      </c>
      <c r="AF67" s="198" t="str">
        <f t="shared" si="1"/>
        <v>RED</v>
      </c>
      <c r="AG67" s="199">
        <f>AE67*'Master Input'!AK59</f>
        <v>16</v>
      </c>
      <c r="AH67" s="199">
        <f>AE67*'Master Input'!AL59</f>
        <v>17.8</v>
      </c>
      <c r="AI67" s="201">
        <f>AE67*'Master Input'!AM59</f>
        <v>20</v>
      </c>
      <c r="AM67" s="256"/>
    </row>
    <row r="68" spans="1:39" ht="17.25" customHeight="1">
      <c r="A68" s="188" t="s">
        <v>223</v>
      </c>
      <c r="C68" s="189" t="str">
        <f>'Master Input'!B60</f>
        <v>Early Intervention</v>
      </c>
      <c r="D68" s="189"/>
      <c r="E68" s="189"/>
      <c r="F68" s="190"/>
      <c r="G68" s="189"/>
      <c r="H68" s="189"/>
      <c r="I68" s="189"/>
      <c r="J68" s="189"/>
      <c r="K68" s="193"/>
      <c r="L68" s="190"/>
      <c r="M68" s="189"/>
      <c r="N68" s="189"/>
      <c r="O68" s="189"/>
      <c r="P68" s="189"/>
      <c r="Q68" s="193"/>
      <c r="R68" s="190"/>
      <c r="S68" s="189"/>
      <c r="T68" s="189"/>
      <c r="U68" s="189"/>
      <c r="V68" s="189"/>
      <c r="W68" s="193"/>
      <c r="X68" s="190"/>
      <c r="Y68" s="189"/>
      <c r="Z68" s="189"/>
      <c r="AA68" s="189"/>
      <c r="AB68" s="189"/>
      <c r="AC68" s="193"/>
      <c r="AD68" s="190"/>
      <c r="AE68" s="189"/>
      <c r="AF68" s="189"/>
      <c r="AG68" s="189"/>
      <c r="AH68" s="189"/>
      <c r="AI68" s="193"/>
      <c r="AJ68" s="189"/>
      <c r="AK68" s="189"/>
      <c r="AL68" s="189"/>
      <c r="AM68" s="193"/>
    </row>
    <row r="69" spans="1:39" ht="17.25" customHeight="1">
      <c r="A69" s="165" t="s">
        <v>237</v>
      </c>
      <c r="C69" s="564" t="str">
        <f>'Master Input'!B61</f>
        <v>Number of staff 5 to thrive rolled out to                                                                     (K, Cumulative)</v>
      </c>
      <c r="E69" s="196" t="str">
        <f>'Master Input'!C61</f>
        <v>Number k</v>
      </c>
      <c r="F69" s="545">
        <f>VLOOKUP($C69,'Master Input'!$B$6:$AM$100,VLOOKUP($D$2,$E$4:$AC$7,F$3,FALSE),FALSE)</f>
        <v>0</v>
      </c>
      <c r="G69" s="197">
        <f>'Master Input'!D61</f>
        <v>0</v>
      </c>
      <c r="H69" s="260" t="str">
        <f>IF('Master Input'!E61="","",IF(F69&lt;=I69,"RED",(IF(AND(F69&lt;=J69,F69&gt;I69),"AMBER",(IF(F69&gt;=J69,"GREEN"))))))</f>
        <v/>
      </c>
      <c r="I69" s="217">
        <f>G69*'Master Input'!AH61</f>
        <v>0</v>
      </c>
      <c r="J69" s="200">
        <f>G69*'Master Input'!AI61</f>
        <v>0</v>
      </c>
      <c r="K69" s="225">
        <f>G69*'Master Input'!AJ61</f>
        <v>0</v>
      </c>
      <c r="L69" s="545">
        <f>VLOOKUP($C69,'Master Input'!$B$6:$AM$100,VLOOKUP($D$2,$E$4:$AC$7,L$3,FALSE),FALSE)</f>
        <v>0</v>
      </c>
      <c r="M69" s="197">
        <f>'Master Input'!K61</f>
        <v>0</v>
      </c>
      <c r="N69" s="260" t="str">
        <f>IF('Master Input'!M61="","",(IF(L69&lt;=O69,"RED",(IF(AND(L69&lt;=P69,L69&gt;O69),"AMBER",(IF(L69&gt;=P69,"GREEN")))))))</f>
        <v/>
      </c>
      <c r="O69" s="217">
        <f>M69*'Master Input'!AH61</f>
        <v>0</v>
      </c>
      <c r="P69" s="217">
        <f>M69*'Master Input'!AI61</f>
        <v>0</v>
      </c>
      <c r="Q69" s="218">
        <f>M69*'Master Input'!AJ61</f>
        <v>0</v>
      </c>
      <c r="R69" s="545">
        <f>VLOOKUP($C69,'Master Input'!$B$6:$AM$100,VLOOKUP($D$2,$E$4:$AC$7,R$3,FALSE),FALSE)</f>
        <v>1.1379999999999999</v>
      </c>
      <c r="S69" s="197">
        <f>'Master Input'!R61</f>
        <v>0</v>
      </c>
      <c r="T69" s="260" t="str">
        <f>IF('Master Input'!U61="","",IF(R69&lt;=U69,"RED",(IF(AND(R69&lt;=V69,R69&gt;U69),"AMBER",(IF(R69&gt;=V69,"GREEN"))))))</f>
        <v>GREEN</v>
      </c>
      <c r="U69" s="217">
        <f>S69*'Master Input'!AH61</f>
        <v>0</v>
      </c>
      <c r="V69" s="217">
        <f>S69*'Master Input'!AI61</f>
        <v>0</v>
      </c>
      <c r="W69" s="218">
        <f>S69*'Master Input'!AJ61</f>
        <v>0</v>
      </c>
      <c r="X69" s="545">
        <f>VLOOKUP($C69,'Master Input'!$B$6:$AM$100,VLOOKUP($D$2,$E$4:$AI$7,X$3,FALSE),FALSE)</f>
        <v>1.5549999999999999</v>
      </c>
      <c r="Y69" s="197">
        <f>'Master Input'!Y61</f>
        <v>0</v>
      </c>
      <c r="Z69" s="260" t="str">
        <f>IF('Master Input'!AC61="","",IF(X69&lt;=AA69,"RED",(IF(AND(X69&lt;=AB69,X69&gt;AA69),"AMBER",(IF(X69&gt;=AB69,"GREEN"))))))</f>
        <v>GREEN</v>
      </c>
      <c r="AA69" s="217">
        <f>Y69*'Master Input'!AH61</f>
        <v>0</v>
      </c>
      <c r="AB69" s="217">
        <f>Y69*'Master Input'!AI61</f>
        <v>0</v>
      </c>
      <c r="AC69" s="218">
        <f>Y69*'Master Input'!AJ61</f>
        <v>0</v>
      </c>
      <c r="AD69" s="545">
        <f>VLOOKUP($C69,'Master Input'!$B$6:$AM$100,VLOOKUP($D$2,$E$4:$AI$7,AD$3,FALSE),FALSE)</f>
        <v>0</v>
      </c>
      <c r="AE69" s="202">
        <f>'Master Input'!I61</f>
        <v>0</v>
      </c>
      <c r="AF69" s="198" t="str">
        <f t="shared" si="1"/>
        <v>RED</v>
      </c>
      <c r="AG69" s="199">
        <f>AE69*'Master Input'!AK61</f>
        <v>0</v>
      </c>
      <c r="AH69" s="199">
        <f>AE69*'Master Input'!AL61</f>
        <v>0</v>
      </c>
      <c r="AI69" s="201">
        <f>AE69*'Master Input'!AM61</f>
        <v>0</v>
      </c>
      <c r="AM69" s="256"/>
    </row>
    <row r="70" spans="1:39" ht="17.25" customHeight="1">
      <c r="A70" s="188" t="s">
        <v>224</v>
      </c>
      <c r="C70" s="189" t="str">
        <f>'Master Input'!B62</f>
        <v>CAPI</v>
      </c>
      <c r="D70" s="189"/>
      <c r="E70" s="189"/>
      <c r="F70" s="190"/>
      <c r="G70" s="189"/>
      <c r="H70" s="189"/>
      <c r="I70" s="189"/>
      <c r="J70" s="189"/>
      <c r="K70" s="193"/>
      <c r="L70" s="190"/>
      <c r="M70" s="189"/>
      <c r="N70" s="189"/>
      <c r="O70" s="189"/>
      <c r="P70" s="189"/>
      <c r="Q70" s="193"/>
      <c r="R70" s="190"/>
      <c r="S70" s="189"/>
      <c r="T70" s="189"/>
      <c r="U70" s="189"/>
      <c r="V70" s="189"/>
      <c r="W70" s="193"/>
      <c r="X70" s="190"/>
      <c r="Y70" s="189"/>
      <c r="Z70" s="189"/>
      <c r="AA70" s="189"/>
      <c r="AB70" s="189"/>
      <c r="AC70" s="193"/>
      <c r="AD70" s="190"/>
      <c r="AE70" s="189"/>
      <c r="AF70" s="189"/>
      <c r="AG70" s="189"/>
      <c r="AH70" s="189"/>
      <c r="AI70" s="193"/>
      <c r="AJ70" s="189"/>
      <c r="AK70" s="189"/>
      <c r="AL70" s="189"/>
      <c r="AM70" s="193"/>
    </row>
    <row r="71" spans="1:39" ht="17.25" customHeight="1">
      <c r="A71" s="165" t="s">
        <v>238</v>
      </c>
      <c r="C71" s="564" t="str">
        <f>'Master Input'!B63</f>
        <v>Number of children and families worked with                                                                (K, Cumulative)</v>
      </c>
      <c r="E71" s="196" t="str">
        <f>'Master Input'!C63</f>
        <v>Number k</v>
      </c>
      <c r="F71" s="544">
        <f>VLOOKUP($C71,'Master Input'!$B$6:$AM$100,VLOOKUP($D$2,$E$4:$AC$7,F$3,FALSE),FALSE)</f>
        <v>0.60899999999999999</v>
      </c>
      <c r="G71" s="499">
        <f>'Master Input'!D63</f>
        <v>0.6</v>
      </c>
      <c r="H71" s="260" t="str">
        <f>IF('Master Input'!E63="","",IF(F71&lt;=I71,"RED",(IF(AND(F71&lt;=J71,F71&gt;I71),"AMBER",(IF(F71&gt;=J71,"GREEN"))))))</f>
        <v>GREEN</v>
      </c>
      <c r="I71" s="500">
        <f>G71*'Master Input'!AH63</f>
        <v>0.48</v>
      </c>
      <c r="J71" s="501">
        <f>G71*'Master Input'!AI63</f>
        <v>0.56999999999999995</v>
      </c>
      <c r="K71" s="502">
        <f>G71*'Master Input'!AJ63</f>
        <v>0.6</v>
      </c>
      <c r="L71" s="544">
        <f>VLOOKUP($C71,'Master Input'!$B$6:$AM$100,VLOOKUP($D$2,$E$4:$AC$7,L$3,FALSE),FALSE)</f>
        <v>0.84</v>
      </c>
      <c r="M71" s="499">
        <f>'Master Input'!K63</f>
        <v>0.8</v>
      </c>
      <c r="N71" s="260" t="str">
        <f>IF('Master Input'!M63="","",(IF(L71&lt;=O71,"RED",(IF(AND(L71&lt;=P71,L71&gt;O71),"AMBER",(IF(L71&gt;=P71,"GREEN")))))))</f>
        <v>GREEN</v>
      </c>
      <c r="O71" s="500">
        <f>M71*'Master Input'!AH63</f>
        <v>0.64000000000000012</v>
      </c>
      <c r="P71" s="500">
        <f>M71*'Master Input'!AI63</f>
        <v>0.76</v>
      </c>
      <c r="Q71" s="503">
        <f>M71*'Master Input'!AJ63</f>
        <v>0.8</v>
      </c>
      <c r="R71" s="544">
        <f>VLOOKUP($C71,'Master Input'!$B$6:$AM$100,VLOOKUP($D$2,$E$4:$AC$7,R$3,FALSE),FALSE)</f>
        <v>1.1950000000000001</v>
      </c>
      <c r="S71" s="499">
        <f>'Master Input'!R63</f>
        <v>1</v>
      </c>
      <c r="T71" s="260" t="str">
        <f>IF('Master Input'!U63="","",IF(R71&lt;=U71,"RED",(IF(AND(R71&lt;=V71,R71&gt;U71),"AMBER",(IF(R71&gt;=V71,"GREEN"))))))</f>
        <v>GREEN</v>
      </c>
      <c r="U71" s="500">
        <f>S71*'Master Input'!AH63</f>
        <v>0.8</v>
      </c>
      <c r="V71" s="500">
        <f>S71*'Master Input'!AI63</f>
        <v>0.95</v>
      </c>
      <c r="W71" s="503">
        <f>S71*'Master Input'!AJ63</f>
        <v>1</v>
      </c>
      <c r="X71" s="544">
        <f>VLOOKUP($C71,'Master Input'!$B$6:$AM$100,VLOOKUP($D$2,$E$4:$AI$7,X$3,FALSE),FALSE)</f>
        <v>1.419</v>
      </c>
      <c r="Y71" s="499">
        <f>'Master Input'!Y63</f>
        <v>1.24</v>
      </c>
      <c r="Z71" s="260" t="str">
        <f>IF('Master Input'!AC63="","",IF(X71&lt;=AA71,"RED",(IF(AND(X71&lt;=AB71,X71&gt;AA71),"AMBER",(IF(X71&gt;=AB71,"GREEN"))))))</f>
        <v>GREEN</v>
      </c>
      <c r="AA71" s="500">
        <f>Y71*'Master Input'!AH63</f>
        <v>0.99199999999999999</v>
      </c>
      <c r="AB71" s="500">
        <f>Y71*'Master Input'!AI63</f>
        <v>1.1779999999999999</v>
      </c>
      <c r="AC71" s="503">
        <f>Y71*'Master Input'!AJ63</f>
        <v>1.24</v>
      </c>
      <c r="AD71" s="544">
        <f>VLOOKUP($C71,'Master Input'!$B$6:$AM$100,VLOOKUP($D$2,$E$4:$AI$7,AD$3,FALSE),FALSE)</f>
        <v>0</v>
      </c>
      <c r="AE71" s="515">
        <f>'Master Input'!I63</f>
        <v>1.24</v>
      </c>
      <c r="AF71" s="198" t="str">
        <f t="shared" si="1"/>
        <v>RED</v>
      </c>
      <c r="AG71" s="504">
        <f>AE71*'Master Input'!AK63</f>
        <v>0.99199999999999999</v>
      </c>
      <c r="AH71" s="504">
        <f>AE71*'Master Input'!AL63</f>
        <v>1.1779999999999999</v>
      </c>
      <c r="AI71" s="505">
        <f>AE71*'Master Input'!AM63</f>
        <v>1.24</v>
      </c>
      <c r="AM71" s="256"/>
    </row>
    <row r="72" spans="1:39" ht="17.25" customHeight="1">
      <c r="A72" s="264"/>
      <c r="C72" s="259" t="s">
        <v>57</v>
      </c>
      <c r="D72" s="183"/>
      <c r="E72" s="183"/>
      <c r="F72" s="183"/>
      <c r="G72" s="183"/>
      <c r="H72" s="183"/>
      <c r="I72" s="183"/>
      <c r="J72" s="183"/>
      <c r="K72" s="183"/>
      <c r="L72" s="183"/>
      <c r="M72" s="183"/>
      <c r="N72" s="183"/>
      <c r="O72" s="183"/>
      <c r="P72" s="183"/>
      <c r="Q72" s="183"/>
      <c r="R72" s="183"/>
      <c r="S72" s="183"/>
      <c r="T72" s="183"/>
      <c r="U72" s="183"/>
      <c r="V72" s="183"/>
      <c r="W72" s="183"/>
      <c r="X72" s="183"/>
      <c r="Y72" s="183"/>
      <c r="Z72" s="183"/>
      <c r="AA72" s="183"/>
      <c r="AB72" s="183"/>
      <c r="AC72" s="183"/>
      <c r="AD72" s="183"/>
      <c r="AE72" s="183"/>
      <c r="AF72" s="183"/>
      <c r="AG72" s="183"/>
      <c r="AH72" s="183"/>
      <c r="AI72" s="183"/>
      <c r="AJ72" s="183"/>
      <c r="AK72" s="183"/>
      <c r="AL72" s="183"/>
      <c r="AM72" s="266"/>
    </row>
    <row r="73" spans="1:39" ht="17.25" customHeight="1">
      <c r="A73" s="743"/>
      <c r="C73" s="1372" t="str">
        <f>'Master Input'!B66</f>
        <v>Increase in contract income                                                                                          (£m, Non-Cumulative)</v>
      </c>
      <c r="E73" s="196" t="str">
        <f>'Master Input'!C66</f>
        <v>Number m</v>
      </c>
      <c r="F73" s="544">
        <f>VLOOKUP($C73,'Master Input'!$B$6:$AM$100,VLOOKUP($D$2,$E$4:$AC$7,F$3,FALSE),FALSE)</f>
        <v>0</v>
      </c>
      <c r="G73" s="499">
        <f>'Master Input'!D65</f>
        <v>0</v>
      </c>
      <c r="H73" s="260" t="str">
        <f>IF('Master Input'!E65="","",IF(F73&lt;=I73,"RED",(IF(AND(F73&lt;=J73,F73&gt;I73),"AMBER",(IF(F73&gt;=J73,"GREEN"))))))</f>
        <v/>
      </c>
      <c r="I73" s="500">
        <f>G73*'Master Input'!AH65</f>
        <v>0</v>
      </c>
      <c r="J73" s="501">
        <f>G73*'Master Input'!AI65</f>
        <v>0</v>
      </c>
      <c r="K73" s="502">
        <f>G73*'Master Input'!AJ65</f>
        <v>0</v>
      </c>
      <c r="L73" s="544">
        <f>VLOOKUP($C73,'Master Input'!$B$6:$AM$100,VLOOKUP($D$2,$E$4:$AC$7,L$3,FALSE),FALSE)</f>
        <v>0</v>
      </c>
      <c r="M73" s="499">
        <f>'Master Input'!K65</f>
        <v>0</v>
      </c>
      <c r="N73" s="260" t="str">
        <f>IF('Master Input'!M65="","",(IF(L73&lt;=O73,"RED",(IF(AND(L73&lt;=P73,L73&gt;O73),"AMBER",(IF(L73&gt;=P73,"GREEN")))))))</f>
        <v/>
      </c>
      <c r="O73" s="500">
        <f>M73*'Master Input'!AH65</f>
        <v>0</v>
      </c>
      <c r="P73" s="500">
        <f>M73*'Master Input'!AI65</f>
        <v>0</v>
      </c>
      <c r="Q73" s="503">
        <f>M73*'Master Input'!AJ65</f>
        <v>0</v>
      </c>
      <c r="R73" s="544">
        <f>VLOOKUP($C73,'Master Input'!$B$6:$AM$100,VLOOKUP($D$2,$E$4:$AC$7,R$3,FALSE),FALSE)</f>
        <v>173.7</v>
      </c>
      <c r="S73" s="499">
        <f>'Master Input'!R65</f>
        <v>0</v>
      </c>
      <c r="T73" s="260" t="str">
        <f>IF('Master Input'!U65="","",IF(R73&lt;=U73,"RED",(IF(AND(R73&lt;=V73,R73&gt;U73),"AMBER",(IF(R73&gt;=V73,"GREEN"))))))</f>
        <v/>
      </c>
      <c r="U73" s="500">
        <f>S73*'Master Input'!AH65</f>
        <v>0</v>
      </c>
      <c r="V73" s="500">
        <f>S73*'Master Input'!AI65</f>
        <v>0</v>
      </c>
      <c r="W73" s="503">
        <f>S73*'Master Input'!AJ65</f>
        <v>0</v>
      </c>
      <c r="X73" s="544">
        <f>VLOOKUP($C73,'Master Input'!$B$6:$AM$100,VLOOKUP($D$2,$E$4:$AI$7,X$3,FALSE),FALSE)</f>
        <v>171.6</v>
      </c>
      <c r="Y73" s="499">
        <f>'Master Input'!Y65</f>
        <v>0</v>
      </c>
      <c r="Z73" s="260" t="str">
        <f>IF('Master Input'!AC65="","",IF(X73&lt;=AA73,"RED",(IF(AND(X73&lt;=AB73,X73&gt;AA73),"AMBER",(IF(X73&gt;=AB73,"GREEN"))))))</f>
        <v/>
      </c>
      <c r="AA73" s="500">
        <f>Y73*'Master Input'!AH65</f>
        <v>0</v>
      </c>
      <c r="AB73" s="500">
        <f>Y73*'Master Input'!AI65</f>
        <v>0</v>
      </c>
      <c r="AC73" s="503">
        <f>Y73*'Master Input'!AJ65</f>
        <v>0</v>
      </c>
      <c r="AD73" s="544">
        <f>VLOOKUP($C73,'Master Input'!$B$6:$AM$100,VLOOKUP($D$2,$E$4:$AI$7,AD$3,FALSE),FALSE)</f>
        <v>0</v>
      </c>
      <c r="AE73" s="515">
        <f>'Master Input'!I65</f>
        <v>0</v>
      </c>
      <c r="AF73" s="198" t="str">
        <f t="shared" ref="AF73" si="2">IF(AD73&lt;=AG73,"RED",(IF(AND(AD73&lt;=AH73,AD73&gt;AG73),"AMBER",(IF(AD73&gt;=AH73,"GREEN")))))</f>
        <v>RED</v>
      </c>
      <c r="AG73" s="504">
        <f>AE73*'Master Input'!AK65</f>
        <v>0</v>
      </c>
      <c r="AH73" s="504">
        <f>AE73*'Master Input'!AL65</f>
        <v>0</v>
      </c>
      <c r="AI73" s="505">
        <f>AE73*'Master Input'!AM65</f>
        <v>0</v>
      </c>
      <c r="AM73" s="256"/>
    </row>
    <row r="74" spans="1:39" ht="17.25" customHeight="1">
      <c r="A74" s="264"/>
      <c r="C74" s="259"/>
      <c r="D74" s="183"/>
      <c r="E74" s="183"/>
      <c r="F74" s="265"/>
      <c r="G74" s="183"/>
      <c r="H74" s="183"/>
      <c r="I74" s="183"/>
      <c r="J74" s="183"/>
      <c r="K74" s="266"/>
      <c r="L74" s="265"/>
      <c r="M74" s="183"/>
      <c r="N74" s="183"/>
      <c r="O74" s="183"/>
      <c r="P74" s="183"/>
      <c r="Q74" s="266"/>
      <c r="R74" s="265"/>
      <c r="S74" s="183"/>
      <c r="T74" s="183"/>
      <c r="U74" s="183"/>
      <c r="V74" s="183"/>
      <c r="W74" s="266"/>
      <c r="X74" s="265"/>
      <c r="Y74" s="183"/>
      <c r="Z74" s="183"/>
      <c r="AA74" s="183"/>
      <c r="AB74" s="183"/>
      <c r="AC74" s="266"/>
      <c r="AD74" s="265"/>
      <c r="AE74" s="183"/>
      <c r="AF74" s="183"/>
      <c r="AG74" s="183"/>
      <c r="AH74" s="183"/>
      <c r="AI74" s="266"/>
      <c r="AJ74" s="183"/>
      <c r="AK74" s="183"/>
      <c r="AL74" s="183"/>
      <c r="AM74" s="266"/>
    </row>
    <row r="75" spans="1:39" ht="17.25" customHeight="1">
      <c r="A75" s="188" t="s">
        <v>225</v>
      </c>
      <c r="C75" s="189" t="str">
        <f>'Master Input'!B67</f>
        <v>ETS</v>
      </c>
      <c r="D75" s="189"/>
      <c r="E75" s="189"/>
      <c r="F75" s="190"/>
      <c r="G75" s="189"/>
      <c r="H75" s="189"/>
      <c r="I75" s="189"/>
      <c r="J75" s="189"/>
      <c r="K75" s="193"/>
      <c r="L75" s="190"/>
      <c r="M75" s="189"/>
      <c r="N75" s="189"/>
      <c r="O75" s="189"/>
      <c r="P75" s="189"/>
      <c r="Q75" s="193"/>
      <c r="R75" s="190"/>
      <c r="S75" s="189"/>
      <c r="T75" s="189"/>
      <c r="U75" s="189"/>
      <c r="V75" s="189"/>
      <c r="W75" s="193"/>
      <c r="X75" s="190"/>
      <c r="Y75" s="189"/>
      <c r="Z75" s="189"/>
      <c r="AA75" s="189"/>
      <c r="AB75" s="189"/>
      <c r="AC75" s="193"/>
      <c r="AD75" s="190"/>
      <c r="AE75" s="189"/>
      <c r="AF75" s="189"/>
      <c r="AG75" s="189"/>
      <c r="AH75" s="189"/>
      <c r="AI75" s="193"/>
      <c r="AJ75" s="189"/>
      <c r="AK75" s="189"/>
      <c r="AL75" s="189"/>
      <c r="AM75" s="193"/>
    </row>
    <row r="76" spans="1:39" ht="17.25" customHeight="1">
      <c r="A76" s="165" t="s">
        <v>239</v>
      </c>
      <c r="C76" s="547" t="str">
        <f>'Master Input'!B68</f>
        <v>Surplus generated                                     (£m, Cumulative)</v>
      </c>
      <c r="E76" s="196" t="str">
        <f>'Master Input'!C68</f>
        <v>Number m, inverted</v>
      </c>
      <c r="F76" s="544">
        <f>VLOOKUP($C76,'Master Input'!$B$6:$AM$100,VLOOKUP($D$2,$E$4:$AC$7,F$3,FALSE),FALSE)</f>
        <v>-1</v>
      </c>
      <c r="G76" s="499">
        <f>'Master Input'!D68</f>
        <v>-1.4</v>
      </c>
      <c r="H76" s="198" t="str">
        <f>IF('Master Input'!E68="","",IF(F76&gt;=K76,"GREEN",(IF(AND(F76&gt;=I76,F76&lt;J76),"AMBER",(IF(F76&lt;=I76,"RED"))))))</f>
        <v>GREEN</v>
      </c>
      <c r="I76" s="500">
        <f>G76*'Master Input'!AH68</f>
        <v>-1.47</v>
      </c>
      <c r="J76" s="501">
        <f>G76*'Master Input'!AI68</f>
        <v>-1.26</v>
      </c>
      <c r="K76" s="502">
        <f>G76*'Master Input'!AJ68</f>
        <v>-1.26</v>
      </c>
      <c r="L76" s="544">
        <f>VLOOKUP($C76,'Master Input'!$B$6:$AM$100,VLOOKUP($D$2,$E$4:$AC$7,L$3,FALSE),FALSE)</f>
        <v>-1.5</v>
      </c>
      <c r="M76" s="499">
        <f>'Master Input'!K68</f>
        <v>-1.1499999999999999</v>
      </c>
      <c r="N76" s="198" t="str">
        <f>IF('Master Input'!M68="","",IF(L76&gt;=Q76,"GREEN",(IF(AND(L76&gt;=O76,L76&lt;P76),"AMBER",(IF(L76&lt;=O76,"RED"))))))</f>
        <v>RED</v>
      </c>
      <c r="O76" s="500">
        <f>M76*'Master Input'!AH68</f>
        <v>-1.2075</v>
      </c>
      <c r="P76" s="500">
        <f>M76*'Master Input'!AI68</f>
        <v>-1.0349999999999999</v>
      </c>
      <c r="Q76" s="503">
        <f>M76*'Master Input'!AJ68</f>
        <v>-1.0349999999999999</v>
      </c>
      <c r="R76" s="544">
        <f>VLOOKUP($C76,'Master Input'!$B$6:$AM$100,VLOOKUP($D$2,$E$4:$AC$7,R$3,FALSE),FALSE)</f>
        <v>-1.8</v>
      </c>
      <c r="S76" s="499">
        <f>'Master Input'!R68</f>
        <v>-0.9</v>
      </c>
      <c r="T76" s="198" t="str">
        <f>IF('Master Input'!U68="","",IF(R76&gt;=W76,"GREEN",(IF(AND(R76&gt;=U76,R76&lt;V76),"AMBER",(IF(R76&lt;=U76,"RED"))))))</f>
        <v>RED</v>
      </c>
      <c r="U76" s="500">
        <f>S76*'Master Input'!AH68</f>
        <v>-0.94500000000000006</v>
      </c>
      <c r="V76" s="500">
        <f>S76*'Master Input'!AI68</f>
        <v>-0.81</v>
      </c>
      <c r="W76" s="503">
        <f>S76*'Master Input'!AJ68</f>
        <v>-0.81</v>
      </c>
      <c r="X76" s="544">
        <f>VLOOKUP($C76,'Master Input'!$B$6:$AM$100,VLOOKUP($D$2,$E$4:$AI$7,X$3,FALSE),FALSE)</f>
        <v>-1.74</v>
      </c>
      <c r="Y76" s="499">
        <f>'Master Input'!Y68</f>
        <v>-0.6</v>
      </c>
      <c r="Z76" s="198" t="str">
        <f>IF('Master Input'!AC68="","",IF(X76&gt;=AC76,"GREEN",(IF(AND(X76&gt;=AA76,X76&lt;AB76),"AMBER",(IF(X76&lt;=AA76,"RED"))))))</f>
        <v>RED</v>
      </c>
      <c r="AA76" s="500">
        <f>Y76*'Master Input'!AH68</f>
        <v>-0.63</v>
      </c>
      <c r="AB76" s="500">
        <f>Y76*'Master Input'!AI68</f>
        <v>-0.54</v>
      </c>
      <c r="AC76" s="503">
        <f>Y76*'Master Input'!AJ68</f>
        <v>-0.54</v>
      </c>
      <c r="AD76" s="544">
        <f>VLOOKUP($C76,'Master Input'!$B$6:$AM$100,VLOOKUP($D$2,$E$4:$AI$7,AD$3,FALSE),FALSE)</f>
        <v>0</v>
      </c>
      <c r="AE76" s="515">
        <f>'Master Input'!I68</f>
        <v>-0.6</v>
      </c>
      <c r="AF76" s="198" t="str">
        <f>IF(AD76&gt;=AI76,"GREEN",(IF(AND(AD76&gt;=AG76,AD76&lt;AH76),"AMBER",(IF(AD76&lt;=AG76,"RED")))))</f>
        <v>GREEN</v>
      </c>
      <c r="AG76" s="504">
        <f>AE76*'Master Input'!AK68</f>
        <v>-0.63</v>
      </c>
      <c r="AH76" s="504">
        <f>AE76*'Master Input'!AL68</f>
        <v>-0.54</v>
      </c>
      <c r="AI76" s="505">
        <f>AE76*'Master Input'!AM68</f>
        <v>-0.54</v>
      </c>
      <c r="AM76" s="256"/>
    </row>
    <row r="77" spans="1:39" ht="17.25" customHeight="1">
      <c r="A77" s="165" t="s">
        <v>240</v>
      </c>
      <c r="C77" s="564" t="str">
        <f>'Master Input'!B69</f>
        <v>Ofsted rating (Requires Improvement (1), Satisfactory(2) , Good(3), Outstanding(4))                                                                (Non-Cumulative)</v>
      </c>
      <c r="E77" s="196" t="str">
        <f>'Master Input'!C69</f>
        <v>Rating: Requires Improvement (1), Satisfactory(2) , Good(3), Outstanding(4)</v>
      </c>
      <c r="F77" s="546">
        <f>VLOOKUP($C77,'Master Input'!$B$6:$AM$100,VLOOKUP($D$2,$E$4:$AC$7,F$3,FALSE),FALSE)</f>
        <v>2</v>
      </c>
      <c r="G77" s="374">
        <f>'Master Input'!D69</f>
        <v>3</v>
      </c>
      <c r="H77" s="260" t="str">
        <f>IF('Master Input'!E69="","",IF(F77&lt;=I77,"RED",(IF(AND(F77&lt;=J77,F77&gt;I77),"AMBER",(IF(F77&gt;=J77,"GREEN"))))))</f>
        <v>RED</v>
      </c>
      <c r="I77" s="375">
        <f>G77*'Master Input'!AH69</f>
        <v>2.4000000000000004</v>
      </c>
      <c r="J77" s="374">
        <f>G77*'Master Input'!AI69</f>
        <v>2.8499999999999996</v>
      </c>
      <c r="K77" s="376">
        <f>G77*'Master Input'!AJ69</f>
        <v>3</v>
      </c>
      <c r="L77" s="546">
        <f>VLOOKUP($C77,'Master Input'!$B$6:$AM$100,VLOOKUP($D$2,$E$4:$AC$7,L$3,FALSE),FALSE)</f>
        <v>1</v>
      </c>
      <c r="M77" s="374">
        <f>'Master Input'!K69</f>
        <v>3</v>
      </c>
      <c r="N77" s="260" t="str">
        <f>IF('Master Input'!M69="","",(IF(L77&lt;=O77,"RED",(IF(AND(L77&lt;=P77,L77&gt;O77),"AMBER",(IF(L77&gt;=P77,"GREEN")))))))</f>
        <v>RED</v>
      </c>
      <c r="O77" s="375">
        <f>M77*'Master Input'!AH69</f>
        <v>2.4000000000000004</v>
      </c>
      <c r="P77" s="375">
        <f>M77*'Master Input'!AI69</f>
        <v>2.8499999999999996</v>
      </c>
      <c r="Q77" s="377">
        <f>M77*'Master Input'!AJ69</f>
        <v>3</v>
      </c>
      <c r="R77" s="546">
        <f>VLOOKUP($C77,'Master Input'!$B$6:$AM$100,VLOOKUP($D$2,$E$4:$AC$7,R$3,FALSE),FALSE)</f>
        <v>1</v>
      </c>
      <c r="S77" s="374">
        <f>'Master Input'!R69</f>
        <v>3</v>
      </c>
      <c r="T77" s="260" t="str">
        <f>IF('Master Input'!U69="","",IF(R77&lt;=U77,"RED",(IF(AND(R77&lt;=V77,R77&gt;U77),"AMBER",(IF(R77&gt;=V77,"GREEN"))))))</f>
        <v>RED</v>
      </c>
      <c r="U77" s="375">
        <f>S77*'Master Input'!AH69</f>
        <v>2.4000000000000004</v>
      </c>
      <c r="V77" s="375">
        <f>S77*'Master Input'!AI69</f>
        <v>2.8499999999999996</v>
      </c>
      <c r="W77" s="377">
        <f>S77*'Master Input'!AJ69</f>
        <v>3</v>
      </c>
      <c r="X77" s="546">
        <f>VLOOKUP($C77,'Master Input'!$B$6:$AM$100,VLOOKUP($D$2,$E$4:$AI$7,X$3,FALSE),FALSE)</f>
        <v>1</v>
      </c>
      <c r="Y77" s="374">
        <f>'Master Input'!Y69</f>
        <v>3</v>
      </c>
      <c r="Z77" s="260" t="str">
        <f>IF('Master Input'!AC69="","",IF(X77&lt;=AA77,"RED",(IF(AND(X77&lt;=AB77,X77&gt;AA77),"AMBER",(IF(X77&gt;=AB77,"GREEN"))))))</f>
        <v>RED</v>
      </c>
      <c r="AA77" s="375">
        <f>Y77*'Master Input'!AH69</f>
        <v>2.4000000000000004</v>
      </c>
      <c r="AB77" s="375">
        <f>Y77*'Master Input'!AI69</f>
        <v>2.8499999999999996</v>
      </c>
      <c r="AC77" s="377">
        <f>Y77*'Master Input'!AJ69</f>
        <v>3</v>
      </c>
      <c r="AD77" s="546">
        <f>VLOOKUP($C77,'Master Input'!$B$6:$AM$100,VLOOKUP($D$2,$E$4:$AI$7,AD$3,FALSE),FALSE)</f>
        <v>0</v>
      </c>
      <c r="AE77" s="378">
        <f>'Master Input'!I69</f>
        <v>3</v>
      </c>
      <c r="AF77" s="198" t="str">
        <f t="shared" ref="AF77:AF108" si="3">IF(AD77&lt;=AG77,"RED",(IF(AND(AD77&lt;=AH77,AD77&gt;AG77),"AMBER",(IF(AD77&gt;=AH77,"GREEN")))))</f>
        <v>RED</v>
      </c>
      <c r="AG77" s="375">
        <f>AE77*'Master Input'!AK69</f>
        <v>2.4000000000000004</v>
      </c>
      <c r="AH77" s="375">
        <f>AE77*'Master Input'!AL69</f>
        <v>2.8499999999999996</v>
      </c>
      <c r="AI77" s="377">
        <f>AE77*'Master Input'!AM69</f>
        <v>3</v>
      </c>
      <c r="AM77" s="256"/>
    </row>
    <row r="78" spans="1:39" ht="17.25" customHeight="1">
      <c r="A78" s="165" t="s">
        <v>241</v>
      </c>
      <c r="C78" s="196" t="str">
        <f>'Master Input'!B70</f>
        <v>NEET supported                                                                                (K, Cumulative)</v>
      </c>
      <c r="E78" s="196" t="str">
        <f>'Master Input'!C70</f>
        <v>Number k</v>
      </c>
      <c r="F78" s="544">
        <f>VLOOKUP($C78,'Master Input'!$B$6:$AM$100,VLOOKUP($D$2,$E$4:$AC$7,F$3,FALSE),FALSE)</f>
        <v>3.601</v>
      </c>
      <c r="G78" s="499">
        <f>'Master Input'!D70</f>
        <v>3.5</v>
      </c>
      <c r="H78" s="260" t="str">
        <f>IF('Master Input'!E70="","",IF(F78&lt;=I78,"RED",(IF(AND(F78&lt;=J78,F78&gt;I78),"AMBER",(IF(F78&gt;=J78,"GREEN"))))))</f>
        <v>GREEN</v>
      </c>
      <c r="I78" s="500">
        <f>G78*'Master Input'!AH70</f>
        <v>2.8000000000000003</v>
      </c>
      <c r="J78" s="501">
        <f>G78*'Master Input'!AI70</f>
        <v>3.3249999999999997</v>
      </c>
      <c r="K78" s="502">
        <f>G78*'Master Input'!AJ70</f>
        <v>3.5</v>
      </c>
      <c r="L78" s="544">
        <f>VLOOKUP($C78,'Master Input'!$B$6:$AM$100,VLOOKUP($D$2,$E$4:$AC$7,L$3,FALSE),FALSE)</f>
        <v>4.07</v>
      </c>
      <c r="M78" s="499">
        <f>'Master Input'!K70</f>
        <v>4.5</v>
      </c>
      <c r="N78" s="260" t="str">
        <f>IF('Master Input'!M70="","",(IF(L78&lt;=O78,"RED",(IF(AND(L78&lt;=P78,L78&gt;O78),"AMBER",(IF(L78&gt;=P78,"GREEN")))))))</f>
        <v>AMBER</v>
      </c>
      <c r="O78" s="500">
        <f>M78*'Master Input'!AH70</f>
        <v>3.6</v>
      </c>
      <c r="P78" s="500">
        <f>M78*'Master Input'!AI70</f>
        <v>4.2749999999999995</v>
      </c>
      <c r="Q78" s="503">
        <f>M78*'Master Input'!AJ70</f>
        <v>4.5</v>
      </c>
      <c r="R78" s="544">
        <f>VLOOKUP($C78,'Master Input'!$B$6:$AM$100,VLOOKUP($D$2,$E$4:$AC$7,R$3,FALSE),FALSE)</f>
        <v>4.7169999999999996</v>
      </c>
      <c r="S78" s="499">
        <f>'Master Input'!R70</f>
        <v>5.5</v>
      </c>
      <c r="T78" s="260" t="str">
        <f>IF('Master Input'!U70="","",IF(R78&lt;=U78,"RED",(IF(AND(R78&lt;=V78,R78&gt;U78),"AMBER",(IF(R78&gt;=V78,"GREEN"))))))</f>
        <v>AMBER</v>
      </c>
      <c r="U78" s="500">
        <f>S78*'Master Input'!AH70</f>
        <v>4.4000000000000004</v>
      </c>
      <c r="V78" s="500">
        <f>S78*'Master Input'!AI70</f>
        <v>5.2249999999999996</v>
      </c>
      <c r="W78" s="503">
        <f>S78*'Master Input'!AJ70</f>
        <v>5.5</v>
      </c>
      <c r="X78" s="544">
        <f>VLOOKUP($C78,'Master Input'!$B$6:$AM$100,VLOOKUP($D$2,$E$4:$AI$7,X$3,FALSE),FALSE)</f>
        <v>4.67</v>
      </c>
      <c r="Y78" s="499">
        <f>'Master Input'!Y70</f>
        <v>7</v>
      </c>
      <c r="Z78" s="260" t="str">
        <f>IF('Master Input'!AC70="","",IF(X78&lt;=AA78,"RED",(IF(AND(X78&lt;=AB78,X78&gt;AA78),"AMBER",(IF(X78&gt;=AB78,"GREEN"))))))</f>
        <v>RED</v>
      </c>
      <c r="AA78" s="500">
        <f>Y78*'Master Input'!AH70</f>
        <v>5.6000000000000005</v>
      </c>
      <c r="AB78" s="500">
        <f>Y78*'Master Input'!AI70</f>
        <v>6.6499999999999995</v>
      </c>
      <c r="AC78" s="503">
        <f>Y78*'Master Input'!AJ70</f>
        <v>7</v>
      </c>
      <c r="AD78" s="544">
        <f>VLOOKUP($C78,'Master Input'!$B$6:$AM$100,VLOOKUP($D$2,$E$4:$AI$7,AD$3,FALSE),FALSE)</f>
        <v>0</v>
      </c>
      <c r="AE78" s="515">
        <f>'Master Input'!I70</f>
        <v>7</v>
      </c>
      <c r="AF78" s="198" t="str">
        <f t="shared" si="3"/>
        <v>RED</v>
      </c>
      <c r="AG78" s="504">
        <f>AE78*'Master Input'!AK70</f>
        <v>5.6000000000000005</v>
      </c>
      <c r="AH78" s="504">
        <f>AE78*'Master Input'!AL70</f>
        <v>6.6499999999999995</v>
      </c>
      <c r="AI78" s="505">
        <f>AE78*'Master Input'!AM70</f>
        <v>7</v>
      </c>
      <c r="AM78" s="256"/>
    </row>
    <row r="79" spans="1:39" ht="17.25" customHeight="1">
      <c r="A79" s="188" t="s">
        <v>226</v>
      </c>
      <c r="C79" s="189" t="str">
        <f>'Master Input'!B71</f>
        <v xml:space="preserve">Family Placement </v>
      </c>
      <c r="D79" s="189"/>
      <c r="E79" s="189"/>
      <c r="F79" s="190"/>
      <c r="G79" s="189"/>
      <c r="H79" s="189"/>
      <c r="I79" s="189"/>
      <c r="J79" s="189"/>
      <c r="K79" s="193"/>
      <c r="L79" s="190"/>
      <c r="M79" s="189"/>
      <c r="N79" s="189"/>
      <c r="O79" s="189"/>
      <c r="P79" s="189"/>
      <c r="Q79" s="193"/>
      <c r="R79" s="190"/>
      <c r="S79" s="189"/>
      <c r="T79" s="189"/>
      <c r="U79" s="189"/>
      <c r="V79" s="189"/>
      <c r="W79" s="193"/>
      <c r="X79" s="190"/>
      <c r="Y79" s="189"/>
      <c r="Z79" s="189"/>
      <c r="AA79" s="189"/>
      <c r="AB79" s="189"/>
      <c r="AC79" s="193"/>
      <c r="AD79" s="190"/>
      <c r="AE79" s="189"/>
      <c r="AF79" s="189"/>
      <c r="AG79" s="189"/>
      <c r="AH79" s="189"/>
      <c r="AI79" s="193"/>
      <c r="AJ79" s="189"/>
      <c r="AK79" s="189"/>
      <c r="AL79" s="189"/>
      <c r="AM79" s="193"/>
    </row>
    <row r="80" spans="1:39" ht="17.25" customHeight="1">
      <c r="A80" s="165" t="s">
        <v>242</v>
      </c>
      <c r="C80" s="196" t="str">
        <f>'Master Input'!B72</f>
        <v>Surplus generated                                          (£m, Cumulative)</v>
      </c>
      <c r="E80" s="196" t="str">
        <f>'Master Input'!C72</f>
        <v>Number m</v>
      </c>
      <c r="F80" s="544">
        <f>VLOOKUP($C80,'Master Input'!$B$6:$AM$100,VLOOKUP($D$2,$E$4:$AC$7,F$3,FALSE),FALSE)</f>
        <v>0.3</v>
      </c>
      <c r="G80" s="499">
        <f>'Master Input'!D72</f>
        <v>0.1</v>
      </c>
      <c r="H80" s="260" t="str">
        <f>IF('Master Input'!E72="","",IF(F80&lt;=I80,"RED",(IF(AND(F80&lt;=J80,F80&gt;I80),"AMBER",(IF(F80&gt;=J80,"GREEN"))))))</f>
        <v>GREEN</v>
      </c>
      <c r="I80" s="500">
        <f>G80*'Master Input'!AH72</f>
        <v>7.5000000000000011E-2</v>
      </c>
      <c r="J80" s="501">
        <f>G80*'Master Input'!AI72</f>
        <v>8.5000000000000006E-2</v>
      </c>
      <c r="K80" s="502">
        <f>G80*'Master Input'!AJ72</f>
        <v>0.1</v>
      </c>
      <c r="L80" s="544">
        <f>VLOOKUP($C80,'Master Input'!$B$6:$AM$100,VLOOKUP($D$2,$E$4:$AC$7,L$3,FALSE),FALSE)</f>
        <v>0.6</v>
      </c>
      <c r="M80" s="499">
        <f>'Master Input'!K72</f>
        <v>0.22</v>
      </c>
      <c r="N80" s="260" t="str">
        <f>IF('Master Input'!M72="","",(IF(L80&lt;=O80,"RED",(IF(AND(L80&lt;=P80,L80&gt;O80),"AMBER",(IF(L80&gt;=P80,"GREEN")))))))</f>
        <v>GREEN</v>
      </c>
      <c r="O80" s="500">
        <f>M80*'Master Input'!AH72</f>
        <v>0.16500000000000001</v>
      </c>
      <c r="P80" s="500">
        <f>M80*'Master Input'!AI72</f>
        <v>0.187</v>
      </c>
      <c r="Q80" s="503">
        <f>M80*'Master Input'!AJ72</f>
        <v>0.22</v>
      </c>
      <c r="R80" s="544">
        <f>VLOOKUP($C80,'Master Input'!$B$6:$AM$100,VLOOKUP($D$2,$E$4:$AC$7,R$3,FALSE),FALSE)</f>
        <v>0.6</v>
      </c>
      <c r="S80" s="499">
        <f>'Master Input'!R72</f>
        <v>0.35</v>
      </c>
      <c r="T80" s="260" t="str">
        <f>IF('Master Input'!U72="","",IF(R80&lt;=U80,"RED",(IF(AND(R80&lt;=V80,R80&gt;U80),"AMBER",(IF(R80&gt;=V80,"GREEN"))))))</f>
        <v>GREEN</v>
      </c>
      <c r="U80" s="500">
        <f>S80*'Master Input'!AH72</f>
        <v>0.26249999999999996</v>
      </c>
      <c r="V80" s="500">
        <f>S80*'Master Input'!AI72</f>
        <v>0.29749999999999999</v>
      </c>
      <c r="W80" s="503">
        <f>S80*'Master Input'!AJ72</f>
        <v>0.35</v>
      </c>
      <c r="X80" s="544">
        <f>VLOOKUP($C80,'Master Input'!$B$6:$AM$100,VLOOKUP($D$2,$E$4:$AI$7,X$3,FALSE),FALSE)</f>
        <v>0.8</v>
      </c>
      <c r="Y80" s="499">
        <f>'Master Input'!Y72</f>
        <v>0.5</v>
      </c>
      <c r="Z80" s="260" t="str">
        <f>IF('Master Input'!AC72="","",IF(X80&lt;=AA80,"RED",(IF(AND(X80&lt;=AB80,X80&gt;AA80),"AMBER",(IF(X80&gt;=AB80,"GREEN"))))))</f>
        <v>GREEN</v>
      </c>
      <c r="AA80" s="500">
        <f>Y80*'Master Input'!AH72</f>
        <v>0.375</v>
      </c>
      <c r="AB80" s="500">
        <f>Y80*'Master Input'!AI72</f>
        <v>0.42499999999999999</v>
      </c>
      <c r="AC80" s="503">
        <f>Y80*'Master Input'!AJ72</f>
        <v>0.5</v>
      </c>
      <c r="AD80" s="544">
        <f>VLOOKUP($C80,'Master Input'!$B$6:$AM$100,VLOOKUP($D$2,$E$4:$AI$7,AD$3,FALSE),FALSE)</f>
        <v>0</v>
      </c>
      <c r="AE80" s="515">
        <f>'Master Input'!I72</f>
        <v>0.5</v>
      </c>
      <c r="AF80" s="198" t="str">
        <f t="shared" si="3"/>
        <v>RED</v>
      </c>
      <c r="AG80" s="504">
        <f>AE80*'Master Input'!AK72</f>
        <v>0.375</v>
      </c>
      <c r="AH80" s="504">
        <f>AE80*'Master Input'!AL72</f>
        <v>0.42499999999999999</v>
      </c>
      <c r="AI80" s="505">
        <f>AE80*'Master Input'!AM72</f>
        <v>0.5</v>
      </c>
      <c r="AM80" s="256"/>
    </row>
    <row r="81" spans="1:39" ht="17.25" customHeight="1">
      <c r="A81" s="165" t="s">
        <v>243</v>
      </c>
      <c r="C81" s="196" t="str">
        <f>'Master Input'!B73</f>
        <v>Foster placements                                             (K, Cumulative)</v>
      </c>
      <c r="E81" s="196" t="str">
        <f>'Master Input'!C73</f>
        <v>Number k</v>
      </c>
      <c r="F81" s="544">
        <f>VLOOKUP($C81,'Master Input'!$B$6:$AM$100,VLOOKUP($D$2,$E$4:$AC$7,F$3,FALSE),FALSE)</f>
        <v>0.59399999999999997</v>
      </c>
      <c r="G81" s="499">
        <f>'Master Input'!D73</f>
        <v>0.185</v>
      </c>
      <c r="H81" s="260" t="str">
        <f>IF('Master Input'!E73="","",IF(F81&lt;=I81,"RED",(IF(AND(F81&lt;=J81,F81&gt;I81),"AMBER",(IF(F81&gt;=J81,"GREEN"))))))</f>
        <v>GREEN</v>
      </c>
      <c r="I81" s="500">
        <f>G81*'Master Input'!AH73</f>
        <v>0.13874999999999998</v>
      </c>
      <c r="J81" s="501">
        <f>G81*'Master Input'!AI73</f>
        <v>0.15725</v>
      </c>
      <c r="K81" s="502">
        <f>G81*'Master Input'!AJ73</f>
        <v>0.185</v>
      </c>
      <c r="L81" s="544">
        <f>VLOOKUP($C81,'Master Input'!$B$6:$AM$100,VLOOKUP($D$2,$E$4:$AC$7,L$3,FALSE),FALSE)</f>
        <v>0.60899999999999999</v>
      </c>
      <c r="M81" s="499">
        <f>'Master Input'!K73</f>
        <v>0.37</v>
      </c>
      <c r="N81" s="260" t="str">
        <f>IF('Master Input'!M73="","",(IF(L81&lt;=O81,"RED",(IF(AND(L81&lt;=P81,L81&gt;O81),"AMBER",(IF(L81&gt;=P81,"GREEN")))))))</f>
        <v>GREEN</v>
      </c>
      <c r="O81" s="500">
        <f>M81*'Master Input'!AH73</f>
        <v>0.27749999999999997</v>
      </c>
      <c r="P81" s="500">
        <f>M81*'Master Input'!AI73</f>
        <v>0.3145</v>
      </c>
      <c r="Q81" s="503">
        <f>M81*'Master Input'!AJ73</f>
        <v>0.37</v>
      </c>
      <c r="R81" s="544">
        <f>VLOOKUP($C81,'Master Input'!$B$6:$AM$100,VLOOKUP($D$2,$E$4:$AC$7,R$3,FALSE),FALSE)</f>
        <v>1.117</v>
      </c>
      <c r="S81" s="499">
        <f>'Master Input'!R73</f>
        <v>0.55500000000000005</v>
      </c>
      <c r="T81" s="260" t="str">
        <f>IF('Master Input'!U73="","",IF(R81&lt;=U81,"RED",(IF(AND(R81&lt;=V81,R81&gt;U81),"AMBER",(IF(R81&gt;=V81,"GREEN"))))))</f>
        <v>GREEN</v>
      </c>
      <c r="U81" s="500">
        <f>S81*'Master Input'!AH73</f>
        <v>0.41625000000000001</v>
      </c>
      <c r="V81" s="500">
        <f>S81*'Master Input'!AI73</f>
        <v>0.47175</v>
      </c>
      <c r="W81" s="503">
        <f>S81*'Master Input'!AJ73</f>
        <v>0.55500000000000005</v>
      </c>
      <c r="X81" s="544">
        <f>VLOOKUP($C81,'Master Input'!$B$6:$AM$100,VLOOKUP($D$2,$E$4:$AI$7,X$3,FALSE),FALSE)</f>
        <v>1.161</v>
      </c>
      <c r="Y81" s="499">
        <f>'Master Input'!Y73</f>
        <v>0.74</v>
      </c>
      <c r="Z81" s="260" t="str">
        <f>IF('Master Input'!AC73="","",IF(X81&lt;=AA81,"RED",(IF(AND(X81&lt;=AB81,X81&gt;AA81),"AMBER",(IF(X81&gt;=AB81,"GREEN"))))))</f>
        <v>GREEN</v>
      </c>
      <c r="AA81" s="500">
        <f>Y81*'Master Input'!AH73</f>
        <v>0.55499999999999994</v>
      </c>
      <c r="AB81" s="500">
        <f>Y81*'Master Input'!AI73</f>
        <v>0.629</v>
      </c>
      <c r="AC81" s="503">
        <f>Y81*'Master Input'!AJ73</f>
        <v>0.74</v>
      </c>
      <c r="AD81" s="544">
        <f>VLOOKUP($C81,'Master Input'!$B$6:$AM$100,VLOOKUP($D$2,$E$4:$AI$7,AD$3,FALSE),FALSE)</f>
        <v>0</v>
      </c>
      <c r="AE81" s="515">
        <f>'Master Input'!I73</f>
        <v>0.74</v>
      </c>
      <c r="AF81" s="198" t="str">
        <f t="shared" si="3"/>
        <v>RED</v>
      </c>
      <c r="AG81" s="504">
        <f>AE81*'Master Input'!AK73</f>
        <v>0.55499999999999994</v>
      </c>
      <c r="AH81" s="504">
        <f>AE81*'Master Input'!AL73</f>
        <v>0.629</v>
      </c>
      <c r="AI81" s="505">
        <f>AE81*'Master Input'!AM73</f>
        <v>0.74</v>
      </c>
      <c r="AM81" s="256"/>
    </row>
    <row r="82" spans="1:39" ht="17.25" customHeight="1">
      <c r="A82" s="165" t="s">
        <v>244</v>
      </c>
      <c r="C82" s="196" t="str">
        <f>'Master Input'!B74</f>
        <v>Adoption                                                                     (T, Cumulative)</v>
      </c>
      <c r="E82" s="196" t="str">
        <f>'Master Input'!C74</f>
        <v>Number t</v>
      </c>
      <c r="F82" s="544">
        <f>VLOOKUP($C82,'Master Input'!$B$6:$AM$100,VLOOKUP($D$2,$E$4:$AC$7,F$3,FALSE),FALSE)</f>
        <v>35</v>
      </c>
      <c r="G82" s="197">
        <f>'Master Input'!D74</f>
        <v>28</v>
      </c>
      <c r="H82" s="260" t="str">
        <f>IF('Master Input'!E74="","",IF(F82&lt;=I82,"RED",(IF(AND(F82&lt;=J82,F82&gt;I82),"AMBER",(IF(F82&gt;=J82,"GREEN"))))))</f>
        <v>GREEN</v>
      </c>
      <c r="I82" s="217">
        <f>G82*'Master Input'!AH74</f>
        <v>23.8</v>
      </c>
      <c r="J82" s="200">
        <f>G82*'Master Input'!AI74</f>
        <v>25.76</v>
      </c>
      <c r="K82" s="225">
        <f>G82*'Master Input'!AJ74</f>
        <v>28</v>
      </c>
      <c r="L82" s="544">
        <f>VLOOKUP($C82,'Master Input'!$B$6:$AM$100,VLOOKUP($D$2,$E$4:$AC$7,L$3,FALSE),FALSE)</f>
        <v>60</v>
      </c>
      <c r="M82" s="197">
        <f>'Master Input'!K74</f>
        <v>55</v>
      </c>
      <c r="N82" s="260" t="str">
        <f>IF('Master Input'!M74="","",(IF(L82&lt;=O82,"RED",(IF(AND(L82&lt;=P82,L82&gt;O82),"AMBER",(IF(L82&gt;=P82,"GREEN")))))))</f>
        <v>GREEN</v>
      </c>
      <c r="O82" s="217">
        <f>M82*'Master Input'!AH74</f>
        <v>46.75</v>
      </c>
      <c r="P82" s="217">
        <f>M82*'Master Input'!AI74</f>
        <v>50.6</v>
      </c>
      <c r="Q82" s="218">
        <f>M82*'Master Input'!AJ74</f>
        <v>55</v>
      </c>
      <c r="R82" s="544">
        <f>VLOOKUP($C82,'Master Input'!$B$6:$AM$100,VLOOKUP($D$2,$E$4:$AC$7,R$3,FALSE),FALSE)</f>
        <v>86</v>
      </c>
      <c r="S82" s="197">
        <f>'Master Input'!R74</f>
        <v>83</v>
      </c>
      <c r="T82" s="260" t="str">
        <f>IF('Master Input'!U74="","",IF(R82&lt;=U82,"RED",(IF(AND(R82&lt;=V82,R82&gt;U82),"AMBER",(IF(R82&gt;=V82,"GREEN"))))))</f>
        <v>GREEN</v>
      </c>
      <c r="U82" s="217">
        <f>S82*'Master Input'!AH74</f>
        <v>70.55</v>
      </c>
      <c r="V82" s="217">
        <f>S82*'Master Input'!AI74</f>
        <v>76.36</v>
      </c>
      <c r="W82" s="218">
        <f>S82*'Master Input'!AJ74</f>
        <v>83</v>
      </c>
      <c r="X82" s="544">
        <f>VLOOKUP($C82,'Master Input'!$B$6:$AM$100,VLOOKUP($D$2,$E$4:$AI$7,X$3,FALSE),FALSE)</f>
        <v>115</v>
      </c>
      <c r="Y82" s="197">
        <f>'Master Input'!Y74</f>
        <v>111</v>
      </c>
      <c r="Z82" s="260" t="str">
        <f>IF('Master Input'!AC74="","",IF(X82&lt;=AA82,"RED",(IF(AND(X82&lt;=AB82,X82&gt;AA82),"AMBER",(IF(X82&gt;=AB82,"GREEN"))))))</f>
        <v>GREEN</v>
      </c>
      <c r="AA82" s="217">
        <f>Y82*'Master Input'!AH74</f>
        <v>94.35</v>
      </c>
      <c r="AB82" s="217">
        <f>Y82*'Master Input'!AI74</f>
        <v>102.12</v>
      </c>
      <c r="AC82" s="218">
        <f>Y82*'Master Input'!AJ74</f>
        <v>111</v>
      </c>
      <c r="AD82" s="544">
        <f>VLOOKUP($C82,'Master Input'!$B$6:$AM$100,VLOOKUP($D$2,$E$4:$AI$7,AD$3,FALSE),FALSE)</f>
        <v>0</v>
      </c>
      <c r="AE82" s="202">
        <f>'Master Input'!I74</f>
        <v>111</v>
      </c>
      <c r="AF82" s="198" t="str">
        <f t="shared" si="3"/>
        <v>RED</v>
      </c>
      <c r="AG82" s="199">
        <f>AE82*'Master Input'!AK74</f>
        <v>94.35</v>
      </c>
      <c r="AH82" s="199">
        <f>AE82*'Master Input'!AL74</f>
        <v>102.12</v>
      </c>
      <c r="AI82" s="201">
        <f>AE82*'Master Input'!AM74</f>
        <v>111</v>
      </c>
      <c r="AM82" s="256"/>
    </row>
    <row r="83" spans="1:39" ht="17.25" customHeight="1">
      <c r="A83" s="188" t="s">
        <v>227</v>
      </c>
      <c r="C83" s="189" t="str">
        <f>'Master Input'!B75</f>
        <v>Children’s centres</v>
      </c>
      <c r="D83" s="189"/>
      <c r="E83" s="189"/>
      <c r="F83" s="190"/>
      <c r="G83" s="189"/>
      <c r="H83" s="189"/>
      <c r="I83" s="189"/>
      <c r="J83" s="189"/>
      <c r="K83" s="193"/>
      <c r="L83" s="190"/>
      <c r="M83" s="189"/>
      <c r="N83" s="189"/>
      <c r="O83" s="189"/>
      <c r="P83" s="189"/>
      <c r="Q83" s="193"/>
      <c r="R83" s="190"/>
      <c r="S83" s="189"/>
      <c r="T83" s="189"/>
      <c r="U83" s="189"/>
      <c r="V83" s="189"/>
      <c r="W83" s="193"/>
      <c r="X83" s="190"/>
      <c r="Y83" s="189"/>
      <c r="Z83" s="189"/>
      <c r="AA83" s="189"/>
      <c r="AB83" s="189"/>
      <c r="AC83" s="193"/>
      <c r="AD83" s="190"/>
      <c r="AE83" s="189"/>
      <c r="AF83" s="189"/>
      <c r="AG83" s="189"/>
      <c r="AH83" s="189"/>
      <c r="AI83" s="193"/>
      <c r="AJ83" s="189"/>
      <c r="AK83" s="189"/>
      <c r="AL83" s="189"/>
      <c r="AM83" s="193"/>
    </row>
    <row r="84" spans="1:39" ht="17.25" customHeight="1">
      <c r="A84" s="165" t="s">
        <v>245</v>
      </c>
      <c r="C84" s="564" t="str">
        <f>'Master Input'!B76</f>
        <v>Financials                                                                                                                            (£m, Cumulative)</v>
      </c>
      <c r="E84" s="196" t="str">
        <f>'Master Input'!C76</f>
        <v>Number m</v>
      </c>
      <c r="F84" s="544">
        <f>VLOOKUP($C84,'Master Input'!$B$6:$AM$100,VLOOKUP($D$2,$E$4:$AC$7,F$3,FALSE),FALSE)</f>
        <v>-0.3</v>
      </c>
      <c r="G84" s="499">
        <f>'Master Input'!D76</f>
        <v>-0.3</v>
      </c>
      <c r="H84" s="260" t="str">
        <f>IF('Master Input'!E76="","",IF(F84&lt;=I84,"RED",(IF(AND(F84&lt;=J84,F84&gt;I84),"AMBER",(IF(F84&gt;=J84,"GREEN"))))))</f>
        <v>RED</v>
      </c>
      <c r="I84" s="500">
        <f>G84*'Master Input'!AH76</f>
        <v>-0.24</v>
      </c>
      <c r="J84" s="501">
        <f>G84*'Master Input'!AI76</f>
        <v>-0.28499999999999998</v>
      </c>
      <c r="K84" s="502">
        <f>G84*'Master Input'!AJ76</f>
        <v>-0.3</v>
      </c>
      <c r="L84" s="544">
        <f>VLOOKUP($C84,'Master Input'!$B$6:$AM$100,VLOOKUP($D$2,$E$4:$AC$7,L$3,FALSE),FALSE)</f>
        <v>-0.5</v>
      </c>
      <c r="M84" s="499">
        <f>'Master Input'!K76</f>
        <v>-0.2</v>
      </c>
      <c r="N84" s="260" t="str">
        <f>IF('Master Input'!M76="","",(IF(L84&lt;=O84,"RED",(IF(AND(L84&lt;=P84,L84&gt;O84),"AMBER",(IF(L84&gt;=P84,"GREEN")))))))</f>
        <v>RED</v>
      </c>
      <c r="O84" s="500">
        <f>M84*'Master Input'!AH76</f>
        <v>-0.16000000000000003</v>
      </c>
      <c r="P84" s="500">
        <f>M84*'Master Input'!AI76</f>
        <v>-0.19</v>
      </c>
      <c r="Q84" s="503">
        <f>M84*'Master Input'!AJ76</f>
        <v>-0.2</v>
      </c>
      <c r="R84" s="544">
        <f>VLOOKUP($C84,'Master Input'!$B$6:$AM$100,VLOOKUP($D$2,$E$4:$AC$7,R$3,FALSE),FALSE)</f>
        <v>-0.3</v>
      </c>
      <c r="S84" s="499">
        <f>'Master Input'!R76</f>
        <v>-0.1</v>
      </c>
      <c r="T84" s="260" t="str">
        <f>IF('Master Input'!U76="","",IF(R84&lt;=U84,"RED",(IF(AND(R84&lt;=V84,R84&gt;U84),"AMBER",(IF(R84&gt;=V84,"GREEN"))))))</f>
        <v>RED</v>
      </c>
      <c r="U84" s="500">
        <f>S84*'Master Input'!AH76</f>
        <v>-8.0000000000000016E-2</v>
      </c>
      <c r="V84" s="500">
        <f>S84*'Master Input'!AI76</f>
        <v>-9.5000000000000001E-2</v>
      </c>
      <c r="W84" s="503">
        <f>S84*'Master Input'!AJ76</f>
        <v>-0.1</v>
      </c>
      <c r="X84" s="544">
        <f>VLOOKUP($C84,'Master Input'!$B$6:$AM$100,VLOOKUP($D$2,$E$4:$AI$7,X$3,FALSE),FALSE)</f>
        <v>-0.3</v>
      </c>
      <c r="Y84" s="499">
        <f>'Master Input'!Y76</f>
        <v>0.1</v>
      </c>
      <c r="Z84" s="260" t="str">
        <f>IF('Master Input'!AC76="","",IF(X84&lt;=AA84,"RED",(IF(AND(X84&lt;=AB84,X84&gt;AA84),"AMBER",(IF(X84&gt;=AB84,"GREEN"))))))</f>
        <v>RED</v>
      </c>
      <c r="AA84" s="500">
        <f>Y84*'Master Input'!AH76</f>
        <v>8.0000000000000016E-2</v>
      </c>
      <c r="AB84" s="500">
        <f>Y84*'Master Input'!AI76</f>
        <v>9.5000000000000001E-2</v>
      </c>
      <c r="AC84" s="503">
        <f>Y84*'Master Input'!AJ76</f>
        <v>0.1</v>
      </c>
      <c r="AD84" s="544">
        <f>VLOOKUP($C84,'Master Input'!$B$6:$AM$100,VLOOKUP($D$2,$E$4:$AI$7,AD$3,FALSE),FALSE)</f>
        <v>0</v>
      </c>
      <c r="AE84" s="515">
        <f>'Master Input'!I76</f>
        <v>0.1</v>
      </c>
      <c r="AF84" s="198" t="str">
        <f t="shared" si="3"/>
        <v>RED</v>
      </c>
      <c r="AG84" s="504">
        <f>AE84*'Master Input'!AK76</f>
        <v>8.0000000000000016E-2</v>
      </c>
      <c r="AH84" s="504">
        <f>AE84*'Master Input'!AL76</f>
        <v>9.5000000000000001E-2</v>
      </c>
      <c r="AI84" s="505">
        <f>AE84*'Master Input'!AM76</f>
        <v>0.1</v>
      </c>
      <c r="AM84" s="256"/>
    </row>
    <row r="85" spans="1:39" ht="17.25" customHeight="1">
      <c r="A85" s="124" t="s">
        <v>246</v>
      </c>
      <c r="C85" s="196" t="str">
        <f>'Master Input'!B77</f>
        <v>Ofsted rating                                                            (%, Cumulative)</v>
      </c>
      <c r="E85" s="196" t="str">
        <f>'Master Input'!C77</f>
        <v>%</v>
      </c>
      <c r="F85" s="373">
        <f>VLOOKUP($C85,'Master Input'!$B$6:$AM$100,VLOOKUP($D$2,$E$4:$AC$7,F$3,FALSE),FALSE)</f>
        <v>0.66</v>
      </c>
      <c r="G85" s="208">
        <f>'Master Input'!D77</f>
        <v>0.75</v>
      </c>
      <c r="H85" s="260" t="str">
        <f>IF('Master Input'!E77="","",IF(F85&lt;=I85,"RED",(IF(AND(F85&lt;=J85,F85&gt;I85),"AMBER",(IF(F85&gt;=J85,"GREEN"))))))</f>
        <v>GREEN</v>
      </c>
      <c r="I85" s="209">
        <f>G85*'Master Input'!AH77</f>
        <v>0.5625</v>
      </c>
      <c r="J85" s="208">
        <f>G85*'Master Input'!AI77</f>
        <v>0.63749999999999996</v>
      </c>
      <c r="K85" s="206">
        <f>G85*'Master Input'!AJ77</f>
        <v>0.75</v>
      </c>
      <c r="L85" s="373">
        <f>VLOOKUP($C85,'Master Input'!$B$6:$AM$100,VLOOKUP($D$2,$E$4:$AC$7,L$3,FALSE),FALSE)</f>
        <v>0.64</v>
      </c>
      <c r="M85" s="208">
        <f>'Master Input'!K77</f>
        <v>0.75</v>
      </c>
      <c r="N85" s="260" t="str">
        <f>IF('Master Input'!M77="","",(IF(L85&lt;=O85,"RED",(IF(AND(L85&lt;=P85,L85&gt;O85),"AMBER",(IF(L85&gt;=P85,"GREEN")))))))</f>
        <v>GREEN</v>
      </c>
      <c r="O85" s="209">
        <f>M85*'Master Input'!AH77</f>
        <v>0.5625</v>
      </c>
      <c r="P85" s="209">
        <f>M85*'Master Input'!AI77</f>
        <v>0.63749999999999996</v>
      </c>
      <c r="Q85" s="210">
        <f>M85*'Master Input'!AJ77</f>
        <v>0.75</v>
      </c>
      <c r="R85" s="373">
        <f>VLOOKUP($C85,'Master Input'!$B$6:$AM$100,VLOOKUP($D$2,$E$4:$AC$7,R$3,FALSE),FALSE)</f>
        <v>0.69</v>
      </c>
      <c r="S85" s="208">
        <f>'Master Input'!R77</f>
        <v>0.75</v>
      </c>
      <c r="T85" s="260" t="str">
        <f>IF('Master Input'!U77="","",IF(R85&lt;=U85,"RED",(IF(AND(R85&lt;=V85,R85&gt;U85),"AMBER",(IF(R85&gt;=V85,"GREEN"))))))</f>
        <v>GREEN</v>
      </c>
      <c r="U85" s="209">
        <f>S85*'Master Input'!AH77</f>
        <v>0.5625</v>
      </c>
      <c r="V85" s="209">
        <f>S85*'Master Input'!AI77</f>
        <v>0.63749999999999996</v>
      </c>
      <c r="W85" s="210">
        <f>S85*'Master Input'!AJ77</f>
        <v>0.75</v>
      </c>
      <c r="X85" s="373">
        <f>VLOOKUP($C85,'Master Input'!$B$6:$AM$100,VLOOKUP($D$2,$E$4:$AI$7,X$3,FALSE),FALSE)</f>
        <v>0.61</v>
      </c>
      <c r="Y85" s="208">
        <f>'Master Input'!Y77</f>
        <v>0.75</v>
      </c>
      <c r="Z85" s="260" t="str">
        <f>IF('Master Input'!AC77="","",IF(X85&lt;=AA85,"RED",(IF(AND(X85&lt;=AB85,X85&gt;AA85),"AMBER",(IF(X85&gt;=AB85,"GREEN"))))))</f>
        <v>AMBER</v>
      </c>
      <c r="AA85" s="209">
        <f>Y85*'Master Input'!AH77</f>
        <v>0.5625</v>
      </c>
      <c r="AB85" s="209">
        <f>Y85*'Master Input'!AI77</f>
        <v>0.63749999999999996</v>
      </c>
      <c r="AC85" s="210">
        <f>Y85*'Master Input'!AJ77</f>
        <v>0.75</v>
      </c>
      <c r="AD85" s="373">
        <f>VLOOKUP($C85,'Master Input'!$B$6:$AM$100,VLOOKUP($D$2,$E$4:$AI$7,AD$3,FALSE),FALSE)</f>
        <v>0</v>
      </c>
      <c r="AE85" s="211">
        <f>'Master Input'!I77</f>
        <v>0.75</v>
      </c>
      <c r="AF85" s="198" t="str">
        <f t="shared" si="3"/>
        <v>RED</v>
      </c>
      <c r="AG85" s="209">
        <f>AE85*'Master Input'!AK77</f>
        <v>0.5625</v>
      </c>
      <c r="AH85" s="209">
        <f>AE85*'Master Input'!AL77</f>
        <v>0.63749999999999996</v>
      </c>
      <c r="AI85" s="210">
        <f>AE85*'Master Input'!AM77</f>
        <v>0.75</v>
      </c>
      <c r="AM85" s="256"/>
    </row>
    <row r="86" spans="1:39" ht="17.25" customHeight="1">
      <c r="A86" s="124" t="s">
        <v>247</v>
      </c>
      <c r="C86" s="196" t="str">
        <f>'Master Input'!B78</f>
        <v>Number of centres                                                           (T, Cumulative)</v>
      </c>
      <c r="E86" s="196" t="str">
        <f>'Master Input'!C78</f>
        <v>Number t</v>
      </c>
      <c r="F86" s="546">
        <f>VLOOKUP($C86,'Master Input'!$B$6:$AM$100,VLOOKUP($D$2,$E$4:$AC$7,F$3,FALSE),FALSE)</f>
        <v>175</v>
      </c>
      <c r="G86" s="197">
        <f>'Master Input'!D78</f>
        <v>154</v>
      </c>
      <c r="H86" s="260" t="str">
        <f>IF('Master Input'!E78="","",IF(F86&lt;=I86,"RED",(IF(AND(F86&lt;=J86,F86&gt;I86),"AMBER",(IF(F86&gt;=J86,"GREEN"))))))</f>
        <v>GREEN</v>
      </c>
      <c r="I86" s="217">
        <f>G86*'Master Input'!AH78</f>
        <v>130.9</v>
      </c>
      <c r="J86" s="200">
        <f>G86*'Master Input'!AI78</f>
        <v>141.68</v>
      </c>
      <c r="K86" s="225">
        <f>G86*'Master Input'!AJ78</f>
        <v>154</v>
      </c>
      <c r="L86" s="546">
        <f>VLOOKUP($C86,'Master Input'!$B$6:$AM$100,VLOOKUP($D$2,$E$4:$AC$7,L$3,FALSE),FALSE)</f>
        <v>173</v>
      </c>
      <c r="M86" s="197">
        <f>'Master Input'!K78</f>
        <v>169</v>
      </c>
      <c r="N86" s="260" t="str">
        <f>IF('Master Input'!M78="","",(IF(L86&lt;=O86,"RED",(IF(AND(L86&lt;=P86,L86&gt;O86),"AMBER",(IF(L86&gt;=P86,"GREEN")))))))</f>
        <v>GREEN</v>
      </c>
      <c r="O86" s="217">
        <f>M86*'Master Input'!AH78</f>
        <v>143.65</v>
      </c>
      <c r="P86" s="217">
        <f>M86*'Master Input'!AI78</f>
        <v>155.48000000000002</v>
      </c>
      <c r="Q86" s="218">
        <f>M86*'Master Input'!AJ78</f>
        <v>169</v>
      </c>
      <c r="R86" s="546">
        <f>VLOOKUP($C86,'Master Input'!$B$6:$AM$100,VLOOKUP($D$2,$E$4:$AC$7,R$3,FALSE),FALSE)</f>
        <v>181</v>
      </c>
      <c r="S86" s="197">
        <f>'Master Input'!R78</f>
        <v>185</v>
      </c>
      <c r="T86" s="260" t="str">
        <f>IF('Master Input'!U78="","",IF(R86&lt;=U86,"RED",(IF(AND(R86&lt;=V86,R86&gt;U86),"AMBER",(IF(R86&gt;=V86,"GREEN"))))))</f>
        <v>GREEN</v>
      </c>
      <c r="U86" s="217">
        <f>S86*'Master Input'!AH78</f>
        <v>157.25</v>
      </c>
      <c r="V86" s="217">
        <f>S86*'Master Input'!AI78</f>
        <v>170.20000000000002</v>
      </c>
      <c r="W86" s="218">
        <f>S86*'Master Input'!AJ78</f>
        <v>185</v>
      </c>
      <c r="X86" s="546">
        <f>VLOOKUP($C86,'Master Input'!$B$6:$AM$100,VLOOKUP($D$2,$E$4:$AI$7,X$3,FALSE),FALSE)</f>
        <v>190</v>
      </c>
      <c r="Y86" s="197">
        <f>'Master Input'!Y78</f>
        <v>200</v>
      </c>
      <c r="Z86" s="260" t="str">
        <f>IF('Master Input'!AC78="","",IF(X86&lt;=AA86,"RED",(IF(AND(X86&lt;=AB86,X86&gt;AA86),"AMBER",(IF(X86&gt;=AB86,"GREEN"))))))</f>
        <v>GREEN</v>
      </c>
      <c r="AA86" s="217">
        <f>Y86*'Master Input'!AH78</f>
        <v>170</v>
      </c>
      <c r="AB86" s="217">
        <f>Y86*'Master Input'!AI78</f>
        <v>184</v>
      </c>
      <c r="AC86" s="218">
        <f>Y86*'Master Input'!AJ78</f>
        <v>200</v>
      </c>
      <c r="AD86" s="546">
        <f>VLOOKUP($C86,'Master Input'!$B$6:$AM$100,VLOOKUP($D$2,$E$4:$AI$7,AD$3,FALSE),FALSE)</f>
        <v>0</v>
      </c>
      <c r="AE86" s="202">
        <f>'Master Input'!I78</f>
        <v>200</v>
      </c>
      <c r="AF86" s="198" t="str">
        <f t="shared" si="3"/>
        <v>RED</v>
      </c>
      <c r="AG86" s="199">
        <f>AE86*'Master Input'!AK78</f>
        <v>170</v>
      </c>
      <c r="AH86" s="199">
        <f>AE86*'Master Input'!AL78</f>
        <v>184</v>
      </c>
      <c r="AI86" s="201">
        <f>AE86*'Master Input'!AM78</f>
        <v>200</v>
      </c>
      <c r="AM86" s="256"/>
    </row>
    <row r="87" spans="1:39" ht="17.25" customHeight="1">
      <c r="A87" s="262" t="s">
        <v>228</v>
      </c>
      <c r="C87" s="189" t="str">
        <f>'Master Input'!B79</f>
        <v xml:space="preserve">Savings generated through localities </v>
      </c>
      <c r="D87" s="189"/>
      <c r="E87" s="189"/>
      <c r="F87" s="190"/>
      <c r="G87" s="189"/>
      <c r="H87" s="189"/>
      <c r="I87" s="189"/>
      <c r="J87" s="189"/>
      <c r="K87" s="193"/>
      <c r="L87" s="190"/>
      <c r="M87" s="189"/>
      <c r="N87" s="189"/>
      <c r="O87" s="189"/>
      <c r="P87" s="189"/>
      <c r="Q87" s="193"/>
      <c r="R87" s="190"/>
      <c r="S87" s="189"/>
      <c r="T87" s="189"/>
      <c r="U87" s="189"/>
      <c r="V87" s="189"/>
      <c r="W87" s="193"/>
      <c r="X87" s="190"/>
      <c r="Y87" s="189"/>
      <c r="Z87" s="189"/>
      <c r="AA87" s="189"/>
      <c r="AB87" s="189"/>
      <c r="AC87" s="193"/>
      <c r="AD87" s="190"/>
      <c r="AE87" s="189"/>
      <c r="AF87" s="189"/>
      <c r="AG87" s="189"/>
      <c r="AH87" s="189"/>
      <c r="AI87" s="193"/>
      <c r="AJ87" s="189"/>
      <c r="AK87" s="189"/>
      <c r="AL87" s="189"/>
      <c r="AM87" s="193"/>
    </row>
    <row r="88" spans="1:39" ht="17.25" customHeight="1">
      <c r="A88" s="124" t="s">
        <v>248</v>
      </c>
      <c r="C88" s="196" t="str">
        <f>'Master Input'!B80</f>
        <v>Net Savings                                                      (£m, Cumulative)</v>
      </c>
      <c r="E88" s="196" t="str">
        <f>'Master Input'!C80</f>
        <v>Number m</v>
      </c>
      <c r="F88" s="544">
        <f>VLOOKUP($C88,'Master Input'!$B$6:$AM$100,VLOOKUP($D$2,$E$4:$AC$7,F$3,FALSE),FALSE)</f>
        <v>0.15</v>
      </c>
      <c r="G88" s="499">
        <f>'Master Input'!D80</f>
        <v>0.15</v>
      </c>
      <c r="H88" s="260" t="str">
        <f>IF('Master Input'!E80="","",IF(F88&lt;=I88,"RED",(IF(AND(F88&lt;=J88,F88&gt;I88),"AMBER",(IF(F88&gt;=J88,"GREEN"))))))</f>
        <v>GREEN</v>
      </c>
      <c r="I88" s="500">
        <f>G88*'Master Input'!AH80</f>
        <v>0.12</v>
      </c>
      <c r="J88" s="501">
        <f>G88*'Master Input'!AI80</f>
        <v>0.14249999999999999</v>
      </c>
      <c r="K88" s="502">
        <f>G88*'Master Input'!AJ80</f>
        <v>0.15</v>
      </c>
      <c r="L88" s="544">
        <f>VLOOKUP($C88,'Master Input'!$B$6:$AM$100,VLOOKUP($D$2,$E$4:$AC$7,L$3,FALSE),FALSE)</f>
        <v>0.3</v>
      </c>
      <c r="M88" s="499">
        <f>'Master Input'!K80</f>
        <v>0.3</v>
      </c>
      <c r="N88" s="260" t="str">
        <f>IF('Master Input'!M80="","",(IF(L88&lt;=O88,"RED",(IF(AND(L88&lt;=P88,L88&gt;O88),"AMBER",(IF(L88&gt;=P88,"GREEN")))))))</f>
        <v>GREEN</v>
      </c>
      <c r="O88" s="500">
        <f>M88*'Master Input'!AH80</f>
        <v>0.24</v>
      </c>
      <c r="P88" s="500">
        <f>M88*'Master Input'!AI80</f>
        <v>0.28499999999999998</v>
      </c>
      <c r="Q88" s="503">
        <f>M88*'Master Input'!AJ80</f>
        <v>0.3</v>
      </c>
      <c r="R88" s="544">
        <f>VLOOKUP($C88,'Master Input'!$B$6:$AM$100,VLOOKUP($D$2,$E$4:$AC$7,R$3,FALSE),FALSE)</f>
        <v>0.45</v>
      </c>
      <c r="S88" s="499">
        <f>'Master Input'!R80</f>
        <v>0.45</v>
      </c>
      <c r="T88" s="260" t="str">
        <f>IF('Master Input'!U80="","",IF(R88&lt;=U88,"RED",(IF(AND(R88&lt;=V88,R88&gt;U88),"AMBER",(IF(R88&gt;=V88,"GREEN"))))))</f>
        <v>GREEN</v>
      </c>
      <c r="U88" s="500">
        <f>S88*'Master Input'!AH80</f>
        <v>0.36000000000000004</v>
      </c>
      <c r="V88" s="500">
        <f>S88*'Master Input'!AI80</f>
        <v>0.42749999999999999</v>
      </c>
      <c r="W88" s="503">
        <f>S88*'Master Input'!AJ80</f>
        <v>0.45</v>
      </c>
      <c r="X88" s="544">
        <f>VLOOKUP($C88,'Master Input'!$B$6:$AM$100,VLOOKUP($D$2,$E$4:$AI$7,X$3,FALSE),FALSE)</f>
        <v>0.7</v>
      </c>
      <c r="Y88" s="499">
        <f>'Master Input'!Y80</f>
        <v>0.7</v>
      </c>
      <c r="Z88" s="260" t="str">
        <f>IF('Master Input'!AC80="","",IF(X88&lt;=AA88,"RED",(IF(AND(X88&lt;=AB88,X88&gt;AA88),"AMBER",(IF(X88&gt;=AB88,"GREEN"))))))</f>
        <v>GREEN</v>
      </c>
      <c r="AA88" s="500">
        <f>Y88*'Master Input'!AH80</f>
        <v>0.55999999999999994</v>
      </c>
      <c r="AB88" s="500">
        <f>Y88*'Master Input'!AI80</f>
        <v>0.66499999999999992</v>
      </c>
      <c r="AC88" s="503">
        <f>Y88*'Master Input'!AJ80</f>
        <v>0.7</v>
      </c>
      <c r="AD88" s="544">
        <f>VLOOKUP($C88,'Master Input'!$B$6:$AM$100,VLOOKUP($D$2,$E$4:$AI$7,AD$3,FALSE),FALSE)</f>
        <v>0</v>
      </c>
      <c r="AE88" s="515">
        <f>'Master Input'!I80</f>
        <v>0.7</v>
      </c>
      <c r="AF88" s="198" t="str">
        <f t="shared" si="3"/>
        <v>RED</v>
      </c>
      <c r="AG88" s="504">
        <f>AE88*'Master Input'!AK80</f>
        <v>0.55999999999999994</v>
      </c>
      <c r="AH88" s="504">
        <f>AE88*'Master Input'!AL80</f>
        <v>0.66499999999999992</v>
      </c>
      <c r="AI88" s="505">
        <f>AE88*'Master Input'!AM80</f>
        <v>0.7</v>
      </c>
      <c r="AM88" s="256"/>
    </row>
    <row r="89" spans="1:39" ht="17.25" customHeight="1">
      <c r="A89" s="263"/>
      <c r="C89" s="259" t="s">
        <v>59</v>
      </c>
      <c r="D89" s="183"/>
      <c r="E89" s="183"/>
      <c r="F89" s="265"/>
      <c r="G89" s="183"/>
      <c r="H89" s="183"/>
      <c r="I89" s="183"/>
      <c r="J89" s="183"/>
      <c r="K89" s="266"/>
      <c r="L89" s="265"/>
      <c r="M89" s="183"/>
      <c r="N89" s="183"/>
      <c r="O89" s="183"/>
      <c r="P89" s="183"/>
      <c r="Q89" s="266"/>
      <c r="R89" s="265"/>
      <c r="S89" s="183"/>
      <c r="T89" s="183"/>
      <c r="U89" s="183"/>
      <c r="V89" s="183"/>
      <c r="W89" s="266"/>
      <c r="X89" s="265"/>
      <c r="Y89" s="183"/>
      <c r="Z89" s="183"/>
      <c r="AA89" s="183"/>
      <c r="AB89" s="183"/>
      <c r="AC89" s="266"/>
      <c r="AD89" s="265"/>
      <c r="AE89" s="183"/>
      <c r="AF89" s="183"/>
      <c r="AG89" s="183"/>
      <c r="AH89" s="183"/>
      <c r="AI89" s="266"/>
      <c r="AJ89" s="183"/>
      <c r="AK89" s="183"/>
      <c r="AL89" s="183"/>
      <c r="AM89" s="266"/>
    </row>
    <row r="90" spans="1:39" ht="17.25" customHeight="1">
      <c r="A90" s="262" t="s">
        <v>229</v>
      </c>
      <c r="C90" s="189" t="str">
        <f>'Master Input'!B82</f>
        <v>Fundraising (non legacy)</v>
      </c>
      <c r="D90" s="189"/>
      <c r="E90" s="189"/>
      <c r="F90" s="190"/>
      <c r="G90" s="189"/>
      <c r="H90" s="189"/>
      <c r="I90" s="189"/>
      <c r="J90" s="189"/>
      <c r="K90" s="193"/>
      <c r="L90" s="190"/>
      <c r="M90" s="189"/>
      <c r="N90" s="189"/>
      <c r="O90" s="189"/>
      <c r="P90" s="189"/>
      <c r="Q90" s="193"/>
      <c r="R90" s="190"/>
      <c r="S90" s="189"/>
      <c r="T90" s="189"/>
      <c r="U90" s="189"/>
      <c r="V90" s="189"/>
      <c r="W90" s="193"/>
      <c r="X90" s="190"/>
      <c r="Y90" s="189"/>
      <c r="Z90" s="189"/>
      <c r="AA90" s="189"/>
      <c r="AB90" s="189"/>
      <c r="AC90" s="193"/>
      <c r="AD90" s="190"/>
      <c r="AE90" s="189"/>
      <c r="AF90" s="189"/>
      <c r="AG90" s="189"/>
      <c r="AH90" s="189"/>
      <c r="AI90" s="193"/>
      <c r="AJ90" s="189"/>
      <c r="AK90" s="189"/>
      <c r="AL90" s="189"/>
      <c r="AM90" s="193"/>
    </row>
    <row r="91" spans="1:39" ht="17.25" customHeight="1">
      <c r="A91" s="124" t="s">
        <v>249</v>
      </c>
      <c r="C91" s="196" t="str">
        <f>'Master Input'!B83</f>
        <v>Net fundraising income                                    (£m, Cumulative)</v>
      </c>
      <c r="E91" s="196" t="str">
        <f>'Master Input'!C83</f>
        <v>Number m</v>
      </c>
      <c r="F91" s="545">
        <f>VLOOKUP($C91,'Master Input'!$B$6:$AM$100,VLOOKUP($D$2,$E$4:$AC$7,F$3,FALSE),FALSE)</f>
        <v>2.6749999999999998</v>
      </c>
      <c r="G91" s="507">
        <f>'Master Input'!D83</f>
        <v>2.286</v>
      </c>
      <c r="H91" s="260" t="str">
        <f>IF('Master Input'!E83="","",IF(F91&lt;=I91,"RED",(IF(AND(F91&lt;=J91,F91&gt;I91),"AMBER",(IF(F91&gt;=J91,"GREEN"))))))</f>
        <v>GREEN</v>
      </c>
      <c r="I91" s="508">
        <f>G91*'Master Input'!AH83</f>
        <v>1.7145000000000001</v>
      </c>
      <c r="J91" s="509">
        <f>G91*'Master Input'!AI83</f>
        <v>1.9431</v>
      </c>
      <c r="K91" s="510">
        <f>G91*'Master Input'!AJ83</f>
        <v>2.286</v>
      </c>
      <c r="L91" s="545">
        <f>VLOOKUP($C91,'Master Input'!$B$6:$AM$100,VLOOKUP($D$2,$E$4:$AC$7,L$3,FALSE),FALSE)</f>
        <v>4.8150000000000004</v>
      </c>
      <c r="M91" s="507">
        <f>'Master Input'!K83</f>
        <v>5.0049999999999999</v>
      </c>
      <c r="N91" s="260" t="str">
        <f>IF('Master Input'!M83="","",(IF(L91&lt;=O91,"RED",(IF(AND(L91&lt;=P91,L91&gt;O91),"AMBER",(IF(L91&gt;=P91,"GREEN")))))))</f>
        <v>GREEN</v>
      </c>
      <c r="O91" s="508">
        <f>M91*'Master Input'!AH83</f>
        <v>3.7537500000000001</v>
      </c>
      <c r="P91" s="508">
        <f>M91*'Master Input'!AI83</f>
        <v>4.2542499999999999</v>
      </c>
      <c r="Q91" s="511">
        <f>M91*'Master Input'!AJ83</f>
        <v>5.0049999999999999</v>
      </c>
      <c r="R91" s="545">
        <f>VLOOKUP($C91,'Master Input'!$B$6:$AM$100,VLOOKUP($D$2,$E$4:$AC$7,R$3,FALSE),FALSE)</f>
        <v>7.3949999999999996</v>
      </c>
      <c r="S91" s="507">
        <f>'Master Input'!R83</f>
        <v>8.0879999999999992</v>
      </c>
      <c r="T91" s="260" t="str">
        <f>IF('Master Input'!U83="","",IF(R91&lt;=U91,"RED",(IF(AND(R91&lt;=V91,R91&gt;U91),"AMBER",(IF(R91&gt;=V91,"GREEN"))))))</f>
        <v>GREEN</v>
      </c>
      <c r="U91" s="508">
        <f>S91*'Master Input'!AH83</f>
        <v>6.0659999999999989</v>
      </c>
      <c r="V91" s="508">
        <f>S91*'Master Input'!AI83</f>
        <v>6.8747999999999987</v>
      </c>
      <c r="W91" s="511">
        <f>S91*'Master Input'!AJ83</f>
        <v>8.0879999999999992</v>
      </c>
      <c r="X91" s="545">
        <f>VLOOKUP($C91,'Master Input'!$B$6:$AM$100,VLOOKUP($D$2,$E$4:$AI$7,X$3,FALSE),FALSE)</f>
        <v>11.414999999999999</v>
      </c>
      <c r="Y91" s="507">
        <f>'Master Input'!Y83</f>
        <v>13.9</v>
      </c>
      <c r="Z91" s="260" t="str">
        <f>IF('Master Input'!AC83="","",IF(X91&lt;=AA91,"RED",(IF(AND(X91&lt;=AB91,X91&gt;AA91),"AMBER",(IF(X91&gt;=AB91,"GREEN"))))))</f>
        <v>AMBER</v>
      </c>
      <c r="AA91" s="508">
        <f>Y91*'Master Input'!AH83</f>
        <v>10.425000000000001</v>
      </c>
      <c r="AB91" s="508">
        <f>Y91*'Master Input'!AI83</f>
        <v>11.815</v>
      </c>
      <c r="AC91" s="511">
        <f>Y91*'Master Input'!AJ83</f>
        <v>13.9</v>
      </c>
      <c r="AD91" s="545">
        <f>VLOOKUP($C91,'Master Input'!$B$6:$AM$100,VLOOKUP($D$2,$E$4:$AI$7,AD$3,FALSE),FALSE)</f>
        <v>0</v>
      </c>
      <c r="AE91" s="516">
        <f>'Master Input'!I83</f>
        <v>13.0548</v>
      </c>
      <c r="AF91" s="198" t="str">
        <f t="shared" si="3"/>
        <v>RED</v>
      </c>
      <c r="AG91" s="513">
        <f>AE91*'Master Input'!AK83</f>
        <v>9.7911000000000001</v>
      </c>
      <c r="AH91" s="513">
        <f>AE91*'Master Input'!AL83</f>
        <v>11.096579999999999</v>
      </c>
      <c r="AI91" s="514">
        <f>AE91*'Master Input'!AM83</f>
        <v>13.0548</v>
      </c>
      <c r="AM91" s="256"/>
    </row>
    <row r="92" spans="1:39" ht="17.25" customHeight="1">
      <c r="A92" s="262" t="s">
        <v>230</v>
      </c>
      <c r="C92" s="189" t="str">
        <f>'Master Input'!B84</f>
        <v xml:space="preserve">Retail </v>
      </c>
      <c r="D92" s="189"/>
      <c r="E92" s="189"/>
      <c r="F92" s="190"/>
      <c r="G92" s="189"/>
      <c r="H92" s="189"/>
      <c r="I92" s="189"/>
      <c r="J92" s="189"/>
      <c r="K92" s="193"/>
      <c r="L92" s="190"/>
      <c r="M92" s="189"/>
      <c r="N92" s="189"/>
      <c r="O92" s="189"/>
      <c r="P92" s="189"/>
      <c r="Q92" s="193"/>
      <c r="R92" s="190"/>
      <c r="S92" s="189"/>
      <c r="T92" s="189"/>
      <c r="U92" s="189"/>
      <c r="V92" s="189"/>
      <c r="W92" s="193"/>
      <c r="X92" s="190"/>
      <c r="Y92" s="189"/>
      <c r="Z92" s="189"/>
      <c r="AA92" s="189"/>
      <c r="AB92" s="189"/>
      <c r="AC92" s="193"/>
      <c r="AD92" s="190"/>
      <c r="AE92" s="189"/>
      <c r="AF92" s="189"/>
      <c r="AG92" s="189"/>
      <c r="AH92" s="189"/>
      <c r="AI92" s="193"/>
      <c r="AJ92" s="189"/>
      <c r="AK92" s="189"/>
      <c r="AL92" s="189"/>
      <c r="AM92" s="193"/>
    </row>
    <row r="93" spans="1:39" ht="17.25" customHeight="1">
      <c r="A93" s="124" t="s">
        <v>250</v>
      </c>
      <c r="C93" s="196" t="str">
        <f>'Master Input'!B85</f>
        <v>Net retail income                                                                                              (£m, Cumulative)</v>
      </c>
      <c r="E93" s="196" t="str">
        <f>'Master Input'!C85</f>
        <v>Number m</v>
      </c>
      <c r="F93" s="545">
        <f>VLOOKUP($C93,'Master Input'!$B$6:$AM$100,VLOOKUP($D$2,$E$4:$AC$7,F$3,FALSE),FALSE)</f>
        <v>2.6549999999999998</v>
      </c>
      <c r="G93" s="507">
        <f>'Master Input'!D85</f>
        <v>2.621</v>
      </c>
      <c r="H93" s="260" t="str">
        <f>IF('Master Input'!E85="","",IF(F93&lt;=I93,"RED",(IF(AND(F93&lt;=J93,F93&gt;I93),"AMBER",(IF(F93&gt;=J93,"GREEN"))))))</f>
        <v>GREEN</v>
      </c>
      <c r="I93" s="508">
        <f>G93*'Master Input'!AH85</f>
        <v>1.9657499999999999</v>
      </c>
      <c r="J93" s="509">
        <f>G93*'Master Input'!AI85</f>
        <v>2.2278500000000001</v>
      </c>
      <c r="K93" s="510">
        <f>G93*'Master Input'!AJ85</f>
        <v>2.621</v>
      </c>
      <c r="L93" s="545">
        <f>VLOOKUP($C93,'Master Input'!$B$6:$AM$100,VLOOKUP($D$2,$E$4:$AC$7,L$3,FALSE),FALSE)</f>
        <v>5.5640000000000001</v>
      </c>
      <c r="M93" s="507">
        <f>'Master Input'!K85</f>
        <v>5.609</v>
      </c>
      <c r="N93" s="260" t="str">
        <f>IF('Master Input'!M85="","",(IF(L93&lt;=O93,"RED",(IF(AND(L93&lt;=P93,L93&gt;O93),"AMBER",(IF(L93&gt;=P93,"GREEN")))))))</f>
        <v>GREEN</v>
      </c>
      <c r="O93" s="508">
        <f>M93*'Master Input'!AH85</f>
        <v>4.2067499999999995</v>
      </c>
      <c r="P93" s="508">
        <f>M93*'Master Input'!AI85</f>
        <v>4.7676499999999997</v>
      </c>
      <c r="Q93" s="511">
        <f>M93*'Master Input'!AJ85</f>
        <v>5.609</v>
      </c>
      <c r="R93" s="545">
        <f>VLOOKUP($C93,'Master Input'!$B$6:$AM$100,VLOOKUP($D$2,$E$4:$AC$7,R$3,FALSE),FALSE)</f>
        <v>9.0830000000000002</v>
      </c>
      <c r="S93" s="507">
        <f>'Master Input'!R85</f>
        <v>9.1265000000000001</v>
      </c>
      <c r="T93" s="260" t="str">
        <f>IF('Master Input'!U85="","",IF(R93&lt;=U93,"RED",(IF(AND(R93&lt;=V93,R93&gt;U93),"AMBER",(IF(R93&gt;=V93,"GREEN"))))))</f>
        <v>GREEN</v>
      </c>
      <c r="U93" s="508">
        <f>S93*'Master Input'!AH85</f>
        <v>6.844875</v>
      </c>
      <c r="V93" s="508">
        <f>S93*'Master Input'!AI85</f>
        <v>7.7575250000000002</v>
      </c>
      <c r="W93" s="511">
        <f>S93*'Master Input'!AJ85</f>
        <v>9.1265000000000001</v>
      </c>
      <c r="X93" s="545">
        <f>VLOOKUP($C93,'Master Input'!$B$6:$AM$100,VLOOKUP($D$2,$E$4:$AI$7,X$3,FALSE),FALSE)</f>
        <v>11.5</v>
      </c>
      <c r="Y93" s="507">
        <f>'Master Input'!Y85</f>
        <v>12.073</v>
      </c>
      <c r="Z93" s="260" t="str">
        <f>IF('Master Input'!AC85="","",IF(X93&lt;=AA93,"RED",(IF(AND(X93&lt;=AB93,X93&gt;AA93),"AMBER",(IF(X93&gt;=AB93,"GREEN"))))))</f>
        <v>GREEN</v>
      </c>
      <c r="AA93" s="508">
        <f>Y93*'Master Input'!AH85</f>
        <v>9.0547500000000003</v>
      </c>
      <c r="AB93" s="508">
        <f>Y93*'Master Input'!AI85</f>
        <v>10.26205</v>
      </c>
      <c r="AC93" s="511">
        <f>Y93*'Master Input'!AJ85</f>
        <v>12.073</v>
      </c>
      <c r="AD93" s="545">
        <f>VLOOKUP($C93,'Master Input'!$B$6:$AM$100,VLOOKUP($D$2,$E$4:$AI$7,AD$3,FALSE),FALSE)</f>
        <v>0</v>
      </c>
      <c r="AE93" s="516">
        <f>'Master Input'!I85</f>
        <v>12.073</v>
      </c>
      <c r="AF93" s="198" t="str">
        <f t="shared" si="3"/>
        <v>RED</v>
      </c>
      <c r="AG93" s="513">
        <f>AE93*'Master Input'!AK85</f>
        <v>9.0547500000000003</v>
      </c>
      <c r="AH93" s="513">
        <f>AE93*'Master Input'!AL85</f>
        <v>10.26205</v>
      </c>
      <c r="AI93" s="514">
        <f>AE93*'Master Input'!AM85</f>
        <v>12.073</v>
      </c>
      <c r="AM93" s="256"/>
    </row>
    <row r="94" spans="1:39" ht="17.25" customHeight="1">
      <c r="A94" s="262" t="s">
        <v>231</v>
      </c>
      <c r="C94" s="189" t="str">
        <f>'Master Input'!B86</f>
        <v xml:space="preserve">Marketing </v>
      </c>
      <c r="D94" s="189"/>
      <c r="E94" s="189"/>
      <c r="F94" s="190"/>
      <c r="G94" s="189"/>
      <c r="H94" s="189"/>
      <c r="I94" s="189"/>
      <c r="J94" s="189"/>
      <c r="K94" s="193"/>
      <c r="L94" s="190"/>
      <c r="M94" s="189"/>
      <c r="N94" s="189"/>
      <c r="O94" s="189"/>
      <c r="P94" s="189"/>
      <c r="Q94" s="193"/>
      <c r="R94" s="190"/>
      <c r="S94" s="189"/>
      <c r="T94" s="189"/>
      <c r="U94" s="189"/>
      <c r="V94" s="189"/>
      <c r="W94" s="193"/>
      <c r="X94" s="190"/>
      <c r="Y94" s="189"/>
      <c r="Z94" s="189"/>
      <c r="AA94" s="189"/>
      <c r="AB94" s="189"/>
      <c r="AC94" s="193"/>
      <c r="AD94" s="190"/>
      <c r="AE94" s="189"/>
      <c r="AF94" s="189"/>
      <c r="AG94" s="189"/>
      <c r="AH94" s="189"/>
      <c r="AI94" s="193"/>
      <c r="AJ94" s="189"/>
      <c r="AK94" s="189"/>
      <c r="AL94" s="189"/>
      <c r="AM94" s="193"/>
    </row>
    <row r="95" spans="1:39" ht="17.25" customHeight="1">
      <c r="A95" s="124" t="s">
        <v>251</v>
      </c>
      <c r="C95" s="564" t="str">
        <f>'Master Input'!B87</f>
        <v>Helps transform the lives of the most vulnerable                                                               (%, Non-Cumulative)</v>
      </c>
      <c r="E95" s="196" t="str">
        <f>'Master Input'!C87</f>
        <v>%</v>
      </c>
      <c r="F95" s="373">
        <f>VLOOKUP($C95,'Master Input'!$B$6:$AM$100,VLOOKUP($D$2,$E$4:$AC$7,F$3,FALSE),FALSE)</f>
        <v>0.49</v>
      </c>
      <c r="G95" s="208">
        <f>'Master Input'!D87</f>
        <v>0.51</v>
      </c>
      <c r="H95" s="260" t="str">
        <f>IF('Master Input'!E87="","",IF(F95&lt;=I95,"RED",(IF(AND(F95&lt;=J95,F95&gt;I95),"AMBER",(IF(F95&gt;=J95,"GREEN"))))))</f>
        <v>GREEN</v>
      </c>
      <c r="I95" s="209">
        <f>G95*'Master Input'!AH87</f>
        <v>0.38250000000000001</v>
      </c>
      <c r="J95" s="208">
        <f>G95*'Master Input'!AI87</f>
        <v>0.4335</v>
      </c>
      <c r="K95" s="206">
        <f>G95*'Master Input'!AJ87</f>
        <v>0.51</v>
      </c>
      <c r="L95" s="373">
        <f>VLOOKUP($C95,'Master Input'!$B$6:$AM$100,VLOOKUP($D$2,$E$4:$AC$7,L$3,FALSE),FALSE)</f>
        <v>0.5</v>
      </c>
      <c r="M95" s="208">
        <f>'Master Input'!K87</f>
        <v>0.51</v>
      </c>
      <c r="N95" s="260" t="str">
        <f>IF('Master Input'!M87="","",(IF(L95&lt;=O95,"RED",(IF(AND(L95&lt;=P95,L95&gt;O95),"AMBER",(IF(L95&gt;=P95,"GREEN")))))))</f>
        <v>GREEN</v>
      </c>
      <c r="O95" s="209">
        <f>M95*'Master Input'!AH87</f>
        <v>0.38250000000000001</v>
      </c>
      <c r="P95" s="209">
        <f>M95*'Master Input'!AI87</f>
        <v>0.4335</v>
      </c>
      <c r="Q95" s="210">
        <f>M95*'Master Input'!AJ87</f>
        <v>0.51</v>
      </c>
      <c r="R95" s="373">
        <f>VLOOKUP($C95,'Master Input'!$B$6:$AM$100,VLOOKUP($D$2,$E$4:$AC$7,R$3,FALSE),FALSE)</f>
        <v>0.49</v>
      </c>
      <c r="S95" s="208">
        <f>'Master Input'!R87</f>
        <v>0.51</v>
      </c>
      <c r="T95" s="260" t="str">
        <f>IF('Master Input'!U87="","",IF(R95&lt;=U95,"RED",(IF(AND(R95&lt;=V95,R95&gt;U95),"AMBER",(IF(R95&gt;=V95,"GREEN"))))))</f>
        <v>GREEN</v>
      </c>
      <c r="U95" s="209">
        <f>S95*'Master Input'!AH87</f>
        <v>0.38250000000000001</v>
      </c>
      <c r="V95" s="209">
        <f>S95*'Master Input'!AI87</f>
        <v>0.4335</v>
      </c>
      <c r="W95" s="210">
        <f>S95*'Master Input'!AJ87</f>
        <v>0.51</v>
      </c>
      <c r="X95" s="373">
        <f>VLOOKUP($C95,'Master Input'!$B$6:$AM$100,VLOOKUP($D$2,$E$4:$AI$7,X$3,FALSE),FALSE)</f>
        <v>0.44</v>
      </c>
      <c r="Y95" s="208">
        <f>'Master Input'!Y87</f>
        <v>0.51</v>
      </c>
      <c r="Z95" s="260" t="str">
        <f>IF('Master Input'!AC87="","",IF(X95&lt;=AA95,"RED",(IF(AND(X95&lt;=AB95,X95&gt;AA95),"AMBER",(IF(X95&gt;=AB95,"GREEN"))))))</f>
        <v>GREEN</v>
      </c>
      <c r="AA95" s="209">
        <f>Y95*'Master Input'!AH87</f>
        <v>0.38250000000000001</v>
      </c>
      <c r="AB95" s="209">
        <f>Y95*'Master Input'!AI87</f>
        <v>0.4335</v>
      </c>
      <c r="AC95" s="210">
        <f>Y95*'Master Input'!AJ87</f>
        <v>0.51</v>
      </c>
      <c r="AD95" s="373">
        <f>VLOOKUP($C95,'Master Input'!$B$6:$AM$100,VLOOKUP($D$2,$E$4:$AI$7,AD$3,FALSE),FALSE)</f>
        <v>0</v>
      </c>
      <c r="AE95" s="211">
        <f>'Master Input'!I87</f>
        <v>0.51</v>
      </c>
      <c r="AF95" s="198" t="str">
        <f t="shared" si="3"/>
        <v>RED</v>
      </c>
      <c r="AG95" s="209">
        <f>AE95*'Master Input'!AK87</f>
        <v>0.38250000000000001</v>
      </c>
      <c r="AH95" s="209">
        <f>AE95*'Master Input'!AL87</f>
        <v>0.4335</v>
      </c>
      <c r="AI95" s="210">
        <f>AE95*'Master Input'!AM87</f>
        <v>0.51</v>
      </c>
      <c r="AM95" s="256"/>
    </row>
    <row r="96" spans="1:39" ht="17.25" customHeight="1">
      <c r="A96" s="262" t="s">
        <v>232</v>
      </c>
      <c r="C96" s="189" t="str">
        <f>'Master Input'!B88</f>
        <v>Measures relating to our lead within the priority areas</v>
      </c>
      <c r="D96" s="189"/>
      <c r="E96" s="189"/>
      <c r="F96" s="190"/>
      <c r="G96" s="189"/>
      <c r="H96" s="189"/>
      <c r="I96" s="189"/>
      <c r="J96" s="189"/>
      <c r="K96" s="193"/>
      <c r="L96" s="190"/>
      <c r="M96" s="189"/>
      <c r="N96" s="189"/>
      <c r="O96" s="189"/>
      <c r="P96" s="189"/>
      <c r="Q96" s="193"/>
      <c r="R96" s="190"/>
      <c r="S96" s="189"/>
      <c r="T96" s="189"/>
      <c r="U96" s="189"/>
      <c r="V96" s="189"/>
      <c r="W96" s="193"/>
      <c r="X96" s="190"/>
      <c r="Y96" s="189"/>
      <c r="Z96" s="189"/>
      <c r="AA96" s="189"/>
      <c r="AB96" s="189"/>
      <c r="AC96" s="193"/>
      <c r="AD96" s="190"/>
      <c r="AE96" s="189"/>
      <c r="AF96" s="189"/>
      <c r="AG96" s="189"/>
      <c r="AH96" s="189"/>
      <c r="AI96" s="193"/>
      <c r="AJ96" s="189"/>
      <c r="AK96" s="189"/>
      <c r="AL96" s="189"/>
      <c r="AM96" s="193"/>
    </row>
    <row r="97" spans="1:39" ht="17.25" customHeight="1">
      <c r="A97" s="124" t="s">
        <v>252</v>
      </c>
      <c r="C97" s="564" t="str">
        <f>'Master Input'!B89</f>
        <v>Providing support to exploited young people                                                                          (%, Non-Cumulative)</v>
      </c>
      <c r="E97" s="196" t="str">
        <f>'Master Input'!C89</f>
        <v>%</v>
      </c>
      <c r="F97" s="373">
        <f>VLOOKUP($C97,'Master Input'!$B$6:$AM$100,VLOOKUP($D$2,$E$4:$AC$7,F$3,FALSE),FALSE)</f>
        <v>0.31</v>
      </c>
      <c r="G97" s="208">
        <f>'Master Input'!D89</f>
        <v>0.34</v>
      </c>
      <c r="H97" s="260" t="str">
        <f>IF('Master Input'!E89="","",IF(F97&lt;=I97,"RED",(IF(AND(F97&lt;=J97,F97&gt;I97),"AMBER",(IF(F97&gt;=J97,"GREEN"))))))</f>
        <v>AMBER</v>
      </c>
      <c r="I97" s="209">
        <f>G97*'Master Input'!AH89</f>
        <v>0.27200000000000002</v>
      </c>
      <c r="J97" s="208">
        <f>G97*'Master Input'!AI89</f>
        <v>0.32300000000000001</v>
      </c>
      <c r="K97" s="206">
        <f>G97*'Master Input'!AJ89</f>
        <v>0.34</v>
      </c>
      <c r="L97" s="373">
        <f>VLOOKUP($C97,'Master Input'!$B$6:$AM$100,VLOOKUP($D$2,$E$4:$AC$7,L$3,FALSE),FALSE)</f>
        <v>0.34</v>
      </c>
      <c r="M97" s="208">
        <f>'Master Input'!K89</f>
        <v>0.34</v>
      </c>
      <c r="N97" s="260" t="str">
        <f>IF('Master Input'!M89="","",(IF(L97&lt;=O97,"RED",(IF(AND(L97&lt;=P97,L97&gt;O97),"AMBER",(IF(L97&gt;=P97,"GREEN")))))))</f>
        <v>GREEN</v>
      </c>
      <c r="O97" s="209">
        <f>M97*'Master Input'!AH89</f>
        <v>0.27200000000000002</v>
      </c>
      <c r="P97" s="209">
        <f>M97*'Master Input'!AI89</f>
        <v>0.32300000000000001</v>
      </c>
      <c r="Q97" s="210">
        <f>M97*'Master Input'!AJ89</f>
        <v>0.34</v>
      </c>
      <c r="R97" s="373">
        <f>VLOOKUP($C97,'Master Input'!$B$6:$AM$100,VLOOKUP($D$2,$E$4:$AC$7,R$3,FALSE),FALSE)</f>
        <v>0.34</v>
      </c>
      <c r="S97" s="208">
        <f>'Master Input'!R89</f>
        <v>0.34</v>
      </c>
      <c r="T97" s="260" t="str">
        <f>IF('Master Input'!U89="","",IF(R97&lt;=U97,"RED",(IF(AND(R97&lt;=V97,R97&gt;U97),"AMBER",(IF(R97&gt;=V97,"GREEN"))))))</f>
        <v>GREEN</v>
      </c>
      <c r="U97" s="209">
        <f>S97*'Master Input'!AH89</f>
        <v>0.27200000000000002</v>
      </c>
      <c r="V97" s="209">
        <f>S97*'Master Input'!AI89</f>
        <v>0.32300000000000001</v>
      </c>
      <c r="W97" s="210">
        <f>S97*'Master Input'!AJ89</f>
        <v>0.34</v>
      </c>
      <c r="X97" s="373">
        <f>VLOOKUP($C97,'Master Input'!$B$6:$AM$100,VLOOKUP($D$2,$E$4:$AI$7,X$3,FALSE),FALSE)</f>
        <v>0.28999999999999998</v>
      </c>
      <c r="Y97" s="208">
        <f>'Master Input'!Y89</f>
        <v>0.34</v>
      </c>
      <c r="Z97" s="260" t="str">
        <f>IF('Master Input'!AC89="","",IF(X97&lt;=AA97,"RED",(IF(AND(X97&lt;=AB97,X97&gt;AA97),"AMBER",(IF(X97&gt;=AB97,"GREEN"))))))</f>
        <v>AMBER</v>
      </c>
      <c r="AA97" s="209">
        <f>Y97*'Master Input'!AH89</f>
        <v>0.27200000000000002</v>
      </c>
      <c r="AB97" s="209">
        <f>Y97*'Master Input'!AI89</f>
        <v>0.32300000000000001</v>
      </c>
      <c r="AC97" s="210">
        <f>Y97*'Master Input'!AJ89</f>
        <v>0.34</v>
      </c>
      <c r="AD97" s="373">
        <f>VLOOKUP($C97,'Master Input'!$B$6:$AM$100,VLOOKUP($D$2,$E$4:$AI$7,AD$3,FALSE),FALSE)</f>
        <v>0</v>
      </c>
      <c r="AE97" s="211">
        <f>'Master Input'!I89</f>
        <v>0.34</v>
      </c>
      <c r="AF97" s="198" t="str">
        <f t="shared" si="3"/>
        <v>RED</v>
      </c>
      <c r="AG97" s="209">
        <f>AE97*'Master Input'!AK89</f>
        <v>0.27200000000000002</v>
      </c>
      <c r="AH97" s="209">
        <f>AE97*'Master Input'!AL89</f>
        <v>0.32300000000000001</v>
      </c>
      <c r="AI97" s="210">
        <f>AE97*'Master Input'!AM89</f>
        <v>0.34</v>
      </c>
      <c r="AM97" s="256"/>
    </row>
    <row r="98" spans="1:39" ht="17.25" customHeight="1">
      <c r="A98" s="124" t="s">
        <v>253</v>
      </c>
      <c r="C98" s="564" t="str">
        <f>'Master Input'!B90</f>
        <v>Supporting children in care to be independent                                                                   (%, Non-Cumulative)</v>
      </c>
      <c r="E98" s="196" t="str">
        <f>'Master Input'!C90</f>
        <v>%</v>
      </c>
      <c r="F98" s="373">
        <f>VLOOKUP($C98,'Master Input'!$B$6:$AM$100,VLOOKUP($D$2,$E$4:$AC$7,F$3,FALSE),FALSE)</f>
        <v>0.3</v>
      </c>
      <c r="G98" s="208">
        <f>'Master Input'!D90</f>
        <v>0.32</v>
      </c>
      <c r="H98" s="260" t="str">
        <f>IF('Master Input'!E90="","",IF(F98&lt;=I98,"RED",(IF(AND(F98&lt;=J98,F98&gt;I98),"AMBER",(IF(F98&gt;=J98,"GREEN"))))))</f>
        <v>AMBER</v>
      </c>
      <c r="I98" s="209">
        <f>G98*'Master Input'!AH90</f>
        <v>0.25600000000000001</v>
      </c>
      <c r="J98" s="208">
        <f>G98*'Master Input'!AI90</f>
        <v>0.30399999999999999</v>
      </c>
      <c r="K98" s="206">
        <f>G98*'Master Input'!AJ90</f>
        <v>0.32</v>
      </c>
      <c r="L98" s="373">
        <f>VLOOKUP($C98,'Master Input'!$B$6:$AM$100,VLOOKUP($D$2,$E$4:$AC$7,L$3,FALSE),FALSE)</f>
        <v>0.33</v>
      </c>
      <c r="M98" s="208">
        <f>'Master Input'!K90</f>
        <v>0.32</v>
      </c>
      <c r="N98" s="260" t="str">
        <f>IF('Master Input'!M90="","",(IF(L98&lt;=O98,"RED",(IF(AND(L98&lt;=P98,L98&gt;O98),"AMBER",(IF(L98&gt;=P98,"GREEN")))))))</f>
        <v>GREEN</v>
      </c>
      <c r="O98" s="209">
        <f>M98*'Master Input'!AH90</f>
        <v>0.25600000000000001</v>
      </c>
      <c r="P98" s="209">
        <f>M98*'Master Input'!AI90</f>
        <v>0.30399999999999999</v>
      </c>
      <c r="Q98" s="210">
        <f>M98*'Master Input'!AJ90</f>
        <v>0.32</v>
      </c>
      <c r="R98" s="373">
        <f>VLOOKUP($C98,'Master Input'!$B$6:$AM$100,VLOOKUP($D$2,$E$4:$AC$7,R$3,FALSE),FALSE)</f>
        <v>0.33</v>
      </c>
      <c r="S98" s="208">
        <f>'Master Input'!R90</f>
        <v>0.32</v>
      </c>
      <c r="T98" s="260" t="str">
        <f>IF('Master Input'!U90="","",IF(R98&lt;=U98,"RED",(IF(AND(R98&lt;=V98,R98&gt;U98),"AMBER",(IF(R98&gt;=V98,"GREEN"))))))</f>
        <v>GREEN</v>
      </c>
      <c r="U98" s="209">
        <f>S98*'Master Input'!AH90</f>
        <v>0.25600000000000001</v>
      </c>
      <c r="V98" s="209">
        <f>S98*'Master Input'!AI90</f>
        <v>0.30399999999999999</v>
      </c>
      <c r="W98" s="210">
        <f>S98*'Master Input'!AJ90</f>
        <v>0.32</v>
      </c>
      <c r="X98" s="373">
        <f>VLOOKUP($C98,'Master Input'!$B$6:$AM$100,VLOOKUP($D$2,$E$4:$AI$7,X$3,FALSE),FALSE)</f>
        <v>0.3</v>
      </c>
      <c r="Y98" s="208">
        <f>'Master Input'!Y90</f>
        <v>0.32</v>
      </c>
      <c r="Z98" s="260" t="str">
        <f>IF('Master Input'!AC90="","",IF(X98&lt;=AA98,"RED",(IF(AND(X98&lt;=AB98,X98&gt;AA98),"AMBER",(IF(X98&gt;=AB98,"GREEN"))))))</f>
        <v>AMBER</v>
      </c>
      <c r="AA98" s="209">
        <f>Y98*'Master Input'!AH90</f>
        <v>0.25600000000000001</v>
      </c>
      <c r="AB98" s="209">
        <f>Y98*'Master Input'!AI90</f>
        <v>0.30399999999999999</v>
      </c>
      <c r="AC98" s="210">
        <f>Y98*'Master Input'!AJ90</f>
        <v>0.32</v>
      </c>
      <c r="AD98" s="373">
        <f>VLOOKUP($C98,'Master Input'!$B$6:$AM$100,VLOOKUP($D$2,$E$4:$AI$7,AD$3,FALSE),FALSE)</f>
        <v>0</v>
      </c>
      <c r="AE98" s="211">
        <f>'Master Input'!I90</f>
        <v>0.32</v>
      </c>
      <c r="AF98" s="198" t="str">
        <f t="shared" si="3"/>
        <v>RED</v>
      </c>
      <c r="AG98" s="209">
        <f>AE98*'Master Input'!AK90</f>
        <v>0.25600000000000001</v>
      </c>
      <c r="AH98" s="209">
        <f>AE98*'Master Input'!AL90</f>
        <v>0.30399999999999999</v>
      </c>
      <c r="AI98" s="210">
        <f>AE98*'Master Input'!AM90</f>
        <v>0.32</v>
      </c>
      <c r="AM98" s="256"/>
    </row>
    <row r="99" spans="1:39" ht="17.25" customHeight="1">
      <c r="A99" s="124" t="s">
        <v>254</v>
      </c>
      <c r="C99" s="564" t="str">
        <f>'Master Input'!B91</f>
        <v>Supporting children with a parent in prison                                                                       (%, Non-Cumulative)</v>
      </c>
      <c r="E99" s="196" t="str">
        <f>'Master Input'!C91</f>
        <v>%</v>
      </c>
      <c r="F99" s="373">
        <f>VLOOKUP($C99,'Master Input'!$B$6:$AM$100,VLOOKUP($D$2,$E$4:$AC$7,F$3,FALSE),FALSE)</f>
        <v>0.23</v>
      </c>
      <c r="G99" s="208">
        <f>'Master Input'!D91</f>
        <v>0.23</v>
      </c>
      <c r="H99" s="260" t="str">
        <f>IF('Master Input'!E91="","",IF(F99&lt;=I99,"RED",(IF(AND(F99&lt;=J99,F99&gt;I99),"AMBER",(IF(F99&gt;=J99,"GREEN"))))))</f>
        <v>GREEN</v>
      </c>
      <c r="I99" s="209">
        <f>G99*'Master Input'!AH91</f>
        <v>0.18400000000000002</v>
      </c>
      <c r="J99" s="208">
        <f>G99*'Master Input'!AI91</f>
        <v>0.2185</v>
      </c>
      <c r="K99" s="206">
        <f>G99*'Master Input'!AJ91</f>
        <v>0.23</v>
      </c>
      <c r="L99" s="373">
        <f>VLOOKUP($C99,'Master Input'!$B$6:$AM$100,VLOOKUP($D$2,$E$4:$AC$7,L$3,FALSE),FALSE)</f>
        <v>0.24</v>
      </c>
      <c r="M99" s="208">
        <f>'Master Input'!K91</f>
        <v>0.23</v>
      </c>
      <c r="N99" s="260" t="str">
        <f>IF('Master Input'!M91="","",(IF(L99&lt;=O99,"RED",(IF(AND(L99&lt;=P99,L99&gt;O99),"AMBER",(IF(L99&gt;=P99,"GREEN")))))))</f>
        <v>GREEN</v>
      </c>
      <c r="O99" s="209">
        <f>M99*'Master Input'!AH91</f>
        <v>0.18400000000000002</v>
      </c>
      <c r="P99" s="209">
        <f>M99*'Master Input'!AI91</f>
        <v>0.2185</v>
      </c>
      <c r="Q99" s="210">
        <f>M99*'Master Input'!AJ91</f>
        <v>0.23</v>
      </c>
      <c r="R99" s="373">
        <f>VLOOKUP($C99,'Master Input'!$B$6:$AM$100,VLOOKUP($D$2,$E$4:$AC$7,R$3,FALSE),FALSE)</f>
        <v>0.26</v>
      </c>
      <c r="S99" s="208">
        <f>'Master Input'!R91</f>
        <v>0.23</v>
      </c>
      <c r="T99" s="260" t="str">
        <f>IF('Master Input'!U91="","",IF(R99&lt;=U99,"RED",(IF(AND(R99&lt;=V99,R99&gt;U99),"AMBER",(IF(R99&gt;=V99,"GREEN"))))))</f>
        <v>GREEN</v>
      </c>
      <c r="U99" s="209">
        <f>S99*'Master Input'!AH91</f>
        <v>0.18400000000000002</v>
      </c>
      <c r="V99" s="209">
        <f>S99*'Master Input'!AI91</f>
        <v>0.2185</v>
      </c>
      <c r="W99" s="210">
        <f>S99*'Master Input'!AJ91</f>
        <v>0.23</v>
      </c>
      <c r="X99" s="373">
        <f>VLOOKUP($C99,'Master Input'!$B$6:$AM$100,VLOOKUP($D$2,$E$4:$AI$7,X$3,FALSE),FALSE)</f>
        <v>0.2</v>
      </c>
      <c r="Y99" s="208">
        <f>'Master Input'!Y91</f>
        <v>0.23</v>
      </c>
      <c r="Z99" s="260" t="str">
        <f>IF('Master Input'!AC91="","",IF(X99&lt;=AA99,"RED",(IF(AND(X99&lt;=AB99,X99&gt;AA99),"AMBER",(IF(X99&gt;=AB99,"GREEN"))))))</f>
        <v>AMBER</v>
      </c>
      <c r="AA99" s="209">
        <f>Y99*'Master Input'!AH91</f>
        <v>0.18400000000000002</v>
      </c>
      <c r="AB99" s="209">
        <f>Y99*'Master Input'!AI91</f>
        <v>0.2185</v>
      </c>
      <c r="AC99" s="210">
        <f>Y99*'Master Input'!AJ91</f>
        <v>0.23</v>
      </c>
      <c r="AD99" s="373">
        <f>VLOOKUP($C99,'Master Input'!$B$6:$AM$100,VLOOKUP($D$2,$E$4:$AI$7,AD$3,FALSE),FALSE)</f>
        <v>0</v>
      </c>
      <c r="AE99" s="211">
        <f>'Master Input'!I91</f>
        <v>0.23</v>
      </c>
      <c r="AF99" s="198" t="str">
        <f t="shared" si="3"/>
        <v>RED</v>
      </c>
      <c r="AG99" s="209">
        <f>AE99*'Master Input'!AK91</f>
        <v>0.18400000000000002</v>
      </c>
      <c r="AH99" s="209">
        <f>AE99*'Master Input'!AL91</f>
        <v>0.2185</v>
      </c>
      <c r="AI99" s="210">
        <f>AE99*'Master Input'!AM91</f>
        <v>0.23</v>
      </c>
      <c r="AM99" s="256"/>
    </row>
    <row r="100" spans="1:39" ht="17.25" customHeight="1">
      <c r="A100" s="124" t="s">
        <v>255</v>
      </c>
      <c r="C100" s="196" t="str">
        <f>'Master Input'!B92</f>
        <v>Early intervention                                                          (%, Non-Cumulative)</v>
      </c>
      <c r="E100" s="196" t="str">
        <f>'Master Input'!C92</f>
        <v>%</v>
      </c>
      <c r="F100" s="373">
        <f>VLOOKUP($C100,'Master Input'!$B$6:$AM$100,VLOOKUP($D$2,$E$4:$AC$7,F$3,FALSE),FALSE)</f>
        <v>0.28999999999999998</v>
      </c>
      <c r="G100" s="208">
        <f>'Master Input'!D92</f>
        <v>0.32</v>
      </c>
      <c r="H100" s="260" t="str">
        <f>IF('Master Input'!E92="","",IF(F100&lt;=I100,"RED",(IF(AND(F100&lt;=J100,F100&gt;I100),"AMBER",(IF(F100&gt;=J100,"GREEN"))))))</f>
        <v>AMBER</v>
      </c>
      <c r="I100" s="209">
        <f>G100*'Master Input'!AH92</f>
        <v>0.25600000000000001</v>
      </c>
      <c r="J100" s="208">
        <f>G100*'Master Input'!AI92</f>
        <v>0.30399999999999999</v>
      </c>
      <c r="K100" s="206">
        <f>G100*'Master Input'!AJ92</f>
        <v>0.32</v>
      </c>
      <c r="L100" s="373">
        <f>VLOOKUP($C100,'Master Input'!$B$6:$AM$100,VLOOKUP($D$2,$E$4:$AC$7,L$3,FALSE),FALSE)</f>
        <v>0.34</v>
      </c>
      <c r="M100" s="208">
        <f>'Master Input'!K92</f>
        <v>0.32</v>
      </c>
      <c r="N100" s="260" t="str">
        <f>IF('Master Input'!M92="","",(IF(L100&lt;=O100,"RED",(IF(AND(L100&lt;=P100,L100&gt;O100),"AMBER",(IF(L100&gt;=P100,"GREEN")))))))</f>
        <v>GREEN</v>
      </c>
      <c r="O100" s="209">
        <f>M100*'Master Input'!AH92</f>
        <v>0.25600000000000001</v>
      </c>
      <c r="P100" s="209">
        <f>M100*'Master Input'!AI92</f>
        <v>0.30399999999999999</v>
      </c>
      <c r="Q100" s="210">
        <f>M100*'Master Input'!AJ92</f>
        <v>0.32</v>
      </c>
      <c r="R100" s="373">
        <f>VLOOKUP($C100,'Master Input'!$B$6:$AM$100,VLOOKUP($D$2,$E$4:$AC$7,R$3,FALSE),FALSE)</f>
        <v>0.33</v>
      </c>
      <c r="S100" s="208">
        <f>'Master Input'!R92</f>
        <v>0.32</v>
      </c>
      <c r="T100" s="260" t="str">
        <f>IF('Master Input'!U92="","",IF(R100&lt;=U100,"RED",(IF(AND(R100&lt;=V100,R100&gt;U100),"AMBER",(IF(R100&gt;=V100,"GREEN"))))))</f>
        <v>GREEN</v>
      </c>
      <c r="U100" s="209">
        <f>S100*'Master Input'!AH92</f>
        <v>0.25600000000000001</v>
      </c>
      <c r="V100" s="209">
        <f>S100*'Master Input'!AI92</f>
        <v>0.30399999999999999</v>
      </c>
      <c r="W100" s="210">
        <f>S100*'Master Input'!AJ92</f>
        <v>0.32</v>
      </c>
      <c r="X100" s="373">
        <f>VLOOKUP($C100,'Master Input'!$B$6:$AM$100,VLOOKUP($D$2,$E$4:$AI$7,X$3,FALSE),FALSE)</f>
        <v>0.28999999999999998</v>
      </c>
      <c r="Y100" s="208">
        <f>'Master Input'!Y92</f>
        <v>0.32</v>
      </c>
      <c r="Z100" s="260" t="str">
        <f>IF('Master Input'!AC92="","",IF(X100&lt;=AA100,"RED",(IF(AND(X100&lt;=AB100,X100&gt;AA100),"AMBER",(IF(X100&gt;=AB100,"GREEN"))))))</f>
        <v>AMBER</v>
      </c>
      <c r="AA100" s="209">
        <f>Y100*'Master Input'!AH92</f>
        <v>0.25600000000000001</v>
      </c>
      <c r="AB100" s="209">
        <f>Y100*'Master Input'!AI92</f>
        <v>0.30399999999999999</v>
      </c>
      <c r="AC100" s="210">
        <f>Y100*'Master Input'!AJ92</f>
        <v>0.32</v>
      </c>
      <c r="AD100" s="373">
        <f>VLOOKUP($C100,'Master Input'!$B$6:$AM$100,VLOOKUP($D$2,$E$4:$AI$7,AD$3,FALSE),FALSE)</f>
        <v>0</v>
      </c>
      <c r="AE100" s="211">
        <f>'Master Input'!I92</f>
        <v>0.32</v>
      </c>
      <c r="AF100" s="198" t="str">
        <f t="shared" si="3"/>
        <v>RED</v>
      </c>
      <c r="AG100" s="209">
        <f>AE100*'Master Input'!AK92</f>
        <v>0.25600000000000001</v>
      </c>
      <c r="AH100" s="209">
        <f>AE100*'Master Input'!AL92</f>
        <v>0.30399999999999999</v>
      </c>
      <c r="AI100" s="210">
        <f>AE100*'Master Input'!AM92</f>
        <v>0.32</v>
      </c>
      <c r="AM100" s="256"/>
    </row>
    <row r="101" spans="1:39" ht="17.25" customHeight="1">
      <c r="A101" s="262" t="s">
        <v>233</v>
      </c>
      <c r="C101" s="189" t="str">
        <f>'Master Input'!B93</f>
        <v xml:space="preserve">Volunteers </v>
      </c>
      <c r="D101" s="189"/>
      <c r="E101" s="189"/>
      <c r="F101" s="190"/>
      <c r="G101" s="189"/>
      <c r="H101" s="189"/>
      <c r="I101" s="189"/>
      <c r="J101" s="189"/>
      <c r="K101" s="193"/>
      <c r="L101" s="190"/>
      <c r="M101" s="189"/>
      <c r="N101" s="189"/>
      <c r="O101" s="189"/>
      <c r="P101" s="189"/>
      <c r="Q101" s="193"/>
      <c r="R101" s="190"/>
      <c r="S101" s="189"/>
      <c r="T101" s="189"/>
      <c r="U101" s="189"/>
      <c r="V101" s="189"/>
      <c r="W101" s="193"/>
      <c r="X101" s="190"/>
      <c r="Y101" s="189"/>
      <c r="Z101" s="189"/>
      <c r="AA101" s="189"/>
      <c r="AB101" s="189"/>
      <c r="AC101" s="193"/>
      <c r="AD101" s="190"/>
      <c r="AE101" s="189"/>
      <c r="AF101" s="189"/>
      <c r="AG101" s="189"/>
      <c r="AH101" s="189"/>
      <c r="AI101" s="193"/>
      <c r="AJ101" s="189"/>
      <c r="AK101" s="189"/>
      <c r="AL101" s="189"/>
      <c r="AM101" s="193"/>
    </row>
    <row r="102" spans="1:39" ht="17.25" customHeight="1">
      <c r="A102" s="124" t="s">
        <v>256</v>
      </c>
      <c r="C102" s="196" t="str">
        <f>'Master Input'!B94</f>
        <v>Increase the number of volunteers                                                    (K, Cumulative)</v>
      </c>
      <c r="E102" s="196" t="str">
        <f>'Master Input'!C94</f>
        <v>Number k</v>
      </c>
      <c r="F102" s="545">
        <f>VLOOKUP($C102,'Master Input'!$B$6:$AM$100,VLOOKUP($D$2,$E$4:$AC$7,F$3,FALSE),FALSE)</f>
        <v>14.65</v>
      </c>
      <c r="G102" s="507">
        <f>'Master Input'!D94</f>
        <v>15.5</v>
      </c>
      <c r="H102" s="260" t="str">
        <f>IF('Master Input'!E94="","",IF(F102&lt;=I102,"RED",(IF(AND(F102&lt;=J102,F102&gt;I102),"AMBER",(IF(F102&gt;=J102,"GREEN"))))))</f>
        <v>GREEN</v>
      </c>
      <c r="I102" s="508">
        <f>G102*'Master Input'!AH94</f>
        <v>13.174999999999999</v>
      </c>
      <c r="J102" s="509">
        <f>G102*'Master Input'!AI94</f>
        <v>14.26</v>
      </c>
      <c r="K102" s="510">
        <f>G102*'Master Input'!AJ94</f>
        <v>15.5</v>
      </c>
      <c r="L102" s="545">
        <f>VLOOKUP($C102,'Master Input'!$B$6:$AM$100,VLOOKUP($D$2,$E$4:$AC$7,L$3,FALSE),FALSE)</f>
        <v>14.898999999999999</v>
      </c>
      <c r="M102" s="507">
        <f>'Master Input'!K94</f>
        <v>15.5</v>
      </c>
      <c r="N102" s="260" t="str">
        <f>IF('Master Input'!M94="","",(IF(L102&lt;=O102,"RED",(IF(AND(L102&lt;=P102,L102&gt;O102),"AMBER",(IF(L102&gt;=P102,"GREEN")))))))</f>
        <v>GREEN</v>
      </c>
      <c r="O102" s="508">
        <f>M102*'Master Input'!AH94</f>
        <v>13.174999999999999</v>
      </c>
      <c r="P102" s="508">
        <f>M102*'Master Input'!AI94</f>
        <v>14.26</v>
      </c>
      <c r="Q102" s="511">
        <f>M102*'Master Input'!AJ94</f>
        <v>15.5</v>
      </c>
      <c r="R102" s="545">
        <f>VLOOKUP($C102,'Master Input'!$B$6:$AM$100,VLOOKUP($D$2,$E$4:$AC$7,R$3,FALSE),FALSE)</f>
        <v>15.547000000000001</v>
      </c>
      <c r="S102" s="507">
        <f>'Master Input'!R94</f>
        <v>15.5</v>
      </c>
      <c r="T102" s="260" t="str">
        <f>IF('Master Input'!U94="","",IF(R102&lt;=U102,"RED",(IF(AND(R102&lt;=V102,R102&gt;U102),"AMBER",(IF(R102&gt;=V102,"GREEN"))))))</f>
        <v>GREEN</v>
      </c>
      <c r="U102" s="508">
        <f>S102*'Master Input'!AH94</f>
        <v>13.174999999999999</v>
      </c>
      <c r="V102" s="508">
        <f>S102*'Master Input'!AI94</f>
        <v>14.26</v>
      </c>
      <c r="W102" s="511">
        <f>S102*'Master Input'!AJ94</f>
        <v>15.5</v>
      </c>
      <c r="X102" s="545">
        <f>VLOOKUP($C102,'Master Input'!$B$6:$AM$100,VLOOKUP($D$2,$E$4:$AI$7,X$3,FALSE),FALSE)</f>
        <v>16.175000000000001</v>
      </c>
      <c r="Y102" s="507">
        <f>'Master Input'!Y94</f>
        <v>15.5</v>
      </c>
      <c r="Z102" s="260" t="str">
        <f>IF('Master Input'!AC94="","",IF(X102&lt;=AA102,"RED",(IF(AND(X102&lt;=AB102,X102&gt;AA102),"AMBER",(IF(X102&gt;=AB102,"GREEN"))))))</f>
        <v>GREEN</v>
      </c>
      <c r="AA102" s="508">
        <f>Y102*'Master Input'!AH94</f>
        <v>13.174999999999999</v>
      </c>
      <c r="AB102" s="508">
        <f>Y102*'Master Input'!AI94</f>
        <v>14.26</v>
      </c>
      <c r="AC102" s="511">
        <f>Y102*'Master Input'!AJ94</f>
        <v>15.5</v>
      </c>
      <c r="AD102" s="545">
        <f>VLOOKUP($C102,'Master Input'!$B$6:$AM$100,VLOOKUP($D$2,$E$4:$AI$7,AD$3,FALSE),FALSE)</f>
        <v>0</v>
      </c>
      <c r="AE102" s="516">
        <f>'Master Input'!I94</f>
        <v>15.5</v>
      </c>
      <c r="AF102" s="198" t="str">
        <f t="shared" si="3"/>
        <v>RED</v>
      </c>
      <c r="AG102" s="513">
        <f>AE102*'Master Input'!AK94</f>
        <v>13.174999999999999</v>
      </c>
      <c r="AH102" s="513">
        <f>AE102*'Master Input'!AL94</f>
        <v>14.26</v>
      </c>
      <c r="AI102" s="514">
        <f>AE102*'Master Input'!AM94</f>
        <v>15.5</v>
      </c>
      <c r="AM102" s="256"/>
    </row>
    <row r="103" spans="1:39" ht="17.25" customHeight="1">
      <c r="A103" s="124" t="s">
        <v>257</v>
      </c>
      <c r="C103" s="644" t="str">
        <f>'Master Input'!B95</f>
        <v>Increase in recruitment profile of underrepresented volunteer groups                                                                       (TBA)</v>
      </c>
      <c r="E103" s="196" t="str">
        <f>'Master Input'!C95</f>
        <v>TBA</v>
      </c>
      <c r="F103" s="546">
        <f>VLOOKUP($C103,'Master Input'!$B$6:$AM$100,VLOOKUP($D$2,$E$4:$AC$7,F$3,FALSE),FALSE)</f>
        <v>0</v>
      </c>
      <c r="G103" s="197">
        <f>'Master Input'!D95</f>
        <v>0</v>
      </c>
      <c r="H103" s="260" t="str">
        <f>IF('Master Input'!E95="","",IF(F103&lt;=I103,"RED",(IF(AND(F103&lt;=J103,F103&gt;I103),"AMBER",(IF(F103&gt;=J103,"GREEN"))))))</f>
        <v/>
      </c>
      <c r="I103" s="217">
        <f>G103*'Master Input'!AH95</f>
        <v>0</v>
      </c>
      <c r="J103" s="200">
        <f>G103*'Master Input'!AI95</f>
        <v>0</v>
      </c>
      <c r="K103" s="225">
        <f>G103*'Master Input'!AJ95</f>
        <v>0</v>
      </c>
      <c r="L103" s="546">
        <f>VLOOKUP($C103,'Master Input'!$B$6:$AM$100,VLOOKUP($D$2,$E$4:$AC$7,L$3,FALSE),FALSE)</f>
        <v>0</v>
      </c>
      <c r="M103" s="197">
        <f>'Master Input'!K95</f>
        <v>0</v>
      </c>
      <c r="N103" s="260" t="str">
        <f>IF('Master Input'!M95="","",(IF(L103&lt;=O103,"RED",(IF(AND(L103&lt;=P103,L103&gt;O103),"AMBER",(IF(L103&gt;=P103,"GREEN")))))))</f>
        <v/>
      </c>
      <c r="O103" s="217">
        <f>M103*'Master Input'!AH95</f>
        <v>0</v>
      </c>
      <c r="P103" s="217">
        <f>M103*'Master Input'!AI95</f>
        <v>0</v>
      </c>
      <c r="Q103" s="218">
        <f>M103*'Master Input'!AJ95</f>
        <v>0</v>
      </c>
      <c r="R103" s="546">
        <f>VLOOKUP($C103,'Master Input'!$B$6:$AM$100,VLOOKUP($D$2,$E$4:$AC$7,R$3,FALSE),FALSE)</f>
        <v>0</v>
      </c>
      <c r="S103" s="197">
        <f>'Master Input'!R95</f>
        <v>0</v>
      </c>
      <c r="T103" s="260" t="str">
        <f>IF('Master Input'!U95="","",IF(R103&lt;=U103,"RED",(IF(AND(R103&lt;=V103,R103&gt;U103),"AMBER",(IF(R103&gt;=V103,"GREEN"))))))</f>
        <v/>
      </c>
      <c r="U103" s="217">
        <f>S103*'Master Input'!AH95</f>
        <v>0</v>
      </c>
      <c r="V103" s="217">
        <f>S103*'Master Input'!AI95</f>
        <v>0</v>
      </c>
      <c r="W103" s="218">
        <f>S103*'Master Input'!AJ95</f>
        <v>0</v>
      </c>
      <c r="X103" s="546">
        <f>VLOOKUP($C103,'Master Input'!$B$6:$AM$100,VLOOKUP($D$2,$E$4:$AI$7,X$3,FALSE),FALSE)</f>
        <v>0</v>
      </c>
      <c r="Y103" s="197">
        <f>'Master Input'!Y95</f>
        <v>0</v>
      </c>
      <c r="Z103" s="260" t="str">
        <f>IF('Master Input'!AC95="","",IF(X103&lt;=AA103,"RED",(IF(AND(X103&lt;=AB103,X103&gt;AA103),"AMBER",(IF(X103&gt;=AB103,"GREEN"))))))</f>
        <v/>
      </c>
      <c r="AA103" s="217">
        <f>Y103*'Master Input'!AH95</f>
        <v>0</v>
      </c>
      <c r="AB103" s="217">
        <f>Y103*'Master Input'!AI95</f>
        <v>0</v>
      </c>
      <c r="AC103" s="218">
        <f>Y103*'Master Input'!AJ95</f>
        <v>0</v>
      </c>
      <c r="AD103" s="546">
        <f>VLOOKUP($C103,'Master Input'!$B$6:$AM$100,VLOOKUP($D$2,$E$4:$AI$7,AD$3,FALSE),FALSE)</f>
        <v>0</v>
      </c>
      <c r="AE103" s="202">
        <f>'Master Input'!I95</f>
        <v>0</v>
      </c>
      <c r="AF103" s="198" t="str">
        <f>IF('Master Input'!AG95="","",IF(AD103&lt;=AG103,"RED",(IF(AND(AD103&lt;=AH103,AD103&gt;AG103),"AMBER",(IF(AD103&gt;=AH103,"GREEN"))))))</f>
        <v/>
      </c>
      <c r="AG103" s="199">
        <f>AE103*'Master Input'!AK95</f>
        <v>0</v>
      </c>
      <c r="AH103" s="199">
        <f>AE103*'Master Input'!AL95</f>
        <v>0</v>
      </c>
      <c r="AI103" s="201">
        <f>AE103*'Master Input'!AM95</f>
        <v>0</v>
      </c>
      <c r="AM103" s="256"/>
    </row>
    <row r="104" spans="1:39" ht="17.25" customHeight="1">
      <c r="A104" s="262" t="s">
        <v>234</v>
      </c>
      <c r="C104" s="189" t="str">
        <f>'Master Input'!B96</f>
        <v>E&amp;D</v>
      </c>
      <c r="D104" s="189"/>
      <c r="E104" s="189"/>
      <c r="F104" s="190"/>
      <c r="G104" s="189"/>
      <c r="H104" s="189"/>
      <c r="I104" s="189"/>
      <c r="J104" s="189"/>
      <c r="K104" s="193"/>
      <c r="L104" s="190"/>
      <c r="M104" s="189"/>
      <c r="N104" s="189"/>
      <c r="O104" s="189"/>
      <c r="P104" s="189"/>
      <c r="Q104" s="193"/>
      <c r="R104" s="190"/>
      <c r="S104" s="189"/>
      <c r="T104" s="189"/>
      <c r="U104" s="189"/>
      <c r="V104" s="189"/>
      <c r="W104" s="193"/>
      <c r="X104" s="190"/>
      <c r="Y104" s="189"/>
      <c r="Z104" s="189"/>
      <c r="AA104" s="189"/>
      <c r="AB104" s="189"/>
      <c r="AC104" s="193"/>
      <c r="AD104" s="190"/>
      <c r="AE104" s="189"/>
      <c r="AF104" s="189"/>
      <c r="AG104" s="189"/>
      <c r="AH104" s="189"/>
      <c r="AI104" s="193"/>
      <c r="AJ104" s="189"/>
      <c r="AK104" s="189"/>
      <c r="AL104" s="189"/>
      <c r="AM104" s="193"/>
    </row>
    <row r="105" spans="1:39" ht="17.25" customHeight="1">
      <c r="A105" s="124" t="s">
        <v>258</v>
      </c>
      <c r="C105" s="564" t="str">
        <f>'Master Input'!B97</f>
        <v>Increase in staff from under- rep groups- BME                                                                        (%, Non-Cumulative)</v>
      </c>
      <c r="E105" s="196" t="str">
        <f>'Master Input'!C97</f>
        <v>%</v>
      </c>
      <c r="F105" s="373">
        <f>VLOOKUP($C105,'Master Input'!$B$6:$AM$100,VLOOKUP($D$2,$E$4:$AC$7,F$3,FALSE),FALSE)</f>
        <v>0.08</v>
      </c>
      <c r="G105" s="208">
        <f>'Master Input'!D97</f>
        <v>0.08</v>
      </c>
      <c r="H105" s="260" t="str">
        <f>IF('Master Input'!E97="","",IF(F105&lt;=I105,"RED",(IF(AND(F105&lt;=J105,F105&gt;I105),"AMBER",(IF(F105&gt;=J105,"GREEN"))))))</f>
        <v>GREEN</v>
      </c>
      <c r="I105" s="209">
        <f>G105*'Master Input'!AH97</f>
        <v>0.06</v>
      </c>
      <c r="J105" s="208">
        <f>G105*'Master Input'!AI97</f>
        <v>6.8000000000000005E-2</v>
      </c>
      <c r="K105" s="206">
        <f>G105*'Master Input'!AJ97</f>
        <v>0.08</v>
      </c>
      <c r="L105" s="373">
        <f>VLOOKUP($C105,'Master Input'!$B$6:$AM$100,VLOOKUP($D$2,$E$4:$AC$7,L$3,FALSE),FALSE)</f>
        <v>7.0000000000000007E-2</v>
      </c>
      <c r="M105" s="208">
        <f>'Master Input'!K97</f>
        <v>0.08</v>
      </c>
      <c r="N105" s="260" t="str">
        <f>IF('Master Input'!M97="","",(IF(L105&lt;=O105,"RED",(IF(AND(L105&lt;=P105,L105&gt;O105),"AMBER",(IF(L105&gt;=P105,"GREEN")))))))</f>
        <v>GREEN</v>
      </c>
      <c r="O105" s="209">
        <f>M105*'Master Input'!AH97</f>
        <v>0.06</v>
      </c>
      <c r="P105" s="209">
        <f>M105*'Master Input'!AI97</f>
        <v>6.8000000000000005E-2</v>
      </c>
      <c r="Q105" s="210">
        <f>M105*'Master Input'!AJ97</f>
        <v>0.08</v>
      </c>
      <c r="R105" s="373">
        <f>VLOOKUP($C105,'Master Input'!$B$6:$AM$100,VLOOKUP($D$2,$E$4:$AC$7,R$3,FALSE),FALSE)</f>
        <v>0.08</v>
      </c>
      <c r="S105" s="208">
        <f>'Master Input'!R97</f>
        <v>0.08</v>
      </c>
      <c r="T105" s="260" t="str">
        <f>IF('Master Input'!U97="","",IF(R105&lt;=U105,"RED",(IF(AND(R105&lt;=V105,R105&gt;U105),"AMBER",(IF(R105&gt;=V105,"GREEN"))))))</f>
        <v>GREEN</v>
      </c>
      <c r="U105" s="209">
        <f>S105*'Master Input'!AH97</f>
        <v>0.06</v>
      </c>
      <c r="V105" s="209">
        <f>S105*'Master Input'!AI97</f>
        <v>6.8000000000000005E-2</v>
      </c>
      <c r="W105" s="210">
        <f>S105*'Master Input'!AJ97</f>
        <v>0.08</v>
      </c>
      <c r="X105" s="373">
        <f>VLOOKUP($C105,'Master Input'!$B$6:$AM$100,VLOOKUP($D$2,$E$4:$AI$7,X$3,FALSE),FALSE)</f>
        <v>7.5899999999999995E-2</v>
      </c>
      <c r="Y105" s="208">
        <f>'Master Input'!Y97</f>
        <v>0.08</v>
      </c>
      <c r="Z105" s="260" t="str">
        <f>IF('Master Input'!AC97="","",IF(X105&lt;=AA105,"RED",(IF(AND(X105&lt;=AB105,X105&gt;AA105),"AMBER",(IF(X105&gt;=AB105,"GREEN"))))))</f>
        <v>GREEN</v>
      </c>
      <c r="AA105" s="209">
        <f>Y105*'Master Input'!AH97</f>
        <v>0.06</v>
      </c>
      <c r="AB105" s="209">
        <f>Y105*'Master Input'!AI97</f>
        <v>6.8000000000000005E-2</v>
      </c>
      <c r="AC105" s="210">
        <f>Y105*'Master Input'!AJ97</f>
        <v>0.08</v>
      </c>
      <c r="AD105" s="373">
        <f>VLOOKUP($C105,'Master Input'!$B$6:$AM$100,VLOOKUP($D$2,$E$4:$AI$7,AD$3,FALSE),FALSE)</f>
        <v>0</v>
      </c>
      <c r="AE105" s="211">
        <f>'Master Input'!I97</f>
        <v>0</v>
      </c>
      <c r="AF105" s="198" t="str">
        <f t="shared" si="3"/>
        <v>RED</v>
      </c>
      <c r="AG105" s="209">
        <f>AE105*'Master Input'!AK97</f>
        <v>0</v>
      </c>
      <c r="AH105" s="209">
        <f>AE105*'Master Input'!AL97</f>
        <v>0</v>
      </c>
      <c r="AI105" s="210">
        <f>AE105*'Master Input'!AM97</f>
        <v>0</v>
      </c>
      <c r="AM105" s="256"/>
    </row>
    <row r="106" spans="1:39" ht="17.25" customHeight="1">
      <c r="A106" s="124" t="s">
        <v>259</v>
      </c>
      <c r="C106" s="564" t="str">
        <f>'Master Input'!B98</f>
        <v>Increase in staff from under- rep groups- Male                                                                                (%, Non-Cumulative)</v>
      </c>
      <c r="E106" s="196" t="str">
        <f>'Master Input'!C98</f>
        <v>%</v>
      </c>
      <c r="F106" s="373">
        <f>VLOOKUP($C106,'Master Input'!$B$6:$AM$100,VLOOKUP($D$2,$E$4:$AC$7,F$3,FALSE),FALSE)</f>
        <v>0.16</v>
      </c>
      <c r="G106" s="208">
        <f>'Master Input'!D98</f>
        <v>0.16</v>
      </c>
      <c r="H106" s="260" t="str">
        <f>IF('Master Input'!E98="","",IF(F106&lt;=I106,"RED",(IF(AND(F106&lt;=J106,F106&gt;I106),"AMBER",(IF(F106&gt;=J106,"GREEN"))))))</f>
        <v>GREEN</v>
      </c>
      <c r="I106" s="209">
        <f>G106*'Master Input'!AH98</f>
        <v>0.12</v>
      </c>
      <c r="J106" s="208">
        <f>G106*'Master Input'!AI98</f>
        <v>0.13600000000000001</v>
      </c>
      <c r="K106" s="206">
        <f>G106*'Master Input'!AJ98</f>
        <v>0.16</v>
      </c>
      <c r="L106" s="373">
        <f>VLOOKUP($C106,'Master Input'!$B$6:$AM$100,VLOOKUP($D$2,$E$4:$AC$7,L$3,FALSE),FALSE)</f>
        <v>0.16</v>
      </c>
      <c r="M106" s="208">
        <f>'Master Input'!K98</f>
        <v>0.16</v>
      </c>
      <c r="N106" s="260" t="str">
        <f>IF('Master Input'!M98="","",(IF(L106&lt;=O106,"RED",(IF(AND(L106&lt;=P106,L106&gt;O106),"AMBER",(IF(L106&gt;=P106,"GREEN")))))))</f>
        <v>GREEN</v>
      </c>
      <c r="O106" s="209">
        <f>M106*'Master Input'!AH98</f>
        <v>0.12</v>
      </c>
      <c r="P106" s="209">
        <f>M106*'Master Input'!AI98</f>
        <v>0.13600000000000001</v>
      </c>
      <c r="Q106" s="210">
        <f>M106*'Master Input'!AJ98</f>
        <v>0.16</v>
      </c>
      <c r="R106" s="373">
        <f>VLOOKUP($C106,'Master Input'!$B$6:$AM$100,VLOOKUP($D$2,$E$4:$AC$7,R$3,FALSE),FALSE)</f>
        <v>0.16</v>
      </c>
      <c r="S106" s="208">
        <f>'Master Input'!R98</f>
        <v>0.16</v>
      </c>
      <c r="T106" s="260" t="str">
        <f>IF('Master Input'!U98="","",IF(R106&lt;=U106,"RED",(IF(AND(R106&lt;=V106,R106&gt;U106),"AMBER",(IF(R106&gt;=V106,"GREEN"))))))</f>
        <v>GREEN</v>
      </c>
      <c r="U106" s="209">
        <f>S106*'Master Input'!AH98</f>
        <v>0.12</v>
      </c>
      <c r="V106" s="209">
        <f>S106*'Master Input'!AI98</f>
        <v>0.13600000000000001</v>
      </c>
      <c r="W106" s="210">
        <f>S106*'Master Input'!AJ98</f>
        <v>0.16</v>
      </c>
      <c r="X106" s="373">
        <f>VLOOKUP($C106,'Master Input'!$B$6:$AM$100,VLOOKUP($D$2,$E$4:$AI$7,X$3,FALSE),FALSE)</f>
        <v>0.15740000000000001</v>
      </c>
      <c r="Y106" s="208">
        <f>'Master Input'!Y98</f>
        <v>0.16</v>
      </c>
      <c r="Z106" s="260" t="str">
        <f>IF('Master Input'!AC98="","",IF(X106&lt;=AA106,"RED",(IF(AND(X106&lt;=AB106,X106&gt;AA106),"AMBER",(IF(X106&gt;=AB106,"GREEN"))))))</f>
        <v>GREEN</v>
      </c>
      <c r="AA106" s="209">
        <f>Y106*'Master Input'!AH98</f>
        <v>0.12</v>
      </c>
      <c r="AB106" s="209">
        <f>Y106*'Master Input'!AI98</f>
        <v>0.13600000000000001</v>
      </c>
      <c r="AC106" s="210">
        <f>Y106*'Master Input'!AJ98</f>
        <v>0.16</v>
      </c>
      <c r="AD106" s="373">
        <f>VLOOKUP($C106,'Master Input'!$B$6:$AM$100,VLOOKUP($D$2,$E$4:$AI$7,AD$3,FALSE),FALSE)</f>
        <v>0</v>
      </c>
      <c r="AE106" s="211">
        <f>'Master Input'!I98</f>
        <v>0</v>
      </c>
      <c r="AF106" s="198" t="str">
        <f t="shared" si="3"/>
        <v>RED</v>
      </c>
      <c r="AG106" s="209">
        <f>AE106*'Master Input'!AK98</f>
        <v>0</v>
      </c>
      <c r="AH106" s="209">
        <f>AE106*'Master Input'!AL98</f>
        <v>0</v>
      </c>
      <c r="AI106" s="210">
        <f>AE106*'Master Input'!AM98</f>
        <v>0</v>
      </c>
      <c r="AM106" s="256"/>
    </row>
    <row r="107" spans="1:39" ht="17.25" customHeight="1">
      <c r="A107" s="165" t="s">
        <v>260</v>
      </c>
      <c r="C107" s="564" t="str">
        <f>'Master Input'!B99</f>
        <v>Increase in staff from under- rep groups- Disabled                                                                        (%, Non-Cumulative)</v>
      </c>
      <c r="E107" s="196" t="str">
        <f>'Master Input'!C99</f>
        <v>%</v>
      </c>
      <c r="F107" s="373">
        <f>VLOOKUP($C107,'Master Input'!$B$6:$AM$100,VLOOKUP($D$2,$E$4:$AC$7,F$3,FALSE),FALSE)</f>
        <v>0.04</v>
      </c>
      <c r="G107" s="208">
        <f>'Master Input'!D99</f>
        <v>0.04</v>
      </c>
      <c r="H107" s="260" t="str">
        <f>IF('Master Input'!E99="","",IF(F107&lt;=I107,"RED",(IF(AND(F107&lt;=J107,F107&gt;I107),"AMBER",(IF(F107&gt;=J107,"GREEN"))))))</f>
        <v>GREEN</v>
      </c>
      <c r="I107" s="209">
        <f>G107*'Master Input'!AH99</f>
        <v>0.03</v>
      </c>
      <c r="J107" s="208">
        <f>G107*'Master Input'!AI99</f>
        <v>3.4000000000000002E-2</v>
      </c>
      <c r="K107" s="206">
        <f>G107*'Master Input'!AJ99</f>
        <v>0.04</v>
      </c>
      <c r="L107" s="373">
        <f>VLOOKUP($C107,'Master Input'!$B$6:$AM$100,VLOOKUP($D$2,$E$4:$AC$7,L$3,FALSE),FALSE)</f>
        <v>0.04</v>
      </c>
      <c r="M107" s="208">
        <f>'Master Input'!K99</f>
        <v>0.04</v>
      </c>
      <c r="N107" s="260" t="str">
        <f>IF('Master Input'!M99="","",(IF(L107&lt;=O107,"RED",(IF(AND(L107&lt;=P107,L107&gt;O107),"AMBER",(IF(L107&gt;=P107,"GREEN")))))))</f>
        <v>GREEN</v>
      </c>
      <c r="O107" s="209">
        <f>M107*'Master Input'!AH99</f>
        <v>0.03</v>
      </c>
      <c r="P107" s="209">
        <f>M107*'Master Input'!AI99</f>
        <v>3.4000000000000002E-2</v>
      </c>
      <c r="Q107" s="210">
        <f>M107*'Master Input'!AJ99</f>
        <v>0.04</v>
      </c>
      <c r="R107" s="373">
        <f>VLOOKUP($C107,'Master Input'!$B$6:$AM$100,VLOOKUP($D$2,$E$4:$AC$7,R$3,FALSE),FALSE)</f>
        <v>0.03</v>
      </c>
      <c r="S107" s="208">
        <f>'Master Input'!R99</f>
        <v>0.04</v>
      </c>
      <c r="T107" s="260" t="str">
        <f>IF('Master Input'!U98="","",IF(R107&lt;=U107,"RED",(IF(AND(R107&lt;=V107,R107&gt;U107),"AMBER",(IF(R107&gt;=V107,"GREEN"))))))</f>
        <v>RED</v>
      </c>
      <c r="U107" s="229">
        <f>S107*'Master Input'!AH99</f>
        <v>0.03</v>
      </c>
      <c r="V107" s="204">
        <f>S107*'Master Input'!AI99</f>
        <v>3.4000000000000002E-2</v>
      </c>
      <c r="W107" s="210">
        <f>S107*'Master Input'!AJ99</f>
        <v>0.04</v>
      </c>
      <c r="X107" s="373">
        <f>VLOOKUP($C107,'Master Input'!$B$6:$AM$100,VLOOKUP($D$2,$E$4:$AI$7,X$3,FALSE),FALSE)</f>
        <v>3.4299999999999997E-2</v>
      </c>
      <c r="Y107" s="208">
        <f>'Master Input'!Y99</f>
        <v>0.04</v>
      </c>
      <c r="Z107" s="260" t="str">
        <f>IF('Master Input'!AC99="","",IF(X107&lt;=AA107,"RED",(IF(AND(X107&lt;=AB107,X107&gt;AA107),"AMBER",(IF(X107&gt;=AB107,"GREEN"))))))</f>
        <v>GREEN</v>
      </c>
      <c r="AA107" s="209">
        <f>Y107*'Master Input'!AH99</f>
        <v>0.03</v>
      </c>
      <c r="AB107" s="209">
        <f>Y107*'Master Input'!AI99</f>
        <v>3.4000000000000002E-2</v>
      </c>
      <c r="AC107" s="210">
        <f>Y107*'Master Input'!AJ99</f>
        <v>0.04</v>
      </c>
      <c r="AD107" s="373">
        <f>VLOOKUP($C107,'Master Input'!$B$6:$AM$100,VLOOKUP($D$2,$E$4:$AI$7,AD$3,FALSE),FALSE)</f>
        <v>0</v>
      </c>
      <c r="AE107" s="211">
        <f>'Master Input'!I99</f>
        <v>0</v>
      </c>
      <c r="AF107" s="198" t="str">
        <f t="shared" si="3"/>
        <v>RED</v>
      </c>
      <c r="AG107" s="209">
        <f>AE107*'Master Input'!AK99</f>
        <v>0</v>
      </c>
      <c r="AH107" s="209">
        <f>AE107*'Master Input'!AL99</f>
        <v>0</v>
      </c>
      <c r="AI107" s="210">
        <f>AE107*'Master Input'!AM99</f>
        <v>0</v>
      </c>
      <c r="AM107" s="256"/>
    </row>
    <row r="108" spans="1:39" ht="17.25" customHeight="1">
      <c r="A108" s="165" t="s">
        <v>261</v>
      </c>
      <c r="C108" s="564" t="str">
        <f>'Master Input'!B100</f>
        <v>Increase in staff from under- rep groups- LGBT                                                                                  (%, Non-Cumulative)</v>
      </c>
      <c r="E108" s="196" t="str">
        <f>'Master Input'!C100</f>
        <v>%</v>
      </c>
      <c r="F108" s="373">
        <f>VLOOKUP($C108,'Master Input'!$B$6:$AM$100,VLOOKUP($D$2,$E$4:$AC$7,F$3,FALSE),FALSE)</f>
        <v>0.03</v>
      </c>
      <c r="G108" s="208">
        <f>'Master Input'!D100</f>
        <v>0.03</v>
      </c>
      <c r="H108" s="260" t="str">
        <f>IF('Master Input'!E100="","",IF(F108&lt;=I108,"RED",(IF(AND(F108&lt;=J108,F108&gt;I108),"AMBER",(IF(F108&gt;=J108,"GREEN"))))))</f>
        <v>GREEN</v>
      </c>
      <c r="I108" s="209">
        <f>G108*'Master Input'!AH100</f>
        <v>2.2499999999999999E-2</v>
      </c>
      <c r="J108" s="208">
        <f>G108*'Master Input'!AI100</f>
        <v>2.5499999999999998E-2</v>
      </c>
      <c r="K108" s="206">
        <f>G108*'Master Input'!AJ100</f>
        <v>0.03</v>
      </c>
      <c r="L108" s="373">
        <f>VLOOKUP($C108,'Master Input'!$B$6:$AM$100,VLOOKUP($D$2,$E$4:$AC$7,L$3,FALSE),FALSE)</f>
        <v>0.02</v>
      </c>
      <c r="M108" s="208">
        <f>'Master Input'!K100</f>
        <v>0.03</v>
      </c>
      <c r="N108" s="260" t="str">
        <f>IF('Master Input'!M100="","",(IF(L108&lt;=O108,"RED",(IF(AND(L108&lt;=P108,L108&gt;O108),"AMBER",(IF(L108&gt;=P108,"GREEN")))))))</f>
        <v>RED</v>
      </c>
      <c r="O108" s="204">
        <f>M108*'Master Input'!AH100</f>
        <v>2.2499999999999999E-2</v>
      </c>
      <c r="P108" s="209">
        <f>M108*'Master Input'!AI100</f>
        <v>2.5499999999999998E-2</v>
      </c>
      <c r="Q108" s="210">
        <f>M108*'Master Input'!AJ100</f>
        <v>0.03</v>
      </c>
      <c r="R108" s="1374">
        <f>VLOOKUP($C108,'Master Input'!$B$6:$AM$100,VLOOKUP($D$2,$E$4:$AC$7,R$3,FALSE),FALSE)</f>
        <v>0.02</v>
      </c>
      <c r="S108" s="208">
        <f>'Master Input'!R100</f>
        <v>0.03</v>
      </c>
      <c r="T108" s="260" t="str">
        <f>IF('Master Input'!U100="","",IF(R108&lt;=U108,"RED",(IF(AND(R108&lt;=V108,R108&gt;U108),"AMBER",(IF(R108&gt;=V108,"GREEN"))))))</f>
        <v>RED</v>
      </c>
      <c r="U108" s="204">
        <f>S108*'Master Input'!AH100</f>
        <v>2.2499999999999999E-2</v>
      </c>
      <c r="V108" s="209">
        <f>S108*'Master Input'!AI100</f>
        <v>2.5499999999999998E-2</v>
      </c>
      <c r="W108" s="210">
        <f>S108*'Master Input'!AJ100</f>
        <v>0.03</v>
      </c>
      <c r="X108" s="1374">
        <f>VLOOKUP($C108,'Master Input'!$B$6:$AM$100,VLOOKUP($D$2,$E$4:$AI$7,X$3,FALSE),FALSE)</f>
        <v>2.3599999999999999E-2</v>
      </c>
      <c r="Y108" s="208">
        <f>'Master Input'!Y100</f>
        <v>0.03</v>
      </c>
      <c r="Z108" s="260" t="str">
        <f>IF('Master Input'!AC100="","",IF(X108&lt;=AA108,"RED",(IF(AND(X108&lt;=AB108,X108&gt;AA108),"AMBER",(IF(X108&gt;=AB108,"GREEN"))))))</f>
        <v>AMBER</v>
      </c>
      <c r="AA108" s="204">
        <f>Y108*'Master Input'!AH100</f>
        <v>2.2499999999999999E-2</v>
      </c>
      <c r="AB108" s="209">
        <f>Y108*'Master Input'!AI100</f>
        <v>2.5499999999999998E-2</v>
      </c>
      <c r="AC108" s="210">
        <f>Y108*'Master Input'!AJ100</f>
        <v>0.03</v>
      </c>
      <c r="AD108" s="373">
        <f>VLOOKUP($C108,'Master Input'!$B$6:$AM$100,VLOOKUP($D$2,$E$4:$AI$7,AD$3,FALSE),FALSE)</f>
        <v>0</v>
      </c>
      <c r="AE108" s="211">
        <f>'Master Input'!I100</f>
        <v>0</v>
      </c>
      <c r="AF108" s="198" t="str">
        <f t="shared" si="3"/>
        <v>RED</v>
      </c>
      <c r="AG108" s="209">
        <f>AE108*'Master Input'!AK100</f>
        <v>0</v>
      </c>
      <c r="AH108" s="209">
        <f>AE108*'Master Input'!AL100</f>
        <v>0</v>
      </c>
      <c r="AI108" s="210">
        <f>AE108*'Master Input'!AM100</f>
        <v>0</v>
      </c>
      <c r="AM108" s="256"/>
    </row>
  </sheetData>
  <mergeCells count="1">
    <mergeCell ref="E11:E12"/>
  </mergeCells>
  <conditionalFormatting sqref="H18:H19 H52:H55 H14:H16 AF38:AF39 H34:H37 G22:G23 H57 H59 H40:H41 H47:H49 H28:H32 H63 AF63 H43:H45 N43:N45 Z43:Z45 T43:T45 AF43:AF45 H21:H26">
    <cfRule type="containsText" dxfId="284" priority="466" operator="containsText" text="GREEN">
      <formula>NOT(ISERROR(SEARCH("GREEN",G14)))</formula>
    </cfRule>
    <cfRule type="containsText" dxfId="283" priority="467" operator="containsText" text="AMBER">
      <formula>NOT(ISERROR(SEARCH("AMBER",G14)))</formula>
    </cfRule>
    <cfRule type="containsText" dxfId="282" priority="468" operator="containsText" text="RED">
      <formula>NOT(ISERROR(SEARCH("RED",G14)))</formula>
    </cfRule>
  </conditionalFormatting>
  <conditionalFormatting sqref="N14:N16 N18:N19 N21 N28 N35:N36 N52:N54 N40:N41 N47:N49 N30:N32 N24:N26">
    <cfRule type="containsText" dxfId="281" priority="463" operator="containsText" text="GREEN">
      <formula>NOT(ISERROR(SEARCH("GREEN",N14)))</formula>
    </cfRule>
    <cfRule type="containsText" dxfId="280" priority="464" operator="containsText" text="AMBER">
      <formula>NOT(ISERROR(SEARCH("AMBER",N14)))</formula>
    </cfRule>
    <cfRule type="containsText" dxfId="279" priority="465" operator="containsText" text="RED">
      <formula>NOT(ISERROR(SEARCH("RED",N14)))</formula>
    </cfRule>
  </conditionalFormatting>
  <conditionalFormatting sqref="Z14:Z16 Z18:Z19 Z21 Z57 Z28 Z35:Z36 Z52:Z54 Z40:Z41 Z47:Z49 Z30:Z32 Z24:Z26">
    <cfRule type="containsText" dxfId="278" priority="457" operator="containsText" text="GREEN">
      <formula>NOT(ISERROR(SEARCH("GREEN",Z14)))</formula>
    </cfRule>
    <cfRule type="containsText" dxfId="277" priority="458" operator="containsText" text="AMBER">
      <formula>NOT(ISERROR(SEARCH("AMBER",Z14)))</formula>
    </cfRule>
    <cfRule type="containsText" dxfId="276" priority="459" operator="containsText" text="RED">
      <formula>NOT(ISERROR(SEARCH("RED",Z14)))</formula>
    </cfRule>
  </conditionalFormatting>
  <conditionalFormatting sqref="T14:T16 T18:T19 T21 T57 T28 T35:T36 T52:T54 T40:T41 T47:T49 T30:T32 T24:T26">
    <cfRule type="containsText" dxfId="275" priority="460" operator="containsText" text="GREEN">
      <formula>NOT(ISERROR(SEARCH("GREEN",T14)))</formula>
    </cfRule>
    <cfRule type="containsText" dxfId="274" priority="461" operator="containsText" text="AMBER">
      <formula>NOT(ISERROR(SEARCH("AMBER",T14)))</formula>
    </cfRule>
    <cfRule type="containsText" dxfId="273" priority="462" operator="containsText" text="RED">
      <formula>NOT(ISERROR(SEARCH("RED",T14)))</formula>
    </cfRule>
  </conditionalFormatting>
  <conditionalFormatting sqref="G27:H27">
    <cfRule type="containsText" dxfId="272" priority="445" operator="containsText" text="GREEN">
      <formula>NOT(ISERROR(SEARCH("GREEN",G27)))</formula>
    </cfRule>
    <cfRule type="containsText" dxfId="271" priority="446" operator="containsText" text="AMBER">
      <formula>NOT(ISERROR(SEARCH("AMBER",G27)))</formula>
    </cfRule>
    <cfRule type="containsText" dxfId="270" priority="447" operator="containsText" text="RED">
      <formula>NOT(ISERROR(SEARCH("RED",G27)))</formula>
    </cfRule>
  </conditionalFormatting>
  <conditionalFormatting sqref="G33:H33">
    <cfRule type="containsText" dxfId="269" priority="442" operator="containsText" text="GREEN">
      <formula>NOT(ISERROR(SEARCH("GREEN",G33)))</formula>
    </cfRule>
    <cfRule type="containsText" dxfId="268" priority="443" operator="containsText" text="AMBER">
      <formula>NOT(ISERROR(SEARCH("AMBER",G33)))</formula>
    </cfRule>
    <cfRule type="containsText" dxfId="267" priority="444" operator="containsText" text="RED">
      <formula>NOT(ISERROR(SEARCH("RED",G33)))</formula>
    </cfRule>
  </conditionalFormatting>
  <conditionalFormatting sqref="G38:H39">
    <cfRule type="containsText" dxfId="266" priority="439" operator="containsText" text="GREEN">
      <formula>NOT(ISERROR(SEARCH("GREEN",G38)))</formula>
    </cfRule>
    <cfRule type="containsText" dxfId="265" priority="440" operator="containsText" text="AMBER">
      <formula>NOT(ISERROR(SEARCH("AMBER",G38)))</formula>
    </cfRule>
    <cfRule type="containsText" dxfId="264" priority="441" operator="containsText" text="RED">
      <formula>NOT(ISERROR(SEARCH("RED",G38)))</formula>
    </cfRule>
  </conditionalFormatting>
  <conditionalFormatting sqref="G42:H42">
    <cfRule type="containsText" dxfId="263" priority="436" operator="containsText" text="GREEN">
      <formula>NOT(ISERROR(SEARCH("GREEN",G42)))</formula>
    </cfRule>
    <cfRule type="containsText" dxfId="262" priority="437" operator="containsText" text="AMBER">
      <formula>NOT(ISERROR(SEARCH("AMBER",G42)))</formula>
    </cfRule>
    <cfRule type="containsText" dxfId="261" priority="438" operator="containsText" text="RED">
      <formula>NOT(ISERROR(SEARCH("RED",G42)))</formula>
    </cfRule>
  </conditionalFormatting>
  <conditionalFormatting sqref="G46:H46">
    <cfRule type="containsText" dxfId="260" priority="433" operator="containsText" text="GREEN">
      <formula>NOT(ISERROR(SEARCH("GREEN",G46)))</formula>
    </cfRule>
    <cfRule type="containsText" dxfId="259" priority="434" operator="containsText" text="AMBER">
      <formula>NOT(ISERROR(SEARCH("AMBER",G46)))</formula>
    </cfRule>
    <cfRule type="containsText" dxfId="258" priority="435" operator="containsText" text="RED">
      <formula>NOT(ISERROR(SEARCH("RED",G46)))</formula>
    </cfRule>
  </conditionalFormatting>
  <conditionalFormatting sqref="G50:H51">
    <cfRule type="containsText" dxfId="257" priority="430" operator="containsText" text="GREEN">
      <formula>NOT(ISERROR(SEARCH("GREEN",G50)))</formula>
    </cfRule>
    <cfRule type="containsText" dxfId="256" priority="431" operator="containsText" text="AMBER">
      <formula>NOT(ISERROR(SEARCH("AMBER",G50)))</formula>
    </cfRule>
    <cfRule type="containsText" dxfId="255" priority="432" operator="containsText" text="RED">
      <formula>NOT(ISERROR(SEARCH("RED",G50)))</formula>
    </cfRule>
  </conditionalFormatting>
  <conditionalFormatting sqref="G56:H56">
    <cfRule type="containsText" dxfId="254" priority="427" operator="containsText" text="GREEN">
      <formula>NOT(ISERROR(SEARCH("GREEN",G56)))</formula>
    </cfRule>
    <cfRule type="containsText" dxfId="253" priority="428" operator="containsText" text="AMBER">
      <formula>NOT(ISERROR(SEARCH("AMBER",G56)))</formula>
    </cfRule>
    <cfRule type="containsText" dxfId="252" priority="429" operator="containsText" text="RED">
      <formula>NOT(ISERROR(SEARCH("RED",G56)))</formula>
    </cfRule>
  </conditionalFormatting>
  <conditionalFormatting sqref="G58:H58">
    <cfRule type="containsText" dxfId="251" priority="424" operator="containsText" text="GREEN">
      <formula>NOT(ISERROR(SEARCH("GREEN",G58)))</formula>
    </cfRule>
    <cfRule type="containsText" dxfId="250" priority="425" operator="containsText" text="AMBER">
      <formula>NOT(ISERROR(SEARCH("AMBER",G58)))</formula>
    </cfRule>
    <cfRule type="containsText" dxfId="249" priority="426" operator="containsText" text="RED">
      <formula>NOT(ISERROR(SEARCH("RED",G58)))</formula>
    </cfRule>
  </conditionalFormatting>
  <conditionalFormatting sqref="M22:N23">
    <cfRule type="containsText" dxfId="248" priority="421" operator="containsText" text="GREEN">
      <formula>NOT(ISERROR(SEARCH("GREEN",M22)))</formula>
    </cfRule>
    <cfRule type="containsText" dxfId="247" priority="422" operator="containsText" text="AMBER">
      <formula>NOT(ISERROR(SEARCH("AMBER",M22)))</formula>
    </cfRule>
    <cfRule type="containsText" dxfId="246" priority="423" operator="containsText" text="RED">
      <formula>NOT(ISERROR(SEARCH("RED",M22)))</formula>
    </cfRule>
  </conditionalFormatting>
  <conditionalFormatting sqref="S22:T23">
    <cfRule type="containsText" dxfId="245" priority="418" operator="containsText" text="GREEN">
      <formula>NOT(ISERROR(SEARCH("GREEN",S22)))</formula>
    </cfRule>
    <cfRule type="containsText" dxfId="244" priority="419" operator="containsText" text="AMBER">
      <formula>NOT(ISERROR(SEARCH("AMBER",S22)))</formula>
    </cfRule>
    <cfRule type="containsText" dxfId="243" priority="420" operator="containsText" text="RED">
      <formula>NOT(ISERROR(SEARCH("RED",S22)))</formula>
    </cfRule>
  </conditionalFormatting>
  <conditionalFormatting sqref="Y22:Z23">
    <cfRule type="containsText" dxfId="242" priority="415" operator="containsText" text="GREEN">
      <formula>NOT(ISERROR(SEARCH("GREEN",Y22)))</formula>
    </cfRule>
    <cfRule type="containsText" dxfId="241" priority="416" operator="containsText" text="AMBER">
      <formula>NOT(ISERROR(SEARCH("AMBER",Y22)))</formula>
    </cfRule>
    <cfRule type="containsText" dxfId="240" priority="417" operator="containsText" text="RED">
      <formula>NOT(ISERROR(SEARCH("RED",Y22)))</formula>
    </cfRule>
  </conditionalFormatting>
  <conditionalFormatting sqref="M38:N39">
    <cfRule type="containsText" dxfId="239" priority="409" operator="containsText" text="GREEN">
      <formula>NOT(ISERROR(SEARCH("GREEN",M38)))</formula>
    </cfRule>
    <cfRule type="containsText" dxfId="238" priority="410" operator="containsText" text="AMBER">
      <formula>NOT(ISERROR(SEARCH("AMBER",M38)))</formula>
    </cfRule>
    <cfRule type="containsText" dxfId="237" priority="411" operator="containsText" text="RED">
      <formula>NOT(ISERROR(SEARCH("RED",M38)))</formula>
    </cfRule>
  </conditionalFormatting>
  <conditionalFormatting sqref="S38:T39">
    <cfRule type="containsText" dxfId="236" priority="406" operator="containsText" text="GREEN">
      <formula>NOT(ISERROR(SEARCH("GREEN",S38)))</formula>
    </cfRule>
    <cfRule type="containsText" dxfId="235" priority="407" operator="containsText" text="AMBER">
      <formula>NOT(ISERROR(SEARCH("AMBER",S38)))</formula>
    </cfRule>
    <cfRule type="containsText" dxfId="234" priority="408" operator="containsText" text="RED">
      <formula>NOT(ISERROR(SEARCH("RED",S38)))</formula>
    </cfRule>
  </conditionalFormatting>
  <conditionalFormatting sqref="Y38:Z39">
    <cfRule type="containsText" dxfId="233" priority="403" operator="containsText" text="GREEN">
      <formula>NOT(ISERROR(SEARCH("GREEN",Y38)))</formula>
    </cfRule>
    <cfRule type="containsText" dxfId="232" priority="404" operator="containsText" text="AMBER">
      <formula>NOT(ISERROR(SEARCH("AMBER",Y38)))</formula>
    </cfRule>
    <cfRule type="containsText" dxfId="231" priority="405" operator="containsText" text="RED">
      <formula>NOT(ISERROR(SEARCH("RED",Y38)))</formula>
    </cfRule>
  </conditionalFormatting>
  <conditionalFormatting sqref="M50:N51">
    <cfRule type="containsText" dxfId="230" priority="397" operator="containsText" text="GREEN">
      <formula>NOT(ISERROR(SEARCH("GREEN",M50)))</formula>
    </cfRule>
    <cfRule type="containsText" dxfId="229" priority="398" operator="containsText" text="AMBER">
      <formula>NOT(ISERROR(SEARCH("AMBER",M50)))</formula>
    </cfRule>
    <cfRule type="containsText" dxfId="228" priority="399" operator="containsText" text="RED">
      <formula>NOT(ISERROR(SEARCH("RED",M50)))</formula>
    </cfRule>
  </conditionalFormatting>
  <conditionalFormatting sqref="S50:T51">
    <cfRule type="containsText" dxfId="227" priority="394" operator="containsText" text="GREEN">
      <formula>NOT(ISERROR(SEARCH("GREEN",S50)))</formula>
    </cfRule>
    <cfRule type="containsText" dxfId="226" priority="395" operator="containsText" text="AMBER">
      <formula>NOT(ISERROR(SEARCH("AMBER",S50)))</formula>
    </cfRule>
    <cfRule type="containsText" dxfId="225" priority="396" operator="containsText" text="RED">
      <formula>NOT(ISERROR(SEARCH("RED",S50)))</formula>
    </cfRule>
  </conditionalFormatting>
  <conditionalFormatting sqref="Y50:Z51">
    <cfRule type="containsText" dxfId="224" priority="391" operator="containsText" text="GREEN">
      <formula>NOT(ISERROR(SEARCH("GREEN",Y50)))</formula>
    </cfRule>
    <cfRule type="containsText" dxfId="223" priority="392" operator="containsText" text="AMBER">
      <formula>NOT(ISERROR(SEARCH("AMBER",Y50)))</formula>
    </cfRule>
    <cfRule type="containsText" dxfId="222" priority="393" operator="containsText" text="RED">
      <formula>NOT(ISERROR(SEARCH("RED",Y50)))</formula>
    </cfRule>
  </conditionalFormatting>
  <conditionalFormatting sqref="N34">
    <cfRule type="containsText" dxfId="221" priority="376" operator="containsText" text="GREEN">
      <formula>NOT(ISERROR(SEARCH("GREEN",N34)))</formula>
    </cfRule>
    <cfRule type="containsText" dxfId="220" priority="377" operator="containsText" text="AMBER">
      <formula>NOT(ISERROR(SEARCH("AMBER",N34)))</formula>
    </cfRule>
    <cfRule type="containsText" dxfId="219" priority="378" operator="containsText" text="RED">
      <formula>NOT(ISERROR(SEARCH("RED",N34)))</formula>
    </cfRule>
  </conditionalFormatting>
  <conditionalFormatting sqref="E38">
    <cfRule type="containsText" dxfId="218" priority="349" operator="containsText" text="GREEN">
      <formula>NOT(ISERROR(SEARCH("GREEN",E38)))</formula>
    </cfRule>
    <cfRule type="containsText" dxfId="217" priority="350" operator="containsText" text="AMBER">
      <formula>NOT(ISERROR(SEARCH("AMBER",E38)))</formula>
    </cfRule>
    <cfRule type="containsText" dxfId="216" priority="351" operator="containsText" text="RED">
      <formula>NOT(ISERROR(SEARCH("RED",E38)))</formula>
    </cfRule>
  </conditionalFormatting>
  <conditionalFormatting sqref="E50">
    <cfRule type="containsText" dxfId="215" priority="346" operator="containsText" text="GREEN">
      <formula>NOT(ISERROR(SEARCH("GREEN",E50)))</formula>
    </cfRule>
    <cfRule type="containsText" dxfId="214" priority="347" operator="containsText" text="AMBER">
      <formula>NOT(ISERROR(SEARCH("AMBER",E50)))</formula>
    </cfRule>
    <cfRule type="containsText" dxfId="213" priority="348" operator="containsText" text="RED">
      <formula>NOT(ISERROR(SEARCH("RED",E50)))</formula>
    </cfRule>
  </conditionalFormatting>
  <conditionalFormatting sqref="E22">
    <cfRule type="containsText" dxfId="212" priority="343" operator="containsText" text="GREEN">
      <formula>NOT(ISERROR(SEARCH("GREEN",E22)))</formula>
    </cfRule>
    <cfRule type="containsText" dxfId="211" priority="344" operator="containsText" text="AMBER">
      <formula>NOT(ISERROR(SEARCH("AMBER",E22)))</formula>
    </cfRule>
    <cfRule type="containsText" dxfId="210" priority="345" operator="containsText" text="RED">
      <formula>NOT(ISERROR(SEARCH("RED",E22)))</formula>
    </cfRule>
  </conditionalFormatting>
  <conditionalFormatting sqref="AF14:AF16 AF21 AF18:AF19 AF24:AF26">
    <cfRule type="containsText" dxfId="209" priority="340" operator="containsText" text="GREEN">
      <formula>NOT(ISERROR(SEARCH("GREEN",AF14)))</formula>
    </cfRule>
    <cfRule type="containsText" dxfId="208" priority="341" operator="containsText" text="AMBER">
      <formula>NOT(ISERROR(SEARCH("AMBER",AF14)))</formula>
    </cfRule>
    <cfRule type="containsText" dxfId="207" priority="342" operator="containsText" text="RED">
      <formula>NOT(ISERROR(SEARCH("RED",AF14)))</formula>
    </cfRule>
  </conditionalFormatting>
  <conditionalFormatting sqref="AM17">
    <cfRule type="containsText" dxfId="206" priority="322" operator="containsText" text="RED">
      <formula>NOT(ISERROR(SEARCH("RED",AM17)))</formula>
    </cfRule>
    <cfRule type="containsText" dxfId="205" priority="323" operator="containsText" text="AMBER">
      <formula>NOT(ISERROR(SEARCH("AMBER",AM17)))</formula>
    </cfRule>
    <cfRule type="containsText" dxfId="204" priority="324" operator="containsText" text="GREEN">
      <formula>NOT(ISERROR(SEARCH("GREEN",AM17)))</formula>
    </cfRule>
  </conditionalFormatting>
  <conditionalFormatting sqref="AM20">
    <cfRule type="containsText" dxfId="203" priority="319" operator="containsText" text="RED">
      <formula>NOT(ISERROR(SEARCH("RED",AM20)))</formula>
    </cfRule>
    <cfRule type="containsText" dxfId="202" priority="320" operator="containsText" text="AMBER">
      <formula>NOT(ISERROR(SEARCH("AMBER",AM20)))</formula>
    </cfRule>
    <cfRule type="containsText" dxfId="201" priority="321" operator="containsText" text="GREEN">
      <formula>NOT(ISERROR(SEARCH("GREEN",AM20)))</formula>
    </cfRule>
  </conditionalFormatting>
  <conditionalFormatting sqref="AM23">
    <cfRule type="containsText" dxfId="200" priority="316" operator="containsText" text="RED">
      <formula>NOT(ISERROR(SEARCH("RED",AM23)))</formula>
    </cfRule>
    <cfRule type="containsText" dxfId="199" priority="317" operator="containsText" text="AMBER">
      <formula>NOT(ISERROR(SEARCH("AMBER",AM23)))</formula>
    </cfRule>
    <cfRule type="containsText" dxfId="198" priority="318" operator="containsText" text="GREEN">
      <formula>NOT(ISERROR(SEARCH("GREEN",AM23)))</formula>
    </cfRule>
  </conditionalFormatting>
  <conditionalFormatting sqref="AM27">
    <cfRule type="containsText" dxfId="197" priority="313" operator="containsText" text="RED">
      <formula>NOT(ISERROR(SEARCH("RED",AM27)))</formula>
    </cfRule>
    <cfRule type="containsText" dxfId="196" priority="314" operator="containsText" text="AMBER">
      <formula>NOT(ISERROR(SEARCH("AMBER",AM27)))</formula>
    </cfRule>
    <cfRule type="containsText" dxfId="195" priority="315" operator="containsText" text="GREEN">
      <formula>NOT(ISERROR(SEARCH("GREEN",AM27)))</formula>
    </cfRule>
  </conditionalFormatting>
  <conditionalFormatting sqref="AM33">
    <cfRule type="containsText" dxfId="194" priority="310" operator="containsText" text="RED">
      <formula>NOT(ISERROR(SEARCH("RED",AM33)))</formula>
    </cfRule>
    <cfRule type="containsText" dxfId="193" priority="311" operator="containsText" text="AMBER">
      <formula>NOT(ISERROR(SEARCH("AMBER",AM33)))</formula>
    </cfRule>
    <cfRule type="containsText" dxfId="192" priority="312" operator="containsText" text="GREEN">
      <formula>NOT(ISERROR(SEARCH("GREEN",AM33)))</formula>
    </cfRule>
  </conditionalFormatting>
  <conditionalFormatting sqref="AM39">
    <cfRule type="containsText" dxfId="191" priority="307" operator="containsText" text="RED">
      <formula>NOT(ISERROR(SEARCH("RED",AM39)))</formula>
    </cfRule>
    <cfRule type="containsText" dxfId="190" priority="308" operator="containsText" text="AMBER">
      <formula>NOT(ISERROR(SEARCH("AMBER",AM39)))</formula>
    </cfRule>
    <cfRule type="containsText" dxfId="189" priority="309" operator="containsText" text="GREEN">
      <formula>NOT(ISERROR(SEARCH("GREEN",AM39)))</formula>
    </cfRule>
  </conditionalFormatting>
  <conditionalFormatting sqref="AM42">
    <cfRule type="containsText" dxfId="188" priority="304" operator="containsText" text="RED">
      <formula>NOT(ISERROR(SEARCH("RED",AM42)))</formula>
    </cfRule>
    <cfRule type="containsText" dxfId="187" priority="305" operator="containsText" text="AMBER">
      <formula>NOT(ISERROR(SEARCH("AMBER",AM42)))</formula>
    </cfRule>
    <cfRule type="containsText" dxfId="186" priority="306" operator="containsText" text="GREEN">
      <formula>NOT(ISERROR(SEARCH("GREEN",AM42)))</formula>
    </cfRule>
  </conditionalFormatting>
  <conditionalFormatting sqref="AM46">
    <cfRule type="containsText" dxfId="185" priority="301" operator="containsText" text="RED">
      <formula>NOT(ISERROR(SEARCH("RED",AM46)))</formula>
    </cfRule>
    <cfRule type="containsText" dxfId="184" priority="302" operator="containsText" text="AMBER">
      <formula>NOT(ISERROR(SEARCH("AMBER",AM46)))</formula>
    </cfRule>
    <cfRule type="containsText" dxfId="183" priority="303" operator="containsText" text="GREEN">
      <formula>NOT(ISERROR(SEARCH("GREEN",AM46)))</formula>
    </cfRule>
  </conditionalFormatting>
  <conditionalFormatting sqref="AM51">
    <cfRule type="containsText" dxfId="182" priority="298" operator="containsText" text="RED">
      <formula>NOT(ISERROR(SEARCH("RED",AM51)))</formula>
    </cfRule>
    <cfRule type="containsText" dxfId="181" priority="299" operator="containsText" text="AMBER">
      <formula>NOT(ISERROR(SEARCH("AMBER",AM51)))</formula>
    </cfRule>
    <cfRule type="containsText" dxfId="180" priority="300" operator="containsText" text="GREEN">
      <formula>NOT(ISERROR(SEARCH("GREEN",AM51)))</formula>
    </cfRule>
  </conditionalFormatting>
  <conditionalFormatting sqref="AM56">
    <cfRule type="containsText" dxfId="179" priority="295" operator="containsText" text="RED">
      <formula>NOT(ISERROR(SEARCH("RED",AM56)))</formula>
    </cfRule>
    <cfRule type="containsText" dxfId="178" priority="296" operator="containsText" text="AMBER">
      <formula>NOT(ISERROR(SEARCH("AMBER",AM56)))</formula>
    </cfRule>
    <cfRule type="containsText" dxfId="177" priority="297" operator="containsText" text="GREEN">
      <formula>NOT(ISERROR(SEARCH("GREEN",AM56)))</formula>
    </cfRule>
  </conditionalFormatting>
  <conditionalFormatting sqref="AM58">
    <cfRule type="containsText" dxfId="176" priority="292" operator="containsText" text="RED">
      <formula>NOT(ISERROR(SEARCH("RED",AM58)))</formula>
    </cfRule>
    <cfRule type="containsText" dxfId="175" priority="293" operator="containsText" text="AMBER">
      <formula>NOT(ISERROR(SEARCH("AMBER",AM58)))</formula>
    </cfRule>
    <cfRule type="containsText" dxfId="174" priority="294" operator="containsText" text="GREEN">
      <formula>NOT(ISERROR(SEARCH("GREEN",AM58)))</formula>
    </cfRule>
  </conditionalFormatting>
  <conditionalFormatting sqref="H67 H65">
    <cfRule type="containsText" dxfId="173" priority="274" operator="containsText" text="GREEN">
      <formula>NOT(ISERROR(SEARCH("GREEN",H65)))</formula>
    </cfRule>
    <cfRule type="containsText" dxfId="172" priority="275" operator="containsText" text="AMBER">
      <formula>NOT(ISERROR(SEARCH("AMBER",H65)))</formula>
    </cfRule>
    <cfRule type="containsText" dxfId="171" priority="276" operator="containsText" text="RED">
      <formula>NOT(ISERROR(SEARCH("RED",H65)))</formula>
    </cfRule>
  </conditionalFormatting>
  <conditionalFormatting sqref="N67 N65 N63">
    <cfRule type="containsText" dxfId="170" priority="271" operator="containsText" text="GREEN">
      <formula>NOT(ISERROR(SEARCH("GREEN",N63)))</formula>
    </cfRule>
    <cfRule type="containsText" dxfId="169" priority="272" operator="containsText" text="AMBER">
      <formula>NOT(ISERROR(SEARCH("AMBER",N63)))</formula>
    </cfRule>
    <cfRule type="containsText" dxfId="168" priority="273" operator="containsText" text="RED">
      <formula>NOT(ISERROR(SEARCH("RED",N63)))</formula>
    </cfRule>
  </conditionalFormatting>
  <conditionalFormatting sqref="Z67 Z65 Z63">
    <cfRule type="containsText" dxfId="167" priority="265" operator="containsText" text="GREEN">
      <formula>NOT(ISERROR(SEARCH("GREEN",Z63)))</formula>
    </cfRule>
    <cfRule type="containsText" dxfId="166" priority="266" operator="containsText" text="AMBER">
      <formula>NOT(ISERROR(SEARCH("AMBER",Z63)))</formula>
    </cfRule>
    <cfRule type="containsText" dxfId="165" priority="267" operator="containsText" text="RED">
      <formula>NOT(ISERROR(SEARCH("RED",Z63)))</formula>
    </cfRule>
  </conditionalFormatting>
  <conditionalFormatting sqref="T67 T65 T63">
    <cfRule type="containsText" dxfId="164" priority="268" operator="containsText" text="GREEN">
      <formula>NOT(ISERROR(SEARCH("GREEN",T63)))</formula>
    </cfRule>
    <cfRule type="containsText" dxfId="163" priority="269" operator="containsText" text="AMBER">
      <formula>NOT(ISERROR(SEARCH("AMBER",T63)))</formula>
    </cfRule>
    <cfRule type="containsText" dxfId="162" priority="270" operator="containsText" text="RED">
      <formula>NOT(ISERROR(SEARCH("RED",T63)))</formula>
    </cfRule>
  </conditionalFormatting>
  <conditionalFormatting sqref="H77:H78 H69 H71 H73">
    <cfRule type="containsText" dxfId="161" priority="259" operator="containsText" text="GREEN">
      <formula>NOT(ISERROR(SEARCH("GREEN",H69)))</formula>
    </cfRule>
    <cfRule type="containsText" dxfId="160" priority="260" operator="containsText" text="AMBER">
      <formula>NOT(ISERROR(SEARCH("AMBER",H69)))</formula>
    </cfRule>
    <cfRule type="containsText" dxfId="159" priority="261" operator="containsText" text="RED">
      <formula>NOT(ISERROR(SEARCH("RED",H69)))</formula>
    </cfRule>
  </conditionalFormatting>
  <conditionalFormatting sqref="N77:N78 N69 N71 N73">
    <cfRule type="containsText" dxfId="158" priority="256" operator="containsText" text="GREEN">
      <formula>NOT(ISERROR(SEARCH("GREEN",N69)))</formula>
    </cfRule>
    <cfRule type="containsText" dxfId="157" priority="257" operator="containsText" text="AMBER">
      <formula>NOT(ISERROR(SEARCH("AMBER",N69)))</formula>
    </cfRule>
    <cfRule type="containsText" dxfId="156" priority="258" operator="containsText" text="RED">
      <formula>NOT(ISERROR(SEARCH("RED",N69)))</formula>
    </cfRule>
  </conditionalFormatting>
  <conditionalFormatting sqref="Z77:Z78 Z69 Z71 Z73">
    <cfRule type="containsText" dxfId="155" priority="250" operator="containsText" text="GREEN">
      <formula>NOT(ISERROR(SEARCH("GREEN",Z69)))</formula>
    </cfRule>
    <cfRule type="containsText" dxfId="154" priority="251" operator="containsText" text="AMBER">
      <formula>NOT(ISERROR(SEARCH("AMBER",Z69)))</formula>
    </cfRule>
    <cfRule type="containsText" dxfId="153" priority="252" operator="containsText" text="RED">
      <formula>NOT(ISERROR(SEARCH("RED",Z69)))</formula>
    </cfRule>
  </conditionalFormatting>
  <conditionalFormatting sqref="T77:T78 T69 T71 T73">
    <cfRule type="containsText" dxfId="152" priority="253" operator="containsText" text="GREEN">
      <formula>NOT(ISERROR(SEARCH("GREEN",T69)))</formula>
    </cfRule>
    <cfRule type="containsText" dxfId="151" priority="254" operator="containsText" text="AMBER">
      <formula>NOT(ISERROR(SEARCH("AMBER",T69)))</formula>
    </cfRule>
    <cfRule type="containsText" dxfId="150" priority="255" operator="containsText" text="RED">
      <formula>NOT(ISERROR(SEARCH("RED",T69)))</formula>
    </cfRule>
  </conditionalFormatting>
  <conditionalFormatting sqref="H84:H86 H80:H82">
    <cfRule type="containsText" dxfId="149" priority="244" operator="containsText" text="GREEN">
      <formula>NOT(ISERROR(SEARCH("GREEN",H80)))</formula>
    </cfRule>
    <cfRule type="containsText" dxfId="148" priority="245" operator="containsText" text="AMBER">
      <formula>NOT(ISERROR(SEARCH("AMBER",H80)))</formula>
    </cfRule>
    <cfRule type="containsText" dxfId="147" priority="246" operator="containsText" text="RED">
      <formula>NOT(ISERROR(SEARCH("RED",H80)))</formula>
    </cfRule>
  </conditionalFormatting>
  <conditionalFormatting sqref="N84:N86 N80:N82">
    <cfRule type="containsText" dxfId="146" priority="241" operator="containsText" text="GREEN">
      <formula>NOT(ISERROR(SEARCH("GREEN",N80)))</formula>
    </cfRule>
    <cfRule type="containsText" dxfId="145" priority="242" operator="containsText" text="AMBER">
      <formula>NOT(ISERROR(SEARCH("AMBER",N80)))</formula>
    </cfRule>
    <cfRule type="containsText" dxfId="144" priority="243" operator="containsText" text="RED">
      <formula>NOT(ISERROR(SEARCH("RED",N80)))</formula>
    </cfRule>
  </conditionalFormatting>
  <conditionalFormatting sqref="Z84:Z86 Z80:Z82">
    <cfRule type="containsText" dxfId="143" priority="235" operator="containsText" text="GREEN">
      <formula>NOT(ISERROR(SEARCH("GREEN",Z80)))</formula>
    </cfRule>
    <cfRule type="containsText" dxfId="142" priority="236" operator="containsText" text="AMBER">
      <formula>NOT(ISERROR(SEARCH("AMBER",Z80)))</formula>
    </cfRule>
    <cfRule type="containsText" dxfId="141" priority="237" operator="containsText" text="RED">
      <formula>NOT(ISERROR(SEARCH("RED",Z80)))</formula>
    </cfRule>
  </conditionalFormatting>
  <conditionalFormatting sqref="T84:T86 T80:T82">
    <cfRule type="containsText" dxfId="140" priority="238" operator="containsText" text="GREEN">
      <formula>NOT(ISERROR(SEARCH("GREEN",T80)))</formula>
    </cfRule>
    <cfRule type="containsText" dxfId="139" priority="239" operator="containsText" text="AMBER">
      <formula>NOT(ISERROR(SEARCH("AMBER",T80)))</formula>
    </cfRule>
    <cfRule type="containsText" dxfId="138" priority="240" operator="containsText" text="RED">
      <formula>NOT(ISERROR(SEARCH("RED",T80)))</formula>
    </cfRule>
  </conditionalFormatting>
  <conditionalFormatting sqref="H97:H100 H95 H93 H91 H88">
    <cfRule type="containsText" dxfId="137" priority="229" operator="containsText" text="GREEN">
      <formula>NOT(ISERROR(SEARCH("GREEN",H88)))</formula>
    </cfRule>
    <cfRule type="containsText" dxfId="136" priority="230" operator="containsText" text="AMBER">
      <formula>NOT(ISERROR(SEARCH("AMBER",H88)))</formula>
    </cfRule>
    <cfRule type="containsText" dxfId="135" priority="231" operator="containsText" text="RED">
      <formula>NOT(ISERROR(SEARCH("RED",H88)))</formula>
    </cfRule>
  </conditionalFormatting>
  <conditionalFormatting sqref="N97:N100 N95 N93 N91 N88">
    <cfRule type="containsText" dxfId="134" priority="226" operator="containsText" text="GREEN">
      <formula>NOT(ISERROR(SEARCH("GREEN",N88)))</formula>
    </cfRule>
    <cfRule type="containsText" dxfId="133" priority="227" operator="containsText" text="AMBER">
      <formula>NOT(ISERROR(SEARCH("AMBER",N88)))</formula>
    </cfRule>
    <cfRule type="containsText" dxfId="132" priority="228" operator="containsText" text="RED">
      <formula>NOT(ISERROR(SEARCH("RED",N88)))</formula>
    </cfRule>
  </conditionalFormatting>
  <conditionalFormatting sqref="Z97:Z100 Z95 Z93 Z91 Z88">
    <cfRule type="containsText" dxfId="131" priority="220" operator="containsText" text="GREEN">
      <formula>NOT(ISERROR(SEARCH("GREEN",Z88)))</formula>
    </cfRule>
    <cfRule type="containsText" dxfId="130" priority="221" operator="containsText" text="AMBER">
      <formula>NOT(ISERROR(SEARCH("AMBER",Z88)))</formula>
    </cfRule>
    <cfRule type="containsText" dxfId="129" priority="222" operator="containsText" text="RED">
      <formula>NOT(ISERROR(SEARCH("RED",Z88)))</formula>
    </cfRule>
  </conditionalFormatting>
  <conditionalFormatting sqref="T97:T100 T95 T93 T91 T88">
    <cfRule type="containsText" dxfId="128" priority="223" operator="containsText" text="GREEN">
      <formula>NOT(ISERROR(SEARCH("GREEN",T88)))</formula>
    </cfRule>
    <cfRule type="containsText" dxfId="127" priority="224" operator="containsText" text="AMBER">
      <formula>NOT(ISERROR(SEARCH("AMBER",T88)))</formula>
    </cfRule>
    <cfRule type="containsText" dxfId="126" priority="225" operator="containsText" text="RED">
      <formula>NOT(ISERROR(SEARCH("RED",T88)))</formula>
    </cfRule>
  </conditionalFormatting>
  <conditionalFormatting sqref="H106:H108 H102:H103">
    <cfRule type="containsText" dxfId="125" priority="214" operator="containsText" text="GREEN">
      <formula>NOT(ISERROR(SEARCH("GREEN",H102)))</formula>
    </cfRule>
    <cfRule type="containsText" dxfId="124" priority="215" operator="containsText" text="AMBER">
      <formula>NOT(ISERROR(SEARCH("AMBER",H102)))</formula>
    </cfRule>
    <cfRule type="containsText" dxfId="123" priority="216" operator="containsText" text="RED">
      <formula>NOT(ISERROR(SEARCH("RED",H102)))</formula>
    </cfRule>
  </conditionalFormatting>
  <conditionalFormatting sqref="N102:N103 N106:N108">
    <cfRule type="containsText" dxfId="122" priority="211" operator="containsText" text="GREEN">
      <formula>NOT(ISERROR(SEARCH("GREEN",N102)))</formula>
    </cfRule>
    <cfRule type="containsText" dxfId="121" priority="212" operator="containsText" text="AMBER">
      <formula>NOT(ISERROR(SEARCH("AMBER",N102)))</formula>
    </cfRule>
    <cfRule type="containsText" dxfId="120" priority="213" operator="containsText" text="RED">
      <formula>NOT(ISERROR(SEARCH("RED",N102)))</formula>
    </cfRule>
  </conditionalFormatting>
  <conditionalFormatting sqref="Z102:Z103 Z106:Z108">
    <cfRule type="containsText" dxfId="119" priority="205" operator="containsText" text="GREEN">
      <formula>NOT(ISERROR(SEARCH("GREEN",Z102)))</formula>
    </cfRule>
    <cfRule type="containsText" dxfId="118" priority="206" operator="containsText" text="AMBER">
      <formula>NOT(ISERROR(SEARCH("AMBER",Z102)))</formula>
    </cfRule>
    <cfRule type="containsText" dxfId="117" priority="207" operator="containsText" text="RED">
      <formula>NOT(ISERROR(SEARCH("RED",Z102)))</formula>
    </cfRule>
  </conditionalFormatting>
  <conditionalFormatting sqref="T107:T108 T102:T103">
    <cfRule type="containsText" dxfId="116" priority="208" operator="containsText" text="GREEN">
      <formula>NOT(ISERROR(SEARCH("GREEN",T102)))</formula>
    </cfRule>
    <cfRule type="containsText" dxfId="115" priority="209" operator="containsText" text="AMBER">
      <formula>NOT(ISERROR(SEARCH("AMBER",T102)))</formula>
    </cfRule>
    <cfRule type="containsText" dxfId="114" priority="210" operator="containsText" text="RED">
      <formula>NOT(ISERROR(SEARCH("RED",T102)))</formula>
    </cfRule>
  </conditionalFormatting>
  <conditionalFormatting sqref="H105">
    <cfRule type="containsText" dxfId="113" priority="199" operator="containsText" text="GREEN">
      <formula>NOT(ISERROR(SEARCH("GREEN",H105)))</formula>
    </cfRule>
    <cfRule type="containsText" dxfId="112" priority="200" operator="containsText" text="AMBER">
      <formula>NOT(ISERROR(SEARCH("AMBER",H105)))</formula>
    </cfRule>
    <cfRule type="containsText" dxfId="111" priority="201" operator="containsText" text="RED">
      <formula>NOT(ISERROR(SEARCH("RED",H105)))</formula>
    </cfRule>
  </conditionalFormatting>
  <conditionalFormatting sqref="N105">
    <cfRule type="containsText" dxfId="110" priority="196" operator="containsText" text="GREEN">
      <formula>NOT(ISERROR(SEARCH("GREEN",N105)))</formula>
    </cfRule>
    <cfRule type="containsText" dxfId="109" priority="197" operator="containsText" text="AMBER">
      <formula>NOT(ISERROR(SEARCH("AMBER",N105)))</formula>
    </cfRule>
    <cfRule type="containsText" dxfId="108" priority="198" operator="containsText" text="RED">
      <formula>NOT(ISERROR(SEARCH("RED",N105)))</formula>
    </cfRule>
  </conditionalFormatting>
  <conditionalFormatting sqref="Z105">
    <cfRule type="containsText" dxfId="107" priority="190" operator="containsText" text="GREEN">
      <formula>NOT(ISERROR(SEARCH("GREEN",Z105)))</formula>
    </cfRule>
    <cfRule type="containsText" dxfId="106" priority="191" operator="containsText" text="AMBER">
      <formula>NOT(ISERROR(SEARCH("AMBER",Z105)))</formula>
    </cfRule>
    <cfRule type="containsText" dxfId="105" priority="192" operator="containsText" text="RED">
      <formula>NOT(ISERROR(SEARCH("RED",Z105)))</formula>
    </cfRule>
  </conditionalFormatting>
  <conditionalFormatting sqref="T105:T106">
    <cfRule type="containsText" dxfId="104" priority="193" operator="containsText" text="GREEN">
      <formula>NOT(ISERROR(SEARCH("GREEN",T105)))</formula>
    </cfRule>
    <cfRule type="containsText" dxfId="103" priority="194" operator="containsText" text="AMBER">
      <formula>NOT(ISERROR(SEARCH("AMBER",T105)))</formula>
    </cfRule>
    <cfRule type="containsText" dxfId="102" priority="195" operator="containsText" text="RED">
      <formula>NOT(ISERROR(SEARCH("RED",T105)))</formula>
    </cfRule>
  </conditionalFormatting>
  <conditionalFormatting sqref="N29">
    <cfRule type="containsText" dxfId="101" priority="178" operator="containsText" text="GREEN">
      <formula>NOT(ISERROR(SEARCH("GREEN",N29)))</formula>
    </cfRule>
    <cfRule type="containsText" dxfId="100" priority="179" operator="containsText" text="AMBER">
      <formula>NOT(ISERROR(SEARCH("AMBER",N29)))</formula>
    </cfRule>
    <cfRule type="containsText" dxfId="99" priority="180" operator="containsText" text="RED">
      <formula>NOT(ISERROR(SEARCH("RED",N29)))</formula>
    </cfRule>
  </conditionalFormatting>
  <conditionalFormatting sqref="H76">
    <cfRule type="containsText" dxfId="98" priority="175" operator="containsText" text="GREEN">
      <formula>NOT(ISERROR(SEARCH("GREEN",H76)))</formula>
    </cfRule>
    <cfRule type="containsText" dxfId="97" priority="176" operator="containsText" text="AMBER">
      <formula>NOT(ISERROR(SEARCH("AMBER",H76)))</formula>
    </cfRule>
    <cfRule type="containsText" dxfId="96" priority="177" operator="containsText" text="RED">
      <formula>NOT(ISERROR(SEARCH("RED",H76)))</formula>
    </cfRule>
  </conditionalFormatting>
  <conditionalFormatting sqref="N37">
    <cfRule type="containsText" dxfId="95" priority="172" operator="containsText" text="GREEN">
      <formula>NOT(ISERROR(SEARCH("GREEN",N37)))</formula>
    </cfRule>
    <cfRule type="containsText" dxfId="94" priority="173" operator="containsText" text="AMBER">
      <formula>NOT(ISERROR(SEARCH("AMBER",N37)))</formula>
    </cfRule>
    <cfRule type="containsText" dxfId="93" priority="174" operator="containsText" text="RED">
      <formula>NOT(ISERROR(SEARCH("RED",N37)))</formula>
    </cfRule>
  </conditionalFormatting>
  <conditionalFormatting sqref="N55">
    <cfRule type="containsText" dxfId="92" priority="169" operator="containsText" text="GREEN">
      <formula>NOT(ISERROR(SEARCH("GREEN",N55)))</formula>
    </cfRule>
    <cfRule type="containsText" dxfId="91" priority="170" operator="containsText" text="AMBER">
      <formula>NOT(ISERROR(SEARCH("AMBER",N55)))</formula>
    </cfRule>
    <cfRule type="containsText" dxfId="90" priority="171" operator="containsText" text="RED">
      <formula>NOT(ISERROR(SEARCH("RED",N55)))</formula>
    </cfRule>
  </conditionalFormatting>
  <conditionalFormatting sqref="N57">
    <cfRule type="containsText" dxfId="89" priority="163" operator="containsText" text="GREEN">
      <formula>NOT(ISERROR(SEARCH("GREEN",N57)))</formula>
    </cfRule>
    <cfRule type="containsText" dxfId="88" priority="164" operator="containsText" text="AMBER">
      <formula>NOT(ISERROR(SEARCH("AMBER",N57)))</formula>
    </cfRule>
    <cfRule type="containsText" dxfId="87" priority="165" operator="containsText" text="RED">
      <formula>NOT(ISERROR(SEARCH("RED",N57)))</formula>
    </cfRule>
  </conditionalFormatting>
  <conditionalFormatting sqref="T29">
    <cfRule type="containsText" dxfId="86" priority="157" operator="containsText" text="GREEN">
      <formula>NOT(ISERROR(SEARCH("GREEN",T29)))</formula>
    </cfRule>
    <cfRule type="containsText" dxfId="85" priority="158" operator="containsText" text="AMBER">
      <formula>NOT(ISERROR(SEARCH("AMBER",T29)))</formula>
    </cfRule>
    <cfRule type="containsText" dxfId="84" priority="159" operator="containsText" text="RED">
      <formula>NOT(ISERROR(SEARCH("RED",T29)))</formula>
    </cfRule>
  </conditionalFormatting>
  <conditionalFormatting sqref="T34">
    <cfRule type="containsText" dxfId="83" priority="154" operator="containsText" text="GREEN">
      <formula>NOT(ISERROR(SEARCH("GREEN",T34)))</formula>
    </cfRule>
    <cfRule type="containsText" dxfId="82" priority="155" operator="containsText" text="AMBER">
      <formula>NOT(ISERROR(SEARCH("AMBER",T34)))</formula>
    </cfRule>
    <cfRule type="containsText" dxfId="81" priority="156" operator="containsText" text="RED">
      <formula>NOT(ISERROR(SEARCH("RED",T34)))</formula>
    </cfRule>
  </conditionalFormatting>
  <conditionalFormatting sqref="T37">
    <cfRule type="containsText" dxfId="80" priority="151" operator="containsText" text="GREEN">
      <formula>NOT(ISERROR(SEARCH("GREEN",T37)))</formula>
    </cfRule>
    <cfRule type="containsText" dxfId="79" priority="152" operator="containsText" text="AMBER">
      <formula>NOT(ISERROR(SEARCH("AMBER",T37)))</formula>
    </cfRule>
    <cfRule type="containsText" dxfId="78" priority="153" operator="containsText" text="RED">
      <formula>NOT(ISERROR(SEARCH("RED",T37)))</formula>
    </cfRule>
  </conditionalFormatting>
  <conditionalFormatting sqref="T55">
    <cfRule type="containsText" dxfId="77" priority="148" operator="containsText" text="GREEN">
      <formula>NOT(ISERROR(SEARCH("GREEN",T55)))</formula>
    </cfRule>
    <cfRule type="containsText" dxfId="76" priority="149" operator="containsText" text="AMBER">
      <formula>NOT(ISERROR(SEARCH("AMBER",T55)))</formula>
    </cfRule>
    <cfRule type="containsText" dxfId="75" priority="150" operator="containsText" text="RED">
      <formula>NOT(ISERROR(SEARCH("RED",T55)))</formula>
    </cfRule>
  </conditionalFormatting>
  <conditionalFormatting sqref="T76">
    <cfRule type="containsText" dxfId="74" priority="145" operator="containsText" text="GREEN">
      <formula>NOT(ISERROR(SEARCH("GREEN",T76)))</formula>
    </cfRule>
    <cfRule type="containsText" dxfId="73" priority="146" operator="containsText" text="AMBER">
      <formula>NOT(ISERROR(SEARCH("AMBER",T76)))</formula>
    </cfRule>
    <cfRule type="containsText" dxfId="72" priority="147" operator="containsText" text="RED">
      <formula>NOT(ISERROR(SEARCH("RED",T76)))</formula>
    </cfRule>
  </conditionalFormatting>
  <conditionalFormatting sqref="N76">
    <cfRule type="containsText" dxfId="71" priority="142" operator="containsText" text="GREEN">
      <formula>NOT(ISERROR(SEARCH("GREEN",N76)))</formula>
    </cfRule>
    <cfRule type="containsText" dxfId="70" priority="143" operator="containsText" text="AMBER">
      <formula>NOT(ISERROR(SEARCH("AMBER",N76)))</formula>
    </cfRule>
    <cfRule type="containsText" dxfId="69" priority="144" operator="containsText" text="RED">
      <formula>NOT(ISERROR(SEARCH("RED",N76)))</formula>
    </cfRule>
  </conditionalFormatting>
  <conditionalFormatting sqref="Z29">
    <cfRule type="containsText" dxfId="68" priority="136" operator="containsText" text="GREEN">
      <formula>NOT(ISERROR(SEARCH("GREEN",Z29)))</formula>
    </cfRule>
    <cfRule type="containsText" dxfId="67" priority="137" operator="containsText" text="AMBER">
      <formula>NOT(ISERROR(SEARCH("AMBER",Z29)))</formula>
    </cfRule>
    <cfRule type="containsText" dxfId="66" priority="138" operator="containsText" text="RED">
      <formula>NOT(ISERROR(SEARCH("RED",Z29)))</formula>
    </cfRule>
  </conditionalFormatting>
  <conditionalFormatting sqref="Z34">
    <cfRule type="containsText" dxfId="65" priority="133" operator="containsText" text="GREEN">
      <formula>NOT(ISERROR(SEARCH("GREEN",Z34)))</formula>
    </cfRule>
    <cfRule type="containsText" dxfId="64" priority="134" operator="containsText" text="AMBER">
      <formula>NOT(ISERROR(SEARCH("AMBER",Z34)))</formula>
    </cfRule>
    <cfRule type="containsText" dxfId="63" priority="135" operator="containsText" text="RED">
      <formula>NOT(ISERROR(SEARCH("RED",Z34)))</formula>
    </cfRule>
  </conditionalFormatting>
  <conditionalFormatting sqref="Z37">
    <cfRule type="containsText" dxfId="62" priority="130" operator="containsText" text="GREEN">
      <formula>NOT(ISERROR(SEARCH("GREEN",Z37)))</formula>
    </cfRule>
    <cfRule type="containsText" dxfId="61" priority="131" operator="containsText" text="AMBER">
      <formula>NOT(ISERROR(SEARCH("AMBER",Z37)))</formula>
    </cfRule>
    <cfRule type="containsText" dxfId="60" priority="132" operator="containsText" text="RED">
      <formula>NOT(ISERROR(SEARCH("RED",Z37)))</formula>
    </cfRule>
  </conditionalFormatting>
  <conditionalFormatting sqref="Z55">
    <cfRule type="containsText" dxfId="59" priority="121" operator="containsText" text="GREEN">
      <formula>NOT(ISERROR(SEARCH("GREEN",Z55)))</formula>
    </cfRule>
    <cfRule type="containsText" dxfId="58" priority="122" operator="containsText" text="AMBER">
      <formula>NOT(ISERROR(SEARCH("AMBER",Z55)))</formula>
    </cfRule>
    <cfRule type="containsText" dxfId="57" priority="123" operator="containsText" text="RED">
      <formula>NOT(ISERROR(SEARCH("RED",Z55)))</formula>
    </cfRule>
  </conditionalFormatting>
  <conditionalFormatting sqref="Z76">
    <cfRule type="containsText" dxfId="56" priority="118" operator="containsText" text="GREEN">
      <formula>NOT(ISERROR(SEARCH("GREEN",Z76)))</formula>
    </cfRule>
    <cfRule type="containsText" dxfId="55" priority="119" operator="containsText" text="AMBER">
      <formula>NOT(ISERROR(SEARCH("AMBER",Z76)))</formula>
    </cfRule>
    <cfRule type="containsText" dxfId="54" priority="120" operator="containsText" text="RED">
      <formula>NOT(ISERROR(SEARCH("RED",Z76)))</formula>
    </cfRule>
  </conditionalFormatting>
  <conditionalFormatting sqref="AF65 AF67 AF69 AF71 AF73">
    <cfRule type="containsText" dxfId="53" priority="82" operator="containsText" text="GREEN">
      <formula>NOT(ISERROR(SEARCH("GREEN",AF65)))</formula>
    </cfRule>
    <cfRule type="containsText" dxfId="52" priority="83" operator="containsText" text="AMBER">
      <formula>NOT(ISERROR(SEARCH("AMBER",AF65)))</formula>
    </cfRule>
    <cfRule type="containsText" dxfId="51" priority="84" operator="containsText" text="RED">
      <formula>NOT(ISERROR(SEARCH("RED",AF65)))</formula>
    </cfRule>
  </conditionalFormatting>
  <conditionalFormatting sqref="AF76">
    <cfRule type="containsText" dxfId="50" priority="67" operator="containsText" text="GREEN">
      <formula>NOT(ISERROR(SEARCH("GREEN",AF76)))</formula>
    </cfRule>
    <cfRule type="containsText" dxfId="49" priority="68" operator="containsText" text="AMBER">
      <formula>NOT(ISERROR(SEARCH("AMBER",AF76)))</formula>
    </cfRule>
    <cfRule type="containsText" dxfId="48" priority="69" operator="containsText" text="RED">
      <formula>NOT(ISERROR(SEARCH("RED",AF76)))</formula>
    </cfRule>
  </conditionalFormatting>
  <conditionalFormatting sqref="AF77:AF78 AF105:AF108 AF102:AF103 AF97:AF100 AF95 AF93 AF91 AF88 AF84:AF86 AF80:AF82">
    <cfRule type="containsText" dxfId="47" priority="64" operator="containsText" text="GREEN">
      <formula>NOT(ISERROR(SEARCH("GREEN",AF77)))</formula>
    </cfRule>
    <cfRule type="containsText" dxfId="46" priority="65" operator="containsText" text="AMBER">
      <formula>NOT(ISERROR(SEARCH("AMBER",AF77)))</formula>
    </cfRule>
    <cfRule type="containsText" dxfId="45" priority="66" operator="containsText" text="RED">
      <formula>NOT(ISERROR(SEARCH("RED",AF77)))</formula>
    </cfRule>
  </conditionalFormatting>
  <conditionalFormatting sqref="N59">
    <cfRule type="containsText" dxfId="44" priority="61" operator="containsText" text="GREEN">
      <formula>NOT(ISERROR(SEARCH("GREEN",N59)))</formula>
    </cfRule>
    <cfRule type="containsText" dxfId="43" priority="62" operator="containsText" text="AMBER">
      <formula>NOT(ISERROR(SEARCH("AMBER",N59)))</formula>
    </cfRule>
    <cfRule type="containsText" dxfId="42" priority="63" operator="containsText" text="RED">
      <formula>NOT(ISERROR(SEARCH("RED",N59)))</formula>
    </cfRule>
  </conditionalFormatting>
  <conditionalFormatting sqref="T59">
    <cfRule type="containsText" dxfId="41" priority="58" operator="containsText" text="GREEN">
      <formula>NOT(ISERROR(SEARCH("GREEN",T59)))</formula>
    </cfRule>
    <cfRule type="containsText" dxfId="40" priority="59" operator="containsText" text="AMBER">
      <formula>NOT(ISERROR(SEARCH("AMBER",T59)))</formula>
    </cfRule>
    <cfRule type="containsText" dxfId="39" priority="60" operator="containsText" text="RED">
      <formula>NOT(ISERROR(SEARCH("RED",T59)))</formula>
    </cfRule>
  </conditionalFormatting>
  <conditionalFormatting sqref="Z59">
    <cfRule type="containsText" dxfId="38" priority="55" operator="containsText" text="GREEN">
      <formula>NOT(ISERROR(SEARCH("GREEN",Z59)))</formula>
    </cfRule>
    <cfRule type="containsText" dxfId="37" priority="56" operator="containsText" text="AMBER">
      <formula>NOT(ISERROR(SEARCH("AMBER",Z59)))</formula>
    </cfRule>
    <cfRule type="containsText" dxfId="36" priority="57" operator="containsText" text="RED">
      <formula>NOT(ISERROR(SEARCH("RED",Z59)))</formula>
    </cfRule>
  </conditionalFormatting>
  <conditionalFormatting sqref="AF28">
    <cfRule type="containsText" dxfId="35" priority="46" operator="containsText" text="GREEN">
      <formula>NOT(ISERROR(SEARCH("GREEN",AF28)))</formula>
    </cfRule>
    <cfRule type="containsText" dxfId="34" priority="47" operator="containsText" text="AMBER">
      <formula>NOT(ISERROR(SEARCH("AMBER",AF28)))</formula>
    </cfRule>
    <cfRule type="containsText" dxfId="33" priority="48" operator="containsText" text="RED">
      <formula>NOT(ISERROR(SEARCH("RED",AF28)))</formula>
    </cfRule>
  </conditionalFormatting>
  <conditionalFormatting sqref="AF29">
    <cfRule type="containsText" dxfId="32" priority="43" operator="containsText" text="GREEN">
      <formula>NOT(ISERROR(SEARCH("GREEN",AF29)))</formula>
    </cfRule>
    <cfRule type="containsText" dxfId="31" priority="44" operator="containsText" text="AMBER">
      <formula>NOT(ISERROR(SEARCH("AMBER",AF29)))</formula>
    </cfRule>
    <cfRule type="containsText" dxfId="30" priority="45" operator="containsText" text="RED">
      <formula>NOT(ISERROR(SEARCH("RED",AF29)))</formula>
    </cfRule>
  </conditionalFormatting>
  <conditionalFormatting sqref="AF30:AF32">
    <cfRule type="containsText" dxfId="29" priority="40" operator="containsText" text="GREEN">
      <formula>NOT(ISERROR(SEARCH("GREEN",AF30)))</formula>
    </cfRule>
    <cfRule type="containsText" dxfId="28" priority="41" operator="containsText" text="AMBER">
      <formula>NOT(ISERROR(SEARCH("AMBER",AF30)))</formula>
    </cfRule>
    <cfRule type="containsText" dxfId="27" priority="42" operator="containsText" text="RED">
      <formula>NOT(ISERROR(SEARCH("RED",AF30)))</formula>
    </cfRule>
  </conditionalFormatting>
  <conditionalFormatting sqref="AF34">
    <cfRule type="containsText" dxfId="26" priority="37" operator="containsText" text="GREEN">
      <formula>NOT(ISERROR(SEARCH("GREEN",AF34)))</formula>
    </cfRule>
    <cfRule type="containsText" dxfId="25" priority="38" operator="containsText" text="AMBER">
      <formula>NOT(ISERROR(SEARCH("AMBER",AF34)))</formula>
    </cfRule>
    <cfRule type="containsText" dxfId="24" priority="39" operator="containsText" text="RED">
      <formula>NOT(ISERROR(SEARCH("RED",AF34)))</formula>
    </cfRule>
  </conditionalFormatting>
  <conditionalFormatting sqref="AF35:AF36">
    <cfRule type="containsText" dxfId="23" priority="34" operator="containsText" text="GREEN">
      <formula>NOT(ISERROR(SEARCH("GREEN",AF35)))</formula>
    </cfRule>
    <cfRule type="containsText" dxfId="22" priority="35" operator="containsText" text="AMBER">
      <formula>NOT(ISERROR(SEARCH("AMBER",AF35)))</formula>
    </cfRule>
    <cfRule type="containsText" dxfId="21" priority="36" operator="containsText" text="RED">
      <formula>NOT(ISERROR(SEARCH("RED",AF35)))</formula>
    </cfRule>
  </conditionalFormatting>
  <conditionalFormatting sqref="AF37">
    <cfRule type="containsText" dxfId="20" priority="31" operator="containsText" text="GREEN">
      <formula>NOT(ISERROR(SEARCH("GREEN",AF37)))</formula>
    </cfRule>
    <cfRule type="containsText" dxfId="19" priority="32" operator="containsText" text="AMBER">
      <formula>NOT(ISERROR(SEARCH("AMBER",AF37)))</formula>
    </cfRule>
    <cfRule type="containsText" dxfId="18" priority="33" operator="containsText" text="RED">
      <formula>NOT(ISERROR(SEARCH("RED",AF37)))</formula>
    </cfRule>
  </conditionalFormatting>
  <conditionalFormatting sqref="AF52:AF54 AF40:AF41 AF47:AF49">
    <cfRule type="containsText" dxfId="17" priority="28" operator="containsText" text="GREEN">
      <formula>NOT(ISERROR(SEARCH("GREEN",AF40)))</formula>
    </cfRule>
    <cfRule type="containsText" dxfId="16" priority="29" operator="containsText" text="AMBER">
      <formula>NOT(ISERROR(SEARCH("AMBER",AF40)))</formula>
    </cfRule>
    <cfRule type="containsText" dxfId="15" priority="30" operator="containsText" text="RED">
      <formula>NOT(ISERROR(SEARCH("RED",AF40)))</formula>
    </cfRule>
  </conditionalFormatting>
  <conditionalFormatting sqref="AF55">
    <cfRule type="containsText" dxfId="14" priority="25" operator="containsText" text="GREEN">
      <formula>NOT(ISERROR(SEARCH("GREEN",AF55)))</formula>
    </cfRule>
    <cfRule type="containsText" dxfId="13" priority="26" operator="containsText" text="AMBER">
      <formula>NOT(ISERROR(SEARCH("AMBER",AF55)))</formula>
    </cfRule>
    <cfRule type="containsText" dxfId="12" priority="27" operator="containsText" text="RED">
      <formula>NOT(ISERROR(SEARCH("RED",AF55)))</formula>
    </cfRule>
  </conditionalFormatting>
  <conditionalFormatting sqref="AF59">
    <cfRule type="containsText" dxfId="11" priority="22" operator="containsText" text="GREEN">
      <formula>NOT(ISERROR(SEARCH("GREEN",AF59)))</formula>
    </cfRule>
    <cfRule type="containsText" dxfId="10" priority="23" operator="containsText" text="AMBER">
      <formula>NOT(ISERROR(SEARCH("AMBER",AF59)))</formula>
    </cfRule>
    <cfRule type="containsText" dxfId="9" priority="24" operator="containsText" text="RED">
      <formula>NOT(ISERROR(SEARCH("RED",AF59)))</formula>
    </cfRule>
  </conditionalFormatting>
  <conditionalFormatting sqref="AF57">
    <cfRule type="containsText" dxfId="8" priority="19" operator="containsText" text="GREEN">
      <formula>NOT(ISERROR(SEARCH("GREEN",AF57)))</formula>
    </cfRule>
    <cfRule type="containsText" dxfId="7" priority="20" operator="containsText" text="AMBER">
      <formula>NOT(ISERROR(SEARCH("AMBER",AF57)))</formula>
    </cfRule>
    <cfRule type="containsText" dxfId="6" priority="21" operator="containsText" text="RED">
      <formula>NOT(ISERROR(SEARCH("RED",AF57)))</formula>
    </cfRule>
  </conditionalFormatting>
  <conditionalFormatting sqref="AM13">
    <cfRule type="containsText" dxfId="5" priority="16" operator="containsText" text="RED">
      <formula>NOT(ISERROR(SEARCH("RED",AM13)))</formula>
    </cfRule>
    <cfRule type="containsText" dxfId="4" priority="17" operator="containsText" text="AMBER">
      <formula>NOT(ISERROR(SEARCH("AMBER",AM13)))</formula>
    </cfRule>
    <cfRule type="containsText" dxfId="3" priority="18" operator="containsText" text="GREEN">
      <formula>NOT(ISERROR(SEARCH("GREEN",AM13)))</formula>
    </cfRule>
  </conditionalFormatting>
  <printOptions horizontalCentered="1"/>
  <pageMargins left="0.23622047244094491" right="0.23622047244094491" top="0.74803149606299213" bottom="0.74803149606299213" header="0.31496062992125984" footer="0.31496062992125984"/>
  <pageSetup paperSize="9" scale="41" fitToHeight="5"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F70"/>
  <sheetViews>
    <sheetView showGridLines="0" zoomScale="70" zoomScaleNormal="70" workbookViewId="0">
      <selection activeCell="AE45" sqref="AE45"/>
    </sheetView>
  </sheetViews>
  <sheetFormatPr defaultRowHeight="15"/>
  <cols>
    <col min="1" max="1" width="1.42578125" customWidth="1"/>
    <col min="3" max="3" width="9.85546875" customWidth="1"/>
    <col min="4" max="4" width="16.7109375" customWidth="1"/>
    <col min="9" max="9" width="8.28515625" customWidth="1"/>
    <col min="20" max="20" width="9.140625" customWidth="1"/>
  </cols>
  <sheetData>
    <row r="1" spans="2:32" ht="15.75" thickBot="1"/>
    <row r="2" spans="2:32" ht="22.5">
      <c r="B2" s="629" t="s">
        <v>657</v>
      </c>
      <c r="C2" s="630"/>
      <c r="D2" s="630"/>
      <c r="E2" s="630"/>
      <c r="F2" s="630"/>
      <c r="G2" s="630"/>
      <c r="H2" s="630"/>
      <c r="I2" s="630"/>
      <c r="J2" s="630"/>
      <c r="K2" s="630"/>
      <c r="L2" s="630"/>
      <c r="M2" s="630"/>
      <c r="N2" s="630"/>
      <c r="O2" s="630"/>
      <c r="P2" s="630"/>
      <c r="Q2" s="630"/>
      <c r="R2" s="630"/>
      <c r="S2" s="630"/>
      <c r="T2" s="630"/>
      <c r="U2" s="630"/>
      <c r="V2" s="630"/>
      <c r="W2" s="630"/>
      <c r="X2" s="630"/>
      <c r="Y2" s="630"/>
      <c r="Z2" s="630"/>
      <c r="AA2" s="630"/>
      <c r="AB2" s="630"/>
      <c r="AC2" s="630"/>
      <c r="AD2" s="630"/>
      <c r="AE2" s="630"/>
      <c r="AF2" s="762" t="str">
        <f>CONCATENATE('Home Page'!W2," ",'Home Page'!Y2)</f>
        <v>Q4 2014/15</v>
      </c>
    </row>
    <row r="3" spans="2:32" ht="28.5" customHeight="1">
      <c r="B3" s="1445" t="s">
        <v>656</v>
      </c>
      <c r="C3" s="1446"/>
      <c r="D3" s="1446"/>
      <c r="E3" s="1446"/>
      <c r="F3" s="1446"/>
      <c r="G3" s="1446"/>
      <c r="H3" s="1446"/>
      <c r="I3" s="1446"/>
      <c r="J3" s="1446"/>
      <c r="K3" s="1446"/>
      <c r="L3" s="1446"/>
      <c r="M3" s="1446"/>
      <c r="N3" s="1446"/>
      <c r="O3" s="1446"/>
      <c r="P3" s="1446"/>
      <c r="Q3" s="1446"/>
      <c r="R3" s="1446"/>
      <c r="S3" s="1446"/>
      <c r="T3" s="1446"/>
      <c r="U3" s="1446"/>
      <c r="V3" s="1446"/>
      <c r="W3" s="1446"/>
      <c r="X3" s="1446"/>
      <c r="Y3" s="1446"/>
      <c r="Z3" s="1446"/>
      <c r="AA3" s="1446"/>
      <c r="AB3" s="1446"/>
      <c r="AC3" s="1446"/>
      <c r="AD3" s="1446"/>
      <c r="AE3" s="1446"/>
      <c r="AF3" s="1447"/>
    </row>
    <row r="4" spans="2:32" ht="15.75">
      <c r="B4" s="1473" t="s">
        <v>541</v>
      </c>
      <c r="C4" s="1474"/>
      <c r="D4" s="1474"/>
      <c r="E4" s="1474"/>
      <c r="F4" s="1474"/>
      <c r="G4" s="1474"/>
      <c r="H4" s="1474"/>
      <c r="I4" s="1474"/>
      <c r="J4" s="1474"/>
      <c r="K4" s="1474"/>
      <c r="L4" s="1474"/>
      <c r="M4" s="1474"/>
      <c r="N4" s="1474"/>
      <c r="O4" s="1474"/>
      <c r="P4" s="1474"/>
      <c r="Q4" s="1474"/>
      <c r="R4" s="1474"/>
      <c r="S4" s="1474"/>
      <c r="T4" s="1474"/>
      <c r="U4" s="1474"/>
      <c r="V4" s="1474"/>
      <c r="W4" s="1474"/>
      <c r="X4" s="1474"/>
      <c r="Y4" s="1474"/>
      <c r="Z4" s="1474"/>
      <c r="AA4" s="1474"/>
      <c r="AB4" s="1474"/>
      <c r="AC4" s="1474"/>
      <c r="AD4" s="1474"/>
      <c r="AE4" s="1474"/>
      <c r="AF4" s="1475"/>
    </row>
    <row r="5" spans="2:32" ht="15.75">
      <c r="B5" s="618"/>
      <c r="C5" s="617"/>
      <c r="D5" s="617"/>
      <c r="E5" s="617"/>
      <c r="F5" s="617"/>
      <c r="G5" s="617"/>
      <c r="H5" s="617"/>
      <c r="I5" s="617"/>
      <c r="J5" s="617"/>
      <c r="K5" s="617"/>
      <c r="L5" s="617"/>
      <c r="M5" s="617"/>
      <c r="N5" s="617"/>
      <c r="O5" s="617"/>
      <c r="P5" s="617"/>
      <c r="Q5" s="617"/>
      <c r="R5" s="617"/>
      <c r="S5" s="617"/>
      <c r="T5" s="617"/>
      <c r="U5" s="617"/>
      <c r="V5" s="617"/>
      <c r="W5" s="617"/>
      <c r="X5" s="617"/>
      <c r="Y5" s="617"/>
      <c r="Z5" s="617"/>
      <c r="AA5" s="617"/>
      <c r="AB5" s="617"/>
      <c r="AC5" s="617"/>
      <c r="AD5" s="617"/>
      <c r="AE5" s="129"/>
      <c r="AF5" s="631"/>
    </row>
    <row r="6" spans="2:32" ht="15.75">
      <c r="B6" s="618"/>
      <c r="C6" s="129"/>
      <c r="D6" s="623" t="s">
        <v>655</v>
      </c>
      <c r="E6" s="623"/>
      <c r="F6" s="623"/>
      <c r="G6" s="623"/>
      <c r="H6" s="623"/>
      <c r="I6" s="623"/>
      <c r="J6" s="129"/>
      <c r="K6" s="129"/>
      <c r="L6" s="129"/>
      <c r="M6" s="625" t="s">
        <v>654</v>
      </c>
      <c r="N6" s="617"/>
      <c r="O6" s="129"/>
      <c r="P6" s="129"/>
      <c r="Q6" s="129"/>
      <c r="R6" s="617" t="s">
        <v>653</v>
      </c>
      <c r="S6" s="617"/>
      <c r="T6" s="617"/>
      <c r="U6" s="617"/>
      <c r="V6" s="617"/>
      <c r="W6" s="129"/>
      <c r="X6" s="129"/>
      <c r="Y6" s="129"/>
      <c r="Z6" s="617" t="s">
        <v>652</v>
      </c>
      <c r="AA6" s="617"/>
      <c r="AB6" s="617"/>
      <c r="AC6" s="617"/>
      <c r="AD6" s="617"/>
      <c r="AE6" s="129"/>
      <c r="AF6" s="631"/>
    </row>
    <row r="7" spans="2:32" ht="15.75">
      <c r="B7" s="618"/>
      <c r="C7" s="617"/>
      <c r="D7" s="617"/>
      <c r="E7" s="617"/>
      <c r="F7" s="617"/>
      <c r="G7" s="617"/>
      <c r="H7" s="617"/>
      <c r="I7" s="617"/>
      <c r="J7" s="617"/>
      <c r="K7" s="617"/>
      <c r="L7" s="617"/>
      <c r="M7" s="617"/>
      <c r="N7" s="617"/>
      <c r="O7" s="617"/>
      <c r="P7" s="617"/>
      <c r="Q7" s="617"/>
      <c r="R7" s="617"/>
      <c r="S7" s="617"/>
      <c r="T7" s="617"/>
      <c r="U7" s="617"/>
      <c r="V7" s="617"/>
      <c r="W7" s="617"/>
      <c r="X7" s="617"/>
      <c r="Y7" s="617"/>
      <c r="Z7" s="617"/>
      <c r="AA7" s="617"/>
      <c r="AB7" s="617"/>
      <c r="AC7" s="617"/>
      <c r="AD7" s="617"/>
      <c r="AE7" s="129"/>
      <c r="AF7" s="631"/>
    </row>
    <row r="8" spans="2:32" ht="16.5" thickBot="1">
      <c r="B8" s="618"/>
      <c r="C8" s="129"/>
      <c r="D8" s="129"/>
      <c r="E8" s="129"/>
      <c r="F8" s="129"/>
      <c r="G8" s="129"/>
      <c r="H8" s="617"/>
      <c r="I8" s="617"/>
      <c r="J8" s="617"/>
      <c r="K8" s="617"/>
      <c r="L8" s="617"/>
      <c r="M8" s="617"/>
      <c r="N8" s="617"/>
      <c r="O8" s="617"/>
      <c r="P8" s="617"/>
      <c r="Q8" s="617"/>
      <c r="R8" s="617"/>
      <c r="S8" s="617"/>
      <c r="T8" s="617"/>
      <c r="U8" s="617"/>
      <c r="V8" s="617"/>
      <c r="W8" s="617"/>
      <c r="X8" s="617"/>
      <c r="Y8" s="617"/>
      <c r="Z8" s="617"/>
      <c r="AA8" s="617"/>
      <c r="AB8" s="617"/>
      <c r="AC8" s="617"/>
      <c r="AD8" s="617"/>
      <c r="AE8" s="129"/>
      <c r="AF8" s="631"/>
    </row>
    <row r="9" spans="2:32" ht="15.75">
      <c r="B9" s="618"/>
      <c r="C9" s="129"/>
      <c r="D9" s="1343" t="s">
        <v>48</v>
      </c>
      <c r="E9" s="1476">
        <f>'Shape and Table Library'!CN6</f>
        <v>8381</v>
      </c>
      <c r="F9" s="1477"/>
      <c r="G9" s="1477"/>
      <c r="H9" s="1478"/>
      <c r="I9" s="617"/>
      <c r="J9" s="617"/>
      <c r="K9" s="617"/>
      <c r="L9" s="617"/>
      <c r="M9" s="617"/>
      <c r="N9" s="617"/>
      <c r="O9" s="617"/>
      <c r="P9" s="617"/>
      <c r="Q9" s="617"/>
      <c r="R9" s="617"/>
      <c r="S9" s="617"/>
      <c r="T9" s="617"/>
      <c r="U9" s="617"/>
      <c r="V9" s="617"/>
      <c r="W9" s="617"/>
      <c r="X9" s="617"/>
      <c r="Y9" s="617"/>
      <c r="Z9" s="617"/>
      <c r="AA9" s="617"/>
      <c r="AB9" s="617"/>
      <c r="AC9" s="617"/>
      <c r="AD9" s="617"/>
      <c r="AE9" s="129"/>
      <c r="AF9" s="631"/>
    </row>
    <row r="10" spans="2:32" ht="15.75">
      <c r="B10" s="618"/>
      <c r="C10" s="129"/>
      <c r="D10" s="1344"/>
      <c r="E10" s="1345"/>
      <c r="F10" s="617"/>
      <c r="G10" s="617"/>
      <c r="H10" s="624"/>
      <c r="I10" s="617"/>
      <c r="J10" s="617"/>
      <c r="K10" s="617"/>
      <c r="L10" s="617"/>
      <c r="M10" s="617"/>
      <c r="N10" s="617"/>
      <c r="O10" s="617"/>
      <c r="P10" s="617"/>
      <c r="Q10" s="617"/>
      <c r="R10" s="617"/>
      <c r="S10" s="617"/>
      <c r="T10" s="617"/>
      <c r="U10" s="617"/>
      <c r="V10" s="617"/>
      <c r="W10" s="617"/>
      <c r="X10" s="617"/>
      <c r="Y10" s="617"/>
      <c r="Z10" s="617"/>
      <c r="AA10" s="617"/>
      <c r="AB10" s="617"/>
      <c r="AC10" s="617"/>
      <c r="AD10" s="617"/>
      <c r="AE10" s="129"/>
      <c r="AF10" s="631"/>
    </row>
    <row r="11" spans="2:32" ht="15.75">
      <c r="B11" s="618"/>
      <c r="C11" s="129"/>
      <c r="D11" s="1479" t="s">
        <v>1067</v>
      </c>
      <c r="E11" s="1481">
        <f>'Shape and Table Library'!CN7</f>
        <v>3783</v>
      </c>
      <c r="F11" s="1482"/>
      <c r="G11" s="1482"/>
      <c r="H11" s="1483"/>
      <c r="I11" s="617"/>
      <c r="J11" s="617"/>
      <c r="K11" s="617"/>
      <c r="L11" s="617"/>
      <c r="M11" s="617"/>
      <c r="N11" s="617"/>
      <c r="O11" s="617"/>
      <c r="P11" s="617"/>
      <c r="Q11" s="617"/>
      <c r="R11" s="617"/>
      <c r="S11" s="617"/>
      <c r="T11" s="617"/>
      <c r="U11" s="617"/>
      <c r="V11" s="617"/>
      <c r="W11" s="617"/>
      <c r="X11" s="617"/>
      <c r="Y11" s="617"/>
      <c r="Z11" s="617"/>
      <c r="AA11" s="617"/>
      <c r="AB11" s="617"/>
      <c r="AC11" s="617"/>
      <c r="AD11" s="617"/>
      <c r="AE11" s="129"/>
      <c r="AF11" s="631"/>
    </row>
    <row r="12" spans="2:32" ht="15.75">
      <c r="B12" s="618"/>
      <c r="C12" s="129"/>
      <c r="D12" s="1479"/>
      <c r="E12" s="1481"/>
      <c r="F12" s="1482"/>
      <c r="G12" s="1482"/>
      <c r="H12" s="1483"/>
      <c r="I12" s="617"/>
      <c r="J12" s="617"/>
      <c r="K12" s="129"/>
      <c r="L12" s="617"/>
      <c r="M12" s="617"/>
      <c r="N12" s="617"/>
      <c r="O12" s="617"/>
      <c r="P12" s="129"/>
      <c r="Q12" s="617"/>
      <c r="R12" s="617"/>
      <c r="S12" s="617"/>
      <c r="T12" s="617"/>
      <c r="U12" s="617"/>
      <c r="V12" s="617"/>
      <c r="W12" s="617"/>
      <c r="X12" s="617"/>
      <c r="Y12" s="617"/>
      <c r="Z12" s="617"/>
      <c r="AA12" s="617"/>
      <c r="AB12" s="617"/>
      <c r="AC12" s="617"/>
      <c r="AD12" s="617"/>
      <c r="AE12" s="129"/>
      <c r="AF12" s="631"/>
    </row>
    <row r="13" spans="2:32" ht="15.75">
      <c r="B13" s="618"/>
      <c r="C13" s="129"/>
      <c r="D13" s="1479" t="s">
        <v>1068</v>
      </c>
      <c r="E13" s="1481">
        <f>'Shape and Table Library'!CN8</f>
        <v>3342</v>
      </c>
      <c r="F13" s="1482"/>
      <c r="G13" s="1482"/>
      <c r="H13" s="1483"/>
      <c r="I13" s="617"/>
      <c r="J13" s="617"/>
      <c r="K13" s="617"/>
      <c r="L13" s="617"/>
      <c r="M13" s="617"/>
      <c r="N13" s="617"/>
      <c r="O13" s="617"/>
      <c r="P13" s="617"/>
      <c r="Q13" s="617"/>
      <c r="R13" s="617"/>
      <c r="S13" s="617"/>
      <c r="T13" s="617"/>
      <c r="U13" s="617"/>
      <c r="V13" s="617"/>
      <c r="W13" s="617"/>
      <c r="X13" s="617"/>
      <c r="Y13" s="617"/>
      <c r="Z13" s="617"/>
      <c r="AA13" s="617"/>
      <c r="AB13" s="617"/>
      <c r="AC13" s="617"/>
      <c r="AD13" s="617"/>
      <c r="AE13" s="129"/>
      <c r="AF13" s="631"/>
    </row>
    <row r="14" spans="2:32" ht="15.75">
      <c r="B14" s="618"/>
      <c r="C14" s="129"/>
      <c r="D14" s="1479"/>
      <c r="E14" s="1481"/>
      <c r="F14" s="1482"/>
      <c r="G14" s="1482"/>
      <c r="H14" s="1483"/>
      <c r="I14" s="617"/>
      <c r="J14" s="617"/>
      <c r="K14" s="617"/>
      <c r="L14" s="617"/>
      <c r="M14" s="617"/>
      <c r="N14" s="617"/>
      <c r="O14" s="617"/>
      <c r="P14" s="617"/>
      <c r="Q14" s="617"/>
      <c r="R14" s="617"/>
      <c r="S14" s="617"/>
      <c r="T14" s="617"/>
      <c r="U14" s="617"/>
      <c r="V14" s="617"/>
      <c r="W14" s="617"/>
      <c r="X14" s="617"/>
      <c r="Y14" s="617"/>
      <c r="Z14" s="617"/>
      <c r="AA14" s="617"/>
      <c r="AB14" s="617"/>
      <c r="AC14" s="617"/>
      <c r="AD14" s="617"/>
      <c r="AE14" s="129"/>
      <c r="AF14" s="631"/>
    </row>
    <row r="15" spans="2:32" ht="15.75" customHeight="1">
      <c r="B15" s="618"/>
      <c r="C15" s="617"/>
      <c r="D15" s="1479" t="s">
        <v>1069</v>
      </c>
      <c r="E15" s="1481">
        <f>'Shape and Table Library'!CN9</f>
        <v>1256</v>
      </c>
      <c r="F15" s="1482"/>
      <c r="G15" s="1482"/>
      <c r="H15" s="1483"/>
      <c r="I15" s="617"/>
      <c r="J15" s="617"/>
      <c r="K15" s="129"/>
      <c r="L15" s="129"/>
      <c r="M15" s="129"/>
      <c r="N15" s="1352">
        <f>'Shape and Table Library'!DA10</f>
        <v>6</v>
      </c>
      <c r="O15" s="617"/>
      <c r="P15" s="129"/>
      <c r="Q15" s="129"/>
      <c r="R15" s="129"/>
      <c r="S15" s="1352">
        <f>'Shape and Table Library'!DG10</f>
        <v>114</v>
      </c>
      <c r="T15" s="617"/>
      <c r="U15" s="617"/>
      <c r="V15" s="617"/>
      <c r="W15" s="617"/>
      <c r="X15" s="617"/>
      <c r="Y15" s="617"/>
      <c r="Z15" s="617"/>
      <c r="AA15" s="617"/>
      <c r="AB15" s="617"/>
      <c r="AC15" s="617"/>
      <c r="AD15" s="617"/>
      <c r="AE15" s="129"/>
      <c r="AF15" s="631"/>
    </row>
    <row r="16" spans="2:32" ht="16.5" thickBot="1">
      <c r="B16" s="618"/>
      <c r="C16" s="617"/>
      <c r="D16" s="1480"/>
      <c r="E16" s="1484"/>
      <c r="F16" s="1485"/>
      <c r="G16" s="1485"/>
      <c r="H16" s="1486"/>
      <c r="I16" s="617"/>
      <c r="J16" s="617"/>
      <c r="K16" s="617"/>
      <c r="L16" s="617"/>
      <c r="M16" s="617"/>
      <c r="N16" s="617"/>
      <c r="O16" s="617"/>
      <c r="P16" s="617"/>
      <c r="Q16" s="617"/>
      <c r="R16" s="617"/>
      <c r="S16" s="617"/>
      <c r="T16" s="617"/>
      <c r="U16" s="617"/>
      <c r="V16" s="617"/>
      <c r="W16" s="617"/>
      <c r="X16" s="617"/>
      <c r="Y16" s="617"/>
      <c r="Z16" s="617"/>
      <c r="AA16" s="617"/>
      <c r="AB16" s="617"/>
      <c r="AC16" s="617"/>
      <c r="AD16" s="617"/>
      <c r="AE16" s="129"/>
      <c r="AF16" s="631"/>
    </row>
    <row r="17" spans="2:32" ht="15.75">
      <c r="B17" s="618"/>
      <c r="C17" s="617"/>
      <c r="D17" s="617"/>
      <c r="E17" s="617"/>
      <c r="F17" s="617"/>
      <c r="G17" s="617"/>
      <c r="H17" s="617"/>
      <c r="I17" s="617"/>
      <c r="J17" s="617"/>
      <c r="K17" s="617"/>
      <c r="L17" s="617"/>
      <c r="M17" s="617"/>
      <c r="N17" s="617"/>
      <c r="O17" s="617"/>
      <c r="P17" s="617"/>
      <c r="Q17" s="617"/>
      <c r="R17" s="617"/>
      <c r="S17" s="617"/>
      <c r="T17" s="617"/>
      <c r="U17" s="617"/>
      <c r="V17" s="617"/>
      <c r="W17" s="617"/>
      <c r="X17" s="617"/>
      <c r="Y17" s="617"/>
      <c r="Z17" s="617"/>
      <c r="AA17" s="617"/>
      <c r="AB17" s="617"/>
      <c r="AC17" s="617"/>
      <c r="AD17" s="617"/>
      <c r="AE17" s="129"/>
      <c r="AF17" s="631"/>
    </row>
    <row r="18" spans="2:32" ht="15.75">
      <c r="B18" s="1448" t="s">
        <v>651</v>
      </c>
      <c r="C18" s="1449"/>
      <c r="D18" s="1449"/>
      <c r="E18" s="1449"/>
      <c r="F18" s="1449"/>
      <c r="G18" s="1449"/>
      <c r="H18" s="1449"/>
      <c r="I18" s="1449"/>
      <c r="J18" s="1449"/>
      <c r="K18" s="1449"/>
      <c r="L18" s="1449"/>
      <c r="M18" s="1449"/>
      <c r="N18" s="1449"/>
      <c r="O18" s="1449"/>
      <c r="P18" s="1449"/>
      <c r="Q18" s="1449"/>
      <c r="R18" s="1449"/>
      <c r="S18" s="1449"/>
      <c r="T18" s="1449"/>
      <c r="U18" s="1449"/>
      <c r="V18" s="1449"/>
      <c r="W18" s="1449"/>
      <c r="X18" s="1449"/>
      <c r="Y18" s="1449"/>
      <c r="Z18" s="1449"/>
      <c r="AA18" s="1449"/>
      <c r="AB18" s="1449"/>
      <c r="AC18" s="1449"/>
      <c r="AD18" s="1449"/>
      <c r="AE18" s="1449"/>
      <c r="AF18" s="1450"/>
    </row>
    <row r="19" spans="2:32" ht="15.75">
      <c r="B19" s="618"/>
      <c r="C19" s="617"/>
      <c r="D19" s="617"/>
      <c r="E19" s="617"/>
      <c r="F19" s="617"/>
      <c r="G19" s="617"/>
      <c r="H19" s="617"/>
      <c r="I19" s="617"/>
      <c r="J19" s="617"/>
      <c r="K19" s="617"/>
      <c r="L19" s="617"/>
      <c r="M19" s="617"/>
      <c r="N19" s="617"/>
      <c r="O19" s="617"/>
      <c r="P19" s="617"/>
      <c r="Q19" s="617"/>
      <c r="R19" s="617"/>
      <c r="S19" s="617"/>
      <c r="T19" s="617"/>
      <c r="U19" s="617"/>
      <c r="V19" s="617"/>
      <c r="W19" s="617"/>
      <c r="X19" s="617"/>
      <c r="Y19" s="617"/>
      <c r="Z19" s="617"/>
      <c r="AA19" s="617"/>
      <c r="AB19" s="617"/>
      <c r="AC19" s="617"/>
      <c r="AD19" s="617"/>
      <c r="AE19" s="129"/>
      <c r="AF19" s="631"/>
    </row>
    <row r="20" spans="2:32" ht="15.75">
      <c r="B20" s="1455" t="s">
        <v>696</v>
      </c>
      <c r="C20" s="1443"/>
      <c r="D20" s="1443"/>
      <c r="E20" s="1443"/>
      <c r="F20" s="1443"/>
      <c r="G20" s="1443"/>
      <c r="H20" s="1443"/>
      <c r="I20" s="1443"/>
      <c r="J20" s="1443"/>
      <c r="K20" s="1443"/>
      <c r="L20" s="1443"/>
      <c r="M20" s="1443" t="s">
        <v>697</v>
      </c>
      <c r="N20" s="1443"/>
      <c r="O20" s="1443"/>
      <c r="P20" s="1443"/>
      <c r="Q20" s="1443"/>
      <c r="R20" s="1443"/>
      <c r="S20" s="1443"/>
      <c r="T20" s="1443"/>
      <c r="U20" s="617"/>
      <c r="V20" s="617"/>
      <c r="X20" s="617" t="s">
        <v>699</v>
      </c>
      <c r="Y20" s="129"/>
      <c r="AA20" s="617"/>
      <c r="AB20" s="617"/>
      <c r="AC20" s="617"/>
      <c r="AD20" s="617"/>
      <c r="AE20" s="129"/>
      <c r="AF20" s="631"/>
    </row>
    <row r="21" spans="2:32" ht="15.75">
      <c r="B21" s="618"/>
      <c r="C21" s="1443"/>
      <c r="D21" s="1443"/>
      <c r="E21" s="1443"/>
      <c r="F21" s="1443"/>
      <c r="G21" s="1443"/>
      <c r="H21" s="1443"/>
      <c r="I21" s="1443"/>
      <c r="J21" s="617"/>
      <c r="K21" s="617"/>
      <c r="L21" s="617"/>
      <c r="M21" s="617"/>
      <c r="N21" s="617"/>
      <c r="O21" s="617"/>
      <c r="P21" s="617"/>
      <c r="Q21" s="617"/>
      <c r="R21" s="617"/>
      <c r="S21" s="617"/>
      <c r="T21" s="617"/>
      <c r="U21" s="617"/>
      <c r="V21" s="617"/>
      <c r="W21" s="617"/>
      <c r="X21" s="617"/>
      <c r="Y21" s="617"/>
      <c r="Z21" s="617"/>
      <c r="AA21" s="617"/>
      <c r="AB21" s="617"/>
      <c r="AC21" s="617"/>
      <c r="AD21" s="617"/>
      <c r="AE21" s="129"/>
      <c r="AF21" s="631"/>
    </row>
    <row r="22" spans="2:32" ht="16.5" thickBot="1">
      <c r="B22" s="618"/>
      <c r="C22" s="129"/>
      <c r="D22" s="129"/>
      <c r="E22" s="129"/>
      <c r="F22" s="129"/>
      <c r="G22" s="129"/>
      <c r="H22" s="129"/>
      <c r="I22" s="129"/>
      <c r="J22" s="617"/>
      <c r="K22" s="617"/>
      <c r="L22" s="617"/>
      <c r="M22" s="129"/>
      <c r="N22" s="129"/>
      <c r="O22" s="129"/>
      <c r="P22" s="129"/>
      <c r="Q22" s="129"/>
      <c r="R22" s="129"/>
      <c r="S22" s="617"/>
      <c r="T22" s="617"/>
      <c r="U22" s="617"/>
      <c r="V22" s="617"/>
      <c r="W22" s="617"/>
      <c r="X22" s="617"/>
      <c r="Y22" s="617"/>
      <c r="Z22" s="617"/>
      <c r="AA22" s="617"/>
      <c r="AB22" s="617"/>
      <c r="AC22" s="617"/>
      <c r="AD22" s="617"/>
      <c r="AE22" s="129"/>
      <c r="AF22" s="631"/>
    </row>
    <row r="23" spans="2:32" ht="15.75">
      <c r="B23" s="618"/>
      <c r="C23" s="622"/>
      <c r="D23" s="1443"/>
      <c r="E23" s="1443"/>
      <c r="F23" s="1456"/>
      <c r="G23" s="1456"/>
      <c r="H23" s="1457"/>
      <c r="I23" s="1457"/>
      <c r="J23" s="617"/>
      <c r="K23" s="617"/>
      <c r="L23" s="617"/>
      <c r="M23" s="129"/>
      <c r="N23" s="1458" t="s">
        <v>4</v>
      </c>
      <c r="O23" s="1459"/>
      <c r="P23" s="1460"/>
      <c r="Q23" s="1464">
        <f>'Shape and Table Library'!CI18</f>
        <v>16362</v>
      </c>
      <c r="R23" s="1465"/>
      <c r="S23" s="1466"/>
      <c r="T23" s="617"/>
      <c r="U23" s="617"/>
      <c r="V23" s="617"/>
      <c r="W23" s="617"/>
      <c r="X23" s="617"/>
      <c r="Y23" s="617"/>
      <c r="Z23" s="617"/>
      <c r="AA23" s="617"/>
      <c r="AB23" s="617"/>
      <c r="AC23" s="617"/>
      <c r="AD23" s="617"/>
      <c r="AE23" s="129"/>
      <c r="AF23" s="631"/>
    </row>
    <row r="24" spans="2:32" ht="15.75">
      <c r="B24" s="618"/>
      <c r="C24" s="129"/>
      <c r="D24" s="129"/>
      <c r="E24" s="129"/>
      <c r="F24" s="129"/>
      <c r="G24" s="129"/>
      <c r="H24" s="129"/>
      <c r="I24" s="129"/>
      <c r="J24" s="617"/>
      <c r="K24" s="617"/>
      <c r="L24" s="617"/>
      <c r="M24" s="129"/>
      <c r="N24" s="1461"/>
      <c r="O24" s="1457"/>
      <c r="P24" s="1462"/>
      <c r="Q24" s="1467"/>
      <c r="R24" s="1468"/>
      <c r="S24" s="1469"/>
      <c r="T24" s="617"/>
      <c r="U24" s="617"/>
      <c r="V24" s="617"/>
      <c r="W24" s="617"/>
      <c r="X24" s="617"/>
      <c r="Y24" s="617"/>
      <c r="Z24" s="617"/>
      <c r="AA24" s="617"/>
      <c r="AB24" s="617"/>
      <c r="AC24" s="617"/>
      <c r="AD24" s="617"/>
      <c r="AE24" s="129"/>
      <c r="AF24" s="631"/>
    </row>
    <row r="25" spans="2:32" ht="15.75">
      <c r="B25" s="618"/>
      <c r="C25" s="621"/>
      <c r="D25" s="1443"/>
      <c r="E25" s="1443"/>
      <c r="F25" s="1443"/>
      <c r="G25" s="1443"/>
      <c r="H25" s="1443"/>
      <c r="I25" s="1443"/>
      <c r="J25" s="617"/>
      <c r="K25" s="617"/>
      <c r="L25" s="617"/>
      <c r="M25" s="129"/>
      <c r="N25" s="1461" t="s">
        <v>5</v>
      </c>
      <c r="O25" s="1457"/>
      <c r="P25" s="1462"/>
      <c r="Q25" s="1467">
        <f>'Shape and Table Library'!CJ18</f>
        <v>16814</v>
      </c>
      <c r="R25" s="1468"/>
      <c r="S25" s="1469"/>
      <c r="T25" s="617"/>
      <c r="U25" s="617"/>
      <c r="V25" s="617"/>
      <c r="W25" s="617"/>
      <c r="X25" s="617"/>
      <c r="Y25" s="617"/>
      <c r="Z25" s="617"/>
      <c r="AA25" s="617"/>
      <c r="AB25" s="617"/>
      <c r="AC25" s="617"/>
      <c r="AD25" s="617"/>
      <c r="AE25" s="129"/>
      <c r="AF25" s="631"/>
    </row>
    <row r="26" spans="2:32" ht="15.75">
      <c r="B26" s="618"/>
      <c r="C26" s="617"/>
      <c r="D26" s="617"/>
      <c r="E26" s="617"/>
      <c r="F26" s="617"/>
      <c r="G26" s="617"/>
      <c r="H26" s="617"/>
      <c r="I26" s="617"/>
      <c r="J26" s="617"/>
      <c r="K26" s="617"/>
      <c r="L26" s="617"/>
      <c r="M26" s="129"/>
      <c r="N26" s="1461"/>
      <c r="O26" s="1457"/>
      <c r="P26" s="1462"/>
      <c r="Q26" s="1467"/>
      <c r="R26" s="1468"/>
      <c r="S26" s="1469"/>
      <c r="T26" s="617"/>
      <c r="U26" s="617"/>
      <c r="V26" s="617"/>
      <c r="W26" s="617"/>
      <c r="X26" s="617"/>
      <c r="Y26" s="617"/>
      <c r="Z26" s="617"/>
      <c r="AA26" s="617"/>
      <c r="AB26" s="617"/>
      <c r="AC26" s="617"/>
      <c r="AD26" s="617"/>
      <c r="AE26" s="129"/>
      <c r="AF26" s="631"/>
    </row>
    <row r="27" spans="2:32" ht="15.75">
      <c r="B27" s="618"/>
      <c r="C27" s="617"/>
      <c r="D27" s="617"/>
      <c r="E27" s="617"/>
      <c r="F27" s="617"/>
      <c r="G27" s="617"/>
      <c r="H27" s="617"/>
      <c r="I27" s="617"/>
      <c r="J27" s="617"/>
      <c r="K27" s="617"/>
      <c r="L27" s="617"/>
      <c r="M27" s="129"/>
      <c r="N27" s="1461" t="s">
        <v>6</v>
      </c>
      <c r="O27" s="1457"/>
      <c r="P27" s="1462"/>
      <c r="Q27" s="1467">
        <f>'Shape and Table Library'!CK18</f>
        <v>21026</v>
      </c>
      <c r="R27" s="1468"/>
      <c r="S27" s="1469"/>
      <c r="T27" s="617"/>
      <c r="U27" s="617"/>
      <c r="V27" s="617"/>
      <c r="W27" s="617"/>
      <c r="X27" s="617"/>
      <c r="Y27" s="617"/>
      <c r="Z27" s="617"/>
      <c r="AA27" s="617"/>
      <c r="AB27" s="617"/>
      <c r="AC27" s="617"/>
      <c r="AD27" s="617"/>
      <c r="AE27" s="129"/>
      <c r="AF27" s="631"/>
    </row>
    <row r="28" spans="2:32" ht="15.75">
      <c r="B28" s="618"/>
      <c r="C28" s="617"/>
      <c r="D28" s="617"/>
      <c r="E28" s="617"/>
      <c r="F28" s="617"/>
      <c r="G28" s="617"/>
      <c r="H28" s="617"/>
      <c r="I28" s="617"/>
      <c r="J28" s="617"/>
      <c r="K28" s="617"/>
      <c r="L28" s="617"/>
      <c r="M28" s="129"/>
      <c r="N28" s="1461"/>
      <c r="O28" s="1457"/>
      <c r="P28" s="1462"/>
      <c r="Q28" s="1467"/>
      <c r="R28" s="1468"/>
      <c r="S28" s="1469"/>
      <c r="T28" s="617"/>
      <c r="U28" s="617"/>
      <c r="V28" s="617"/>
      <c r="W28" s="617"/>
      <c r="X28" s="617"/>
      <c r="Y28" s="617"/>
      <c r="Z28" s="617"/>
      <c r="AA28" s="617"/>
      <c r="AB28" s="617"/>
      <c r="AC28" s="617"/>
      <c r="AD28" s="617"/>
      <c r="AE28" s="129"/>
      <c r="AF28" s="631"/>
    </row>
    <row r="29" spans="2:32" ht="15.75">
      <c r="B29" s="618"/>
      <c r="C29" s="617"/>
      <c r="D29" s="617"/>
      <c r="E29" s="617"/>
      <c r="F29" s="617"/>
      <c r="G29" s="617"/>
      <c r="H29" s="617"/>
      <c r="I29" s="617"/>
      <c r="J29" s="617"/>
      <c r="K29" s="617"/>
      <c r="L29" s="617"/>
      <c r="M29" s="129"/>
      <c r="N29" s="1461" t="s">
        <v>7</v>
      </c>
      <c r="O29" s="1457"/>
      <c r="P29" s="1462"/>
      <c r="Q29" s="1467">
        <f>'Shape and Table Library'!CL18</f>
        <v>19665</v>
      </c>
      <c r="R29" s="1468"/>
      <c r="S29" s="1469"/>
      <c r="T29" s="617"/>
      <c r="U29" s="617"/>
      <c r="V29" s="617"/>
      <c r="W29" s="617"/>
      <c r="X29" s="617"/>
      <c r="Y29" s="617"/>
      <c r="Z29" s="617"/>
      <c r="AA29" s="617"/>
      <c r="AB29" s="617"/>
      <c r="AC29" s="617"/>
      <c r="AD29" s="617"/>
      <c r="AE29" s="129"/>
      <c r="AF29" s="631"/>
    </row>
    <row r="30" spans="2:32" ht="16.5" thickBot="1">
      <c r="B30" s="618"/>
      <c r="C30" s="617"/>
      <c r="D30" s="617"/>
      <c r="E30" s="617"/>
      <c r="F30" s="617"/>
      <c r="G30" s="617"/>
      <c r="H30" s="617"/>
      <c r="I30" s="617"/>
      <c r="J30" s="617"/>
      <c r="K30" s="617"/>
      <c r="L30" s="617"/>
      <c r="M30" s="129"/>
      <c r="N30" s="1463"/>
      <c r="O30" s="1430"/>
      <c r="P30" s="1431"/>
      <c r="Q30" s="1470"/>
      <c r="R30" s="1471"/>
      <c r="S30" s="1472"/>
      <c r="T30" s="617"/>
      <c r="U30" s="617"/>
      <c r="V30" s="617"/>
      <c r="W30" s="617"/>
      <c r="X30" s="617"/>
      <c r="Y30" s="617"/>
      <c r="Z30" s="617"/>
      <c r="AA30" s="617"/>
      <c r="AB30" s="617"/>
      <c r="AC30" s="617"/>
      <c r="AD30" s="617"/>
      <c r="AE30" s="129"/>
      <c r="AF30" s="631"/>
    </row>
    <row r="31" spans="2:32" ht="15.75">
      <c r="B31" s="618"/>
      <c r="C31" s="617"/>
      <c r="D31" s="617"/>
      <c r="E31" s="617"/>
      <c r="F31" s="617"/>
      <c r="G31" s="617"/>
      <c r="H31" s="617"/>
      <c r="I31" s="617"/>
      <c r="J31" s="617"/>
      <c r="K31" s="617"/>
      <c r="L31" s="617"/>
      <c r="M31" s="129"/>
      <c r="T31" s="617"/>
      <c r="U31" s="617"/>
      <c r="V31" s="617"/>
      <c r="W31" s="617"/>
      <c r="X31" s="617"/>
      <c r="Y31" s="617"/>
      <c r="Z31" s="617"/>
      <c r="AA31" s="617"/>
      <c r="AB31" s="617"/>
      <c r="AC31" s="617"/>
      <c r="AD31" s="617"/>
      <c r="AE31" s="129"/>
      <c r="AF31" s="631"/>
    </row>
    <row r="32" spans="2:32" ht="15.75">
      <c r="B32" s="618"/>
      <c r="C32" s="617"/>
      <c r="D32" s="617"/>
      <c r="E32" s="617"/>
      <c r="F32" s="617"/>
      <c r="G32" s="617"/>
      <c r="H32" s="617"/>
      <c r="I32" s="617"/>
      <c r="J32" s="617"/>
      <c r="K32" s="617"/>
      <c r="L32" s="617"/>
      <c r="M32" s="617"/>
      <c r="N32" s="617"/>
      <c r="O32" s="617"/>
      <c r="P32" s="617"/>
      <c r="Q32" s="617"/>
      <c r="R32" s="617"/>
      <c r="S32" s="617"/>
      <c r="T32" s="617"/>
      <c r="U32" s="617"/>
      <c r="V32" s="617"/>
      <c r="W32" s="617"/>
      <c r="X32" s="617"/>
      <c r="Y32" s="617"/>
      <c r="Z32" s="617"/>
      <c r="AA32" s="617"/>
      <c r="AB32" s="617"/>
      <c r="AC32" s="617"/>
      <c r="AD32" s="617"/>
      <c r="AE32" s="129"/>
      <c r="AF32" s="631"/>
    </row>
    <row r="33" spans="2:32" ht="15.75">
      <c r="B33" s="620"/>
      <c r="C33" s="619"/>
      <c r="D33" s="619"/>
      <c r="E33" s="619"/>
      <c r="F33" s="619"/>
      <c r="G33" s="619"/>
      <c r="H33" s="619"/>
      <c r="I33" s="619"/>
      <c r="J33" s="619"/>
      <c r="K33" s="619"/>
      <c r="L33" s="619"/>
      <c r="M33" s="617"/>
      <c r="N33" s="617"/>
      <c r="O33" s="617"/>
      <c r="P33" s="617"/>
      <c r="Q33" s="617"/>
      <c r="R33" s="617"/>
      <c r="S33" s="617"/>
      <c r="T33" s="617"/>
      <c r="U33" s="617"/>
      <c r="V33" s="617"/>
      <c r="W33" s="617"/>
      <c r="X33" s="617"/>
      <c r="Y33" s="617"/>
      <c r="Z33" s="617"/>
      <c r="AA33" s="617"/>
      <c r="AB33" s="617"/>
      <c r="AC33" s="617"/>
      <c r="AD33" s="617"/>
      <c r="AE33" s="129"/>
      <c r="AF33" s="631"/>
    </row>
    <row r="34" spans="2:32" ht="15.75">
      <c r="B34" s="1451" t="s">
        <v>650</v>
      </c>
      <c r="C34" s="1452"/>
      <c r="D34" s="1452"/>
      <c r="E34" s="1452"/>
      <c r="F34" s="1452"/>
      <c r="G34" s="1452"/>
      <c r="H34" s="1452"/>
      <c r="I34" s="1452"/>
      <c r="J34" s="1452"/>
      <c r="K34" s="1452"/>
      <c r="L34" s="1453"/>
      <c r="M34" s="1454" t="s">
        <v>642</v>
      </c>
      <c r="N34" s="1449"/>
      <c r="O34" s="1449"/>
      <c r="P34" s="1449"/>
      <c r="Q34" s="1449"/>
      <c r="R34" s="1449"/>
      <c r="S34" s="1449"/>
      <c r="T34" s="1449"/>
      <c r="U34" s="1449"/>
      <c r="V34" s="1449"/>
      <c r="W34" s="1449"/>
      <c r="X34" s="1449"/>
      <c r="Y34" s="1449"/>
      <c r="Z34" s="1449"/>
      <c r="AA34" s="1449"/>
      <c r="AB34" s="1449"/>
      <c r="AC34" s="1449"/>
      <c r="AD34" s="1449"/>
      <c r="AE34" s="1449"/>
      <c r="AF34" s="1450"/>
    </row>
    <row r="35" spans="2:32" ht="15.75">
      <c r="B35" s="618"/>
      <c r="C35" s="617"/>
      <c r="D35" s="617"/>
      <c r="E35" s="617"/>
      <c r="F35" s="617"/>
      <c r="G35" s="617"/>
      <c r="H35" s="617"/>
      <c r="I35" s="617"/>
      <c r="J35" s="617"/>
      <c r="K35" s="617"/>
      <c r="L35" s="626"/>
      <c r="M35" s="617"/>
      <c r="N35" s="617"/>
      <c r="O35" s="617"/>
      <c r="P35" s="617"/>
      <c r="Q35" s="617"/>
      <c r="R35" s="617"/>
      <c r="S35" s="617"/>
      <c r="T35" s="129"/>
      <c r="U35" s="129"/>
      <c r="V35" s="129"/>
      <c r="W35" s="129"/>
      <c r="X35" s="129"/>
      <c r="Y35" s="617"/>
      <c r="Z35" s="617"/>
      <c r="AA35" s="617"/>
      <c r="AB35" s="617"/>
      <c r="AC35" s="617"/>
      <c r="AD35" s="617"/>
      <c r="AE35" s="129"/>
      <c r="AF35" s="631"/>
    </row>
    <row r="36" spans="2:32" ht="15.75">
      <c r="B36" s="618"/>
      <c r="C36" s="617"/>
      <c r="D36" s="617"/>
      <c r="E36" s="617"/>
      <c r="F36" s="617"/>
      <c r="G36" s="617"/>
      <c r="H36" s="617"/>
      <c r="I36" s="617"/>
      <c r="J36" s="617"/>
      <c r="K36" s="617"/>
      <c r="L36" s="626"/>
      <c r="M36" s="617"/>
      <c r="N36" s="617"/>
      <c r="O36" s="617"/>
      <c r="P36" s="617"/>
      <c r="Q36" s="617"/>
      <c r="R36" s="617"/>
      <c r="S36" s="617"/>
      <c r="T36" s="129"/>
      <c r="U36" s="129"/>
      <c r="V36" s="129"/>
      <c r="W36" s="129"/>
      <c r="X36" s="129"/>
      <c r="Y36" s="617"/>
      <c r="Z36" s="617"/>
      <c r="AA36" s="617"/>
      <c r="AB36" s="617"/>
      <c r="AC36" s="617"/>
      <c r="AD36" s="617"/>
      <c r="AE36" s="129"/>
      <c r="AF36" s="631"/>
    </row>
    <row r="37" spans="2:32" ht="15.75">
      <c r="B37" s="618"/>
      <c r="C37" s="617"/>
      <c r="D37" s="617"/>
      <c r="E37" s="617"/>
      <c r="F37" s="617"/>
      <c r="G37" s="617"/>
      <c r="H37" s="617"/>
      <c r="I37" s="617"/>
      <c r="J37" s="617"/>
      <c r="K37" s="617"/>
      <c r="L37" s="626"/>
      <c r="M37" s="617"/>
      <c r="N37" s="617"/>
      <c r="O37" s="617"/>
      <c r="P37" s="617"/>
      <c r="Q37" s="617"/>
      <c r="R37" s="617"/>
      <c r="S37" s="617"/>
      <c r="T37" s="129"/>
      <c r="U37" s="129"/>
      <c r="V37" s="129"/>
      <c r="W37" s="129"/>
      <c r="X37" s="129"/>
      <c r="Y37" s="617"/>
      <c r="Z37" s="617"/>
      <c r="AA37" s="617"/>
      <c r="AB37" s="617"/>
      <c r="AC37" s="617"/>
      <c r="AD37" s="617"/>
      <c r="AE37" s="129"/>
      <c r="AF37" s="631"/>
    </row>
    <row r="38" spans="2:32" ht="15.75">
      <c r="B38" s="618"/>
      <c r="C38" s="617"/>
      <c r="D38" s="617"/>
      <c r="E38" s="617"/>
      <c r="F38" s="617"/>
      <c r="G38" s="617"/>
      <c r="H38" s="617"/>
      <c r="I38" s="617"/>
      <c r="J38" s="617"/>
      <c r="K38" s="617"/>
      <c r="L38" s="626"/>
      <c r="M38" s="617"/>
      <c r="N38" s="617"/>
      <c r="O38" s="617"/>
      <c r="P38" s="617"/>
      <c r="Q38" s="617"/>
      <c r="R38" s="617"/>
      <c r="S38" s="617"/>
      <c r="T38" s="129"/>
      <c r="U38" s="129"/>
      <c r="V38" s="129"/>
      <c r="W38" s="129"/>
      <c r="X38" s="129"/>
      <c r="Y38" s="617"/>
      <c r="Z38" s="617"/>
      <c r="AA38" s="617"/>
      <c r="AB38" s="617"/>
      <c r="AC38" s="617"/>
      <c r="AD38" s="617"/>
      <c r="AE38" s="129"/>
      <c r="AF38" s="631"/>
    </row>
    <row r="39" spans="2:32" ht="15.75">
      <c r="B39" s="618"/>
      <c r="C39" s="617"/>
      <c r="D39" s="617"/>
      <c r="E39" s="617"/>
      <c r="F39" s="617"/>
      <c r="G39" s="617"/>
      <c r="H39" s="617"/>
      <c r="I39" s="617"/>
      <c r="J39" s="617"/>
      <c r="K39" s="617"/>
      <c r="L39" s="626"/>
      <c r="M39" s="617"/>
      <c r="N39" s="617"/>
      <c r="O39" s="617"/>
      <c r="P39" s="617"/>
      <c r="Q39" s="617"/>
      <c r="R39" s="617"/>
      <c r="S39" s="617"/>
      <c r="T39" s="129"/>
      <c r="U39" s="129"/>
      <c r="V39" s="129"/>
      <c r="W39" s="129"/>
      <c r="X39" s="129"/>
      <c r="Y39" s="617"/>
      <c r="Z39" s="617"/>
      <c r="AA39" s="617"/>
      <c r="AB39" s="617"/>
      <c r="AC39" s="617"/>
      <c r="AD39" s="617"/>
      <c r="AE39" s="129"/>
      <c r="AF39" s="631"/>
    </row>
    <row r="40" spans="2:32" ht="15.75">
      <c r="B40" s="618"/>
      <c r="C40" s="617"/>
      <c r="D40" s="617"/>
      <c r="E40" s="617"/>
      <c r="F40" s="617"/>
      <c r="G40" s="617"/>
      <c r="H40" s="617"/>
      <c r="I40" s="617"/>
      <c r="J40" s="617"/>
      <c r="K40" s="617"/>
      <c r="L40" s="626"/>
      <c r="M40" s="617"/>
      <c r="N40" s="617"/>
      <c r="O40" s="617"/>
      <c r="P40" s="617"/>
      <c r="Q40" s="617"/>
      <c r="R40" s="617"/>
      <c r="S40" s="617"/>
      <c r="T40" s="617"/>
      <c r="U40" s="617"/>
      <c r="V40" s="617"/>
      <c r="W40" s="617"/>
      <c r="X40" s="617"/>
      <c r="Y40" s="617"/>
      <c r="Z40" s="617"/>
      <c r="AA40" s="617"/>
      <c r="AB40" s="617"/>
      <c r="AC40" s="617"/>
      <c r="AD40" s="617"/>
      <c r="AE40" s="129"/>
      <c r="AF40" s="631"/>
    </row>
    <row r="41" spans="2:32" ht="15.75">
      <c r="B41" s="618"/>
      <c r="C41" s="617"/>
      <c r="D41" s="617"/>
      <c r="E41" s="617"/>
      <c r="F41" s="617"/>
      <c r="G41" s="617"/>
      <c r="H41" s="617"/>
      <c r="I41" s="617"/>
      <c r="J41" s="617"/>
      <c r="K41" s="617"/>
      <c r="L41" s="626"/>
      <c r="M41" s="617"/>
      <c r="N41" s="617"/>
      <c r="O41" s="617"/>
      <c r="P41" s="617"/>
      <c r="Q41" s="617"/>
      <c r="R41" s="617"/>
      <c r="S41" s="617"/>
      <c r="T41" s="617"/>
      <c r="U41" s="617"/>
      <c r="V41" s="617"/>
      <c r="W41" s="617"/>
      <c r="X41" s="617"/>
      <c r="Y41" s="617"/>
      <c r="Z41" s="617"/>
      <c r="AA41" s="617"/>
      <c r="AB41" s="617"/>
      <c r="AC41" s="617"/>
      <c r="AD41" s="617"/>
      <c r="AE41" s="129"/>
      <c r="AF41" s="631"/>
    </row>
    <row r="42" spans="2:32" ht="15.75">
      <c r="B42" s="618"/>
      <c r="C42" s="617"/>
      <c r="D42" s="617"/>
      <c r="E42" s="617"/>
      <c r="F42" s="617"/>
      <c r="G42" s="617"/>
      <c r="H42" s="617"/>
      <c r="I42" s="617"/>
      <c r="J42" s="617"/>
      <c r="K42" s="617"/>
      <c r="L42" s="626"/>
      <c r="M42" s="617"/>
      <c r="N42" s="617"/>
      <c r="O42" s="617"/>
      <c r="P42" s="617"/>
      <c r="Q42" s="617"/>
      <c r="R42" s="617"/>
      <c r="S42" s="617"/>
      <c r="T42" s="617"/>
      <c r="U42" s="617"/>
      <c r="V42" s="617"/>
      <c r="W42" s="617"/>
      <c r="X42" s="617"/>
      <c r="Y42" s="617"/>
      <c r="Z42" s="617"/>
      <c r="AA42" s="617"/>
      <c r="AB42" s="617"/>
      <c r="AC42" s="617"/>
      <c r="AD42" s="617"/>
      <c r="AE42" s="129"/>
      <c r="AF42" s="631"/>
    </row>
    <row r="43" spans="2:32" ht="16.5" thickBot="1">
      <c r="B43" s="618"/>
      <c r="C43" s="617"/>
      <c r="D43" s="617"/>
      <c r="E43" s="617"/>
      <c r="F43" s="617"/>
      <c r="G43" s="617"/>
      <c r="H43" s="617"/>
      <c r="I43" s="617"/>
      <c r="J43" s="617"/>
      <c r="K43" s="617"/>
      <c r="L43" s="626"/>
      <c r="M43" s="617"/>
      <c r="N43" s="617"/>
      <c r="O43" s="617"/>
      <c r="P43" s="617"/>
      <c r="Q43" s="617"/>
      <c r="R43" s="617"/>
      <c r="S43" s="617"/>
      <c r="T43" s="617"/>
      <c r="U43" s="617"/>
      <c r="V43" s="617"/>
      <c r="W43" s="617"/>
      <c r="X43" s="617"/>
      <c r="Y43" s="617"/>
      <c r="Z43" s="617"/>
      <c r="AA43" s="617"/>
      <c r="AB43" s="617"/>
      <c r="AC43" s="617"/>
      <c r="AD43" s="617"/>
      <c r="AE43" s="129"/>
      <c r="AF43" s="631"/>
    </row>
    <row r="44" spans="2:32" ht="15.75">
      <c r="B44" s="618"/>
      <c r="C44" s="617"/>
      <c r="D44" s="617"/>
      <c r="E44" s="617"/>
      <c r="F44" s="617"/>
      <c r="G44" s="617"/>
      <c r="H44" s="617"/>
      <c r="I44" s="617"/>
      <c r="J44" s="617"/>
      <c r="K44" s="617"/>
      <c r="L44" s="626"/>
      <c r="M44" s="617"/>
      <c r="N44" s="617"/>
      <c r="O44" s="1436" t="s">
        <v>770</v>
      </c>
      <c r="P44" s="1437"/>
      <c r="Q44" s="1437"/>
      <c r="R44" s="1437"/>
      <c r="S44" s="1437"/>
      <c r="T44" s="1437"/>
      <c r="U44" s="1437"/>
      <c r="V44" s="1437"/>
      <c r="W44" s="1437"/>
      <c r="X44" s="1437"/>
      <c r="Y44" s="1437"/>
      <c r="Z44" s="1437"/>
      <c r="AA44" s="1437"/>
      <c r="AB44" s="1437"/>
      <c r="AC44" s="1437"/>
      <c r="AD44" s="1438"/>
      <c r="AE44" s="129"/>
      <c r="AF44" s="631"/>
    </row>
    <row r="45" spans="2:32" ht="15.75">
      <c r="B45" s="618"/>
      <c r="C45" s="617"/>
      <c r="D45" s="617"/>
      <c r="E45" s="617"/>
      <c r="F45" s="617"/>
      <c r="G45" s="617"/>
      <c r="H45" s="617"/>
      <c r="I45" s="617"/>
      <c r="J45" s="617"/>
      <c r="K45" s="617"/>
      <c r="L45" s="626"/>
      <c r="M45" s="617"/>
      <c r="N45" s="617"/>
      <c r="O45" s="1439" t="s">
        <v>542</v>
      </c>
      <c r="P45" s="1440"/>
      <c r="Q45" s="1440"/>
      <c r="R45" s="1441"/>
      <c r="S45" s="1442" t="s">
        <v>543</v>
      </c>
      <c r="T45" s="1442"/>
      <c r="U45" s="1442"/>
      <c r="V45" s="1442"/>
      <c r="W45" s="1442" t="s">
        <v>544</v>
      </c>
      <c r="X45" s="1442"/>
      <c r="Y45" s="1442"/>
      <c r="Z45" s="1442"/>
      <c r="AA45" s="1443" t="s">
        <v>346</v>
      </c>
      <c r="AB45" s="1443"/>
      <c r="AC45" s="1443"/>
      <c r="AD45" s="1444"/>
      <c r="AE45" s="129"/>
      <c r="AF45" s="631"/>
    </row>
    <row r="46" spans="2:32" ht="16.5" thickBot="1">
      <c r="B46" s="618"/>
      <c r="C46" s="617"/>
      <c r="D46" s="617"/>
      <c r="E46" s="617"/>
      <c r="F46" s="617"/>
      <c r="G46" s="617"/>
      <c r="H46" s="617"/>
      <c r="I46" s="617"/>
      <c r="J46" s="617"/>
      <c r="K46" s="617"/>
      <c r="L46" s="626"/>
      <c r="M46" s="617"/>
      <c r="N46" s="617"/>
      <c r="O46" s="1429">
        <f>'Shape and Table Library'!CV23</f>
        <v>0.89</v>
      </c>
      <c r="P46" s="1430"/>
      <c r="Q46" s="1430"/>
      <c r="R46" s="1431"/>
      <c r="S46" s="1432">
        <f>'Shape and Table Library'!CV24</f>
        <v>0.89</v>
      </c>
      <c r="T46" s="1433"/>
      <c r="U46" s="1433"/>
      <c r="V46" s="1433"/>
      <c r="W46" s="1432">
        <f>'Shape and Table Library'!CV25</f>
        <v>0.78</v>
      </c>
      <c r="X46" s="1433"/>
      <c r="Y46" s="1433"/>
      <c r="Z46" s="1433"/>
      <c r="AA46" s="1434">
        <f>'Shape and Table Library'!CV26</f>
        <v>0.86</v>
      </c>
      <c r="AB46" s="1430"/>
      <c r="AC46" s="1430"/>
      <c r="AD46" s="1435"/>
      <c r="AE46" s="129"/>
      <c r="AF46" s="631"/>
    </row>
    <row r="47" spans="2:32" ht="12.75" customHeight="1">
      <c r="B47" s="618"/>
      <c r="C47" s="617"/>
      <c r="D47" s="617"/>
      <c r="E47" s="617"/>
      <c r="F47" s="617"/>
      <c r="G47" s="617"/>
      <c r="H47" s="617"/>
      <c r="I47" s="617"/>
      <c r="J47" s="617"/>
      <c r="K47" s="617"/>
      <c r="L47" s="626"/>
      <c r="M47" s="617"/>
      <c r="N47" s="617"/>
      <c r="O47" s="617"/>
      <c r="P47" s="617"/>
      <c r="Q47" s="617"/>
      <c r="R47" s="617"/>
      <c r="S47" s="617"/>
      <c r="T47" s="617"/>
      <c r="U47" s="617"/>
      <c r="V47" s="617"/>
      <c r="W47" s="617"/>
      <c r="X47" s="617"/>
      <c r="Y47" s="617"/>
      <c r="Z47" s="617"/>
      <c r="AA47" s="617"/>
      <c r="AB47" s="617"/>
      <c r="AC47" s="617"/>
      <c r="AD47" s="617"/>
      <c r="AE47" s="129"/>
      <c r="AF47" s="631"/>
    </row>
    <row r="48" spans="2:32" ht="15.75">
      <c r="B48" s="1448" t="s">
        <v>649</v>
      </c>
      <c r="C48" s="1449"/>
      <c r="D48" s="1449"/>
      <c r="E48" s="1449"/>
      <c r="F48" s="1449"/>
      <c r="G48" s="1449"/>
      <c r="H48" s="1449"/>
      <c r="I48" s="1449"/>
      <c r="J48" s="1449"/>
      <c r="K48" s="1449"/>
      <c r="L48" s="1449"/>
      <c r="M48" s="1449"/>
      <c r="N48" s="1449"/>
      <c r="O48" s="1449"/>
      <c r="P48" s="1449"/>
      <c r="Q48" s="1449"/>
      <c r="R48" s="1449"/>
      <c r="S48" s="1449"/>
      <c r="T48" s="1449"/>
      <c r="U48" s="1449"/>
      <c r="V48" s="1449"/>
      <c r="W48" s="1449"/>
      <c r="X48" s="1449"/>
      <c r="Y48" s="1449"/>
      <c r="Z48" s="1449"/>
      <c r="AA48" s="1449"/>
      <c r="AB48" s="1449"/>
      <c r="AC48" s="1449"/>
      <c r="AD48" s="1449"/>
      <c r="AE48" s="1449"/>
      <c r="AF48" s="1450"/>
    </row>
    <row r="49" spans="2:32">
      <c r="B49" s="616"/>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631"/>
    </row>
    <row r="50" spans="2:32">
      <c r="B50" s="616"/>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631"/>
    </row>
    <row r="51" spans="2:32">
      <c r="B51" s="616"/>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631"/>
    </row>
    <row r="52" spans="2:32">
      <c r="B52" s="616"/>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631"/>
    </row>
    <row r="53" spans="2:32">
      <c r="B53" s="616"/>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631"/>
    </row>
    <row r="54" spans="2:32">
      <c r="B54" s="616"/>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631"/>
    </row>
    <row r="55" spans="2:32">
      <c r="B55" s="616"/>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631"/>
    </row>
    <row r="56" spans="2:32">
      <c r="B56" s="616"/>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631"/>
    </row>
    <row r="57" spans="2:32">
      <c r="B57" s="616"/>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631"/>
    </row>
    <row r="58" spans="2:32">
      <c r="B58" s="616"/>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631"/>
    </row>
    <row r="59" spans="2:32">
      <c r="B59" s="616"/>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c r="AD59" s="129"/>
      <c r="AE59" s="129"/>
      <c r="AF59" s="631"/>
    </row>
    <row r="60" spans="2:32">
      <c r="B60" s="616"/>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631"/>
    </row>
    <row r="61" spans="2:32">
      <c r="B61" s="616"/>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29"/>
      <c r="AB61" s="129"/>
      <c r="AC61" s="129"/>
      <c r="AD61" s="129"/>
      <c r="AE61" s="129"/>
      <c r="AF61" s="631"/>
    </row>
    <row r="62" spans="2:32">
      <c r="B62" s="616"/>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29"/>
      <c r="AB62" s="129"/>
      <c r="AC62" s="129"/>
      <c r="AD62" s="129"/>
      <c r="AE62" s="129"/>
      <c r="AF62" s="631"/>
    </row>
    <row r="63" spans="2:32">
      <c r="B63" s="616"/>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631"/>
    </row>
    <row r="64" spans="2:32">
      <c r="B64" s="616"/>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c r="AA64" s="129"/>
      <c r="AB64" s="129"/>
      <c r="AC64" s="129"/>
      <c r="AD64" s="129"/>
      <c r="AE64" s="129"/>
      <c r="AF64" s="631"/>
    </row>
    <row r="65" spans="2:32">
      <c r="B65" s="616"/>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c r="AA65" s="129"/>
      <c r="AB65" s="129"/>
      <c r="AC65" s="129"/>
      <c r="AD65" s="129"/>
      <c r="AE65" s="129"/>
      <c r="AF65" s="631"/>
    </row>
    <row r="66" spans="2:32">
      <c r="B66" s="616"/>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631"/>
    </row>
    <row r="67" spans="2:32">
      <c r="B67" s="616"/>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c r="AA67" s="129"/>
      <c r="AB67" s="129"/>
      <c r="AC67" s="129"/>
      <c r="AD67" s="129"/>
      <c r="AE67" s="129"/>
      <c r="AF67" s="631"/>
    </row>
    <row r="68" spans="2:32">
      <c r="B68" s="616"/>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c r="AA68" s="129"/>
      <c r="AB68" s="129"/>
      <c r="AC68" s="129"/>
      <c r="AD68" s="129"/>
      <c r="AE68" s="129"/>
      <c r="AF68" s="631"/>
    </row>
    <row r="69" spans="2:32">
      <c r="B69" s="616"/>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c r="AA69" s="129"/>
      <c r="AB69" s="129"/>
      <c r="AC69" s="129"/>
      <c r="AD69" s="129"/>
      <c r="AE69" s="129"/>
      <c r="AF69" s="631"/>
    </row>
    <row r="70" spans="2:32" ht="15.75" thickBot="1">
      <c r="B70" s="632"/>
      <c r="C70" s="633"/>
      <c r="D70" s="633"/>
      <c r="E70" s="633"/>
      <c r="F70" s="633"/>
      <c r="G70" s="633"/>
      <c r="H70" s="633"/>
      <c r="I70" s="633"/>
      <c r="J70" s="633"/>
      <c r="K70" s="633"/>
      <c r="L70" s="633"/>
      <c r="M70" s="633"/>
      <c r="N70" s="633"/>
      <c r="O70" s="633"/>
      <c r="P70" s="633"/>
      <c r="Q70" s="633"/>
      <c r="R70" s="633"/>
      <c r="S70" s="633"/>
      <c r="T70" s="633"/>
      <c r="U70" s="633"/>
      <c r="V70" s="633"/>
      <c r="W70" s="633"/>
      <c r="X70" s="633"/>
      <c r="Y70" s="633"/>
      <c r="Z70" s="633"/>
      <c r="AA70" s="633"/>
      <c r="AB70" s="633"/>
      <c r="AC70" s="633"/>
      <c r="AD70" s="633"/>
      <c r="AE70" s="633"/>
      <c r="AF70" s="634"/>
    </row>
  </sheetData>
  <mergeCells count="39">
    <mergeCell ref="B18:AF18"/>
    <mergeCell ref="B4:AF4"/>
    <mergeCell ref="E9:H9"/>
    <mergeCell ref="D13:D14"/>
    <mergeCell ref="D11:D12"/>
    <mergeCell ref="D15:D16"/>
    <mergeCell ref="E11:H12"/>
    <mergeCell ref="E13:H14"/>
    <mergeCell ref="E15:H16"/>
    <mergeCell ref="N29:P30"/>
    <mergeCell ref="Q23:S24"/>
    <mergeCell ref="Q25:S26"/>
    <mergeCell ref="Q27:S28"/>
    <mergeCell ref="Q29:S30"/>
    <mergeCell ref="C21:I21"/>
    <mergeCell ref="B3:AF3"/>
    <mergeCell ref="B48:AF48"/>
    <mergeCell ref="B34:L34"/>
    <mergeCell ref="M34:AF34"/>
    <mergeCell ref="B20:L20"/>
    <mergeCell ref="M20:T20"/>
    <mergeCell ref="D25:E25"/>
    <mergeCell ref="F25:G25"/>
    <mergeCell ref="D23:E23"/>
    <mergeCell ref="F23:G23"/>
    <mergeCell ref="H23:I23"/>
    <mergeCell ref="H25:I25"/>
    <mergeCell ref="N23:P24"/>
    <mergeCell ref="N25:P26"/>
    <mergeCell ref="N27:P28"/>
    <mergeCell ref="O46:R46"/>
    <mergeCell ref="S46:V46"/>
    <mergeCell ref="W46:Z46"/>
    <mergeCell ref="AA46:AD46"/>
    <mergeCell ref="O44:AD44"/>
    <mergeCell ref="O45:R45"/>
    <mergeCell ref="S45:V45"/>
    <mergeCell ref="W45:Z45"/>
    <mergeCell ref="AA45:AD45"/>
  </mergeCells>
  <pageMargins left="0.31496062992125984" right="0.31496062992125984" top="0.19685039370078741" bottom="0.35433070866141736" header="0.31496062992125984" footer="0.31496062992125984"/>
  <pageSetup paperSize="9" scale="48"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34</vt:i4>
      </vt:variant>
    </vt:vector>
  </HeadingPairs>
  <TitlesOfParts>
    <vt:vector size="53" baseType="lpstr">
      <vt:lpstr>Home Page</vt:lpstr>
      <vt:lpstr>Guidance</vt:lpstr>
      <vt:lpstr>Exec Summary</vt:lpstr>
      <vt:lpstr>Risk Register</vt:lpstr>
      <vt:lpstr>Risk Register Mitigations</vt:lpstr>
      <vt:lpstr>Master Input</vt:lpstr>
      <vt:lpstr>Shape and Table Library</vt:lpstr>
      <vt:lpstr>Control Sheet</vt:lpstr>
      <vt:lpstr>People Dashboard</vt:lpstr>
      <vt:lpstr>Impact</vt:lpstr>
      <vt:lpstr>People</vt:lpstr>
      <vt:lpstr>Finance</vt:lpstr>
      <vt:lpstr>Business</vt:lpstr>
      <vt:lpstr>SBP</vt:lpstr>
      <vt:lpstr>2015.16 Forecasts</vt:lpstr>
      <vt:lpstr>Projects</vt:lpstr>
      <vt:lpstr>MA_Comments</vt:lpstr>
      <vt:lpstr>MA_Revenue</vt:lpstr>
      <vt:lpstr>MA_Capital &amp; Reserves</vt:lpstr>
      <vt:lpstr>Amber1</vt:lpstr>
      <vt:lpstr>BM_L1</vt:lpstr>
      <vt:lpstr>BM_L2</vt:lpstr>
      <vt:lpstr>BM_L3</vt:lpstr>
      <vt:lpstr>SBP!Finance_L1</vt:lpstr>
      <vt:lpstr>Finance_L1</vt:lpstr>
      <vt:lpstr>SBP!Finance_L2</vt:lpstr>
      <vt:lpstr>Finance_L2</vt:lpstr>
      <vt:lpstr>Finance_L3</vt:lpstr>
      <vt:lpstr>Green</vt:lpstr>
      <vt:lpstr>Impact_L1</vt:lpstr>
      <vt:lpstr>Impact_L2</vt:lpstr>
      <vt:lpstr>Impact_L3</vt:lpstr>
      <vt:lpstr>People!People_L1</vt:lpstr>
      <vt:lpstr>People!People_L2</vt:lpstr>
      <vt:lpstr>People!People_L3</vt:lpstr>
      <vt:lpstr>Business!Print_Area</vt:lpstr>
      <vt:lpstr>'Exec Summary'!Print_Area</vt:lpstr>
      <vt:lpstr>Finance!Print_Area</vt:lpstr>
      <vt:lpstr>Guidance!Print_Area</vt:lpstr>
      <vt:lpstr>'Home Page'!Print_Area</vt:lpstr>
      <vt:lpstr>Impact!Print_Area</vt:lpstr>
      <vt:lpstr>'MA_Capital &amp; Reserves'!Print_Area</vt:lpstr>
      <vt:lpstr>MA_Comments!Print_Area</vt:lpstr>
      <vt:lpstr>MA_Revenue!Print_Area</vt:lpstr>
      <vt:lpstr>People!Print_Area</vt:lpstr>
      <vt:lpstr>'People Dashboard'!Print_Area</vt:lpstr>
      <vt:lpstr>'Risk Register'!Print_Area</vt:lpstr>
      <vt:lpstr>'Risk Register Mitigations'!Print_Area</vt:lpstr>
      <vt:lpstr>SBP!Print_Area</vt:lpstr>
      <vt:lpstr>Projects!Print_Titles</vt:lpstr>
      <vt:lpstr>'Risk Register'!Print_Titles</vt:lpstr>
      <vt:lpstr>'Risk Register Mitigations'!Print_Titles</vt:lpstr>
      <vt:lpstr>Red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Hugh Taylor</cp:lastModifiedBy>
  <cp:lastPrinted>2015-06-05T17:02:38Z</cp:lastPrinted>
  <dcterms:created xsi:type="dcterms:W3CDTF">2014-12-03T06:18:12Z</dcterms:created>
  <dcterms:modified xsi:type="dcterms:W3CDTF">2015-06-12T17:01:04Z</dcterms:modified>
</cp:coreProperties>
</file>