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0730" windowHeight="9045"/>
  </bookViews>
  <sheets>
    <sheet name="9.11-9.20" sheetId="1" r:id="rId1"/>
  </sheets>
  <calcPr calcId="125725"/>
  <fileRecoveryPr autoRecover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1" i="1"/>
  <c r="B50"/>
  <c r="B49"/>
  <c r="B48"/>
  <c r="H46"/>
  <c r="B47"/>
  <c r="L51"/>
  <c r="L50"/>
  <c r="L49"/>
  <c r="L48"/>
  <c r="L47"/>
  <c r="R46"/>
  <c r="L40"/>
  <c r="L39"/>
  <c r="L38"/>
  <c r="L37"/>
  <c r="L36"/>
  <c r="R35"/>
  <c r="B40"/>
  <c r="B39"/>
  <c r="B38"/>
  <c r="B37"/>
  <c r="B36"/>
  <c r="H35"/>
  <c r="J30"/>
  <c r="J29"/>
  <c r="J28"/>
  <c r="J27"/>
  <c r="J26"/>
  <c r="N24"/>
  <c r="B29"/>
  <c r="B28"/>
  <c r="G23"/>
  <c r="B27"/>
  <c r="B26"/>
  <c r="B25"/>
  <c r="F23"/>
  <c r="D9"/>
  <c r="D11"/>
  <c r="D10"/>
  <c r="D8"/>
  <c r="D7"/>
  <c r="D6"/>
  <c r="M16"/>
  <c r="H18"/>
  <c r="H17"/>
  <c r="E20"/>
  <c r="E19"/>
  <c r="E18"/>
  <c r="E17"/>
  <c r="E16"/>
  <c r="O19"/>
  <c r="O18"/>
  <c r="O17"/>
  <c r="O16"/>
  <c r="N12"/>
  <c r="M9"/>
</calcChain>
</file>

<file path=xl/sharedStrings.xml><?xml version="1.0" encoding="utf-8"?>
<sst xmlns="http://schemas.openxmlformats.org/spreadsheetml/2006/main" count="142" uniqueCount="40">
  <si>
    <t>pvalue</t>
  </si>
  <si>
    <t>UB</t>
  </si>
  <si>
    <t>LB</t>
  </si>
  <si>
    <t>tcri</t>
  </si>
  <si>
    <t>sm</t>
  </si>
  <si>
    <t>mu</t>
  </si>
  <si>
    <t>sd</t>
  </si>
  <si>
    <t>n</t>
  </si>
  <si>
    <t>t cric</t>
  </si>
  <si>
    <t>s mean</t>
  </si>
  <si>
    <t>tstats</t>
  </si>
  <si>
    <t>ub</t>
  </si>
  <si>
    <t>SE</t>
  </si>
  <si>
    <t>Tcric*se</t>
  </si>
  <si>
    <t>alpha</t>
  </si>
  <si>
    <t>t stats</t>
  </si>
  <si>
    <t>tcric*se</t>
  </si>
  <si>
    <t>conf lvl</t>
  </si>
  <si>
    <t>tcric</t>
  </si>
  <si>
    <t>se</t>
  </si>
  <si>
    <t>SM</t>
  </si>
  <si>
    <t>TSTAT</t>
  </si>
  <si>
    <t>SM-MU</t>
  </si>
  <si>
    <t>PVALUE</t>
  </si>
  <si>
    <t>df</t>
  </si>
  <si>
    <t>lb</t>
  </si>
  <si>
    <t>Pvalue&gt; alpha hence null Hypothesis accepted</t>
  </si>
  <si>
    <t>Also tcric&gt;t stats null hypo accepted</t>
  </si>
  <si>
    <t>tcric&gt;tstats hence null hypo accepted</t>
  </si>
  <si>
    <t>pvalue&gt;alpha hence null hypothesis accepted</t>
  </si>
  <si>
    <t>pvalue&lt;alpha null hypothesis rejected</t>
  </si>
  <si>
    <t xml:space="preserve">tstats lying outside of + - tcric </t>
  </si>
  <si>
    <t>9.20.</t>
  </si>
  <si>
    <t>Question 9.17</t>
  </si>
  <si>
    <t>Question 9.14</t>
  </si>
  <si>
    <t>Question 9.19</t>
  </si>
  <si>
    <t>Question 9.11</t>
  </si>
  <si>
    <t>Question 9.16</t>
  </si>
  <si>
    <t>Question 9.18</t>
  </si>
  <si>
    <t>Question 9.20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</si>
</sst>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FFFF"/>
      <name val="Lucida Console"/>
      <family val="3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0"/>
      <color rgb="FF0070C0"/>
      <name val="Lucida Console"/>
      <family val="3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0" fillId="0" borderId="0" xfId="0" applyFont="1"/>
    <xf numFmtId="0" fontId="11" fillId="0" borderId="0" xfId="0" applyFont="1" applyFill="1" applyAlignment="1">
      <alignment horizontal="center"/>
    </xf>
    <xf numFmtId="0" fontId="11" fillId="0" borderId="0" xfId="0" applyFont="1" applyFill="1"/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8" fillId="2" borderId="0" xfId="0" applyFont="1" applyFill="1"/>
    <xf numFmtId="0" fontId="8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/>
    <xf numFmtId="0" fontId="9" fillId="2" borderId="0" xfId="0" applyFont="1" applyFill="1"/>
    <xf numFmtId="0" fontId="7" fillId="2" borderId="0" xfId="0" applyFont="1" applyFill="1"/>
    <xf numFmtId="0" fontId="0" fillId="2" borderId="0" xfId="0" applyFill="1"/>
    <xf numFmtId="0" fontId="5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11" fillId="4" borderId="0" xfId="0" applyFont="1" applyFill="1" applyAlignment="1">
      <alignment horizontal="center"/>
    </xf>
    <xf numFmtId="0" fontId="0" fillId="4" borderId="0" xfId="0" applyFill="1"/>
    <xf numFmtId="0" fontId="11" fillId="4" borderId="0" xfId="0" applyFont="1" applyFill="1"/>
    <xf numFmtId="0" fontId="3" fillId="3" borderId="0" xfId="0" applyFont="1" applyFill="1"/>
    <xf numFmtId="0" fontId="0" fillId="3" borderId="0" xfId="0" applyFill="1"/>
    <xf numFmtId="0" fontId="3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1" fillId="3" borderId="0" xfId="0" applyFont="1" applyFill="1"/>
    <xf numFmtId="0" fontId="4" fillId="3" borderId="0" xfId="0" applyFont="1" applyFill="1" applyAlignment="1">
      <alignment horizontal="center"/>
    </xf>
    <xf numFmtId="0" fontId="2" fillId="3" borderId="0" xfId="0" applyFont="1" applyFill="1" applyAlignment="1">
      <alignment vertical="center"/>
    </xf>
    <xf numFmtId="0" fontId="4" fillId="3" borderId="0" xfId="0" applyFont="1" applyFill="1"/>
    <xf numFmtId="0" fontId="0" fillId="5" borderId="0" xfId="0" applyFill="1"/>
    <xf numFmtId="0" fontId="14" fillId="3" borderId="0" xfId="0" applyFont="1" applyFill="1"/>
    <xf numFmtId="0" fontId="0" fillId="6" borderId="0" xfId="0" applyFill="1"/>
    <xf numFmtId="0" fontId="1" fillId="6" borderId="0" xfId="0" applyFont="1" applyFill="1"/>
    <xf numFmtId="0" fontId="8" fillId="6" borderId="0" xfId="0" applyFont="1" applyFill="1"/>
    <xf numFmtId="0" fontId="11" fillId="6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8" fillId="6" borderId="0" xfId="0" applyFont="1" applyFill="1" applyAlignment="1">
      <alignment horizontal="left"/>
    </xf>
    <xf numFmtId="0" fontId="1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S51"/>
  <sheetViews>
    <sheetView tabSelected="1" workbookViewId="0">
      <selection activeCell="A4" sqref="A4"/>
    </sheetView>
  </sheetViews>
  <sheetFormatPr defaultRowHeight="15"/>
  <cols>
    <col min="4" max="4" width="8.85546875" customWidth="1"/>
    <col min="14" max="14" width="15.7109375" customWidth="1"/>
    <col min="16" max="16" width="10" bestFit="1" customWidth="1"/>
  </cols>
  <sheetData>
    <row r="4" spans="3:19">
      <c r="C4" s="37" t="s">
        <v>33</v>
      </c>
      <c r="D4" s="37"/>
    </row>
    <row r="5" spans="3:19">
      <c r="C5" s="13"/>
      <c r="D5" s="13"/>
      <c r="E5" s="13" t="s">
        <v>14</v>
      </c>
      <c r="F5" s="13" t="s">
        <v>6</v>
      </c>
      <c r="G5" s="13" t="s">
        <v>9</v>
      </c>
      <c r="H5" s="13" t="s">
        <v>5</v>
      </c>
      <c r="I5" s="13" t="s">
        <v>7</v>
      </c>
      <c r="J5" s="13" t="s">
        <v>17</v>
      </c>
    </row>
    <row r="6" spans="3:19">
      <c r="C6" s="13" t="s">
        <v>18</v>
      </c>
      <c r="D6" s="13">
        <f>TINV(0.05,48)</f>
        <v>2.0106347576242314</v>
      </c>
      <c r="E6" s="13">
        <v>0.05</v>
      </c>
      <c r="F6" s="13">
        <v>1.29</v>
      </c>
      <c r="G6" s="13">
        <v>31.67</v>
      </c>
      <c r="H6" s="13">
        <v>32.28</v>
      </c>
      <c r="I6" s="13">
        <v>49</v>
      </c>
      <c r="J6" s="13">
        <v>0.95</v>
      </c>
    </row>
    <row r="7" spans="3:19">
      <c r="C7" s="13" t="s">
        <v>19</v>
      </c>
      <c r="D7" s="13">
        <f>($F6/$I6^0.5)</f>
        <v>0.1842857142857143</v>
      </c>
      <c r="E7" s="13"/>
      <c r="F7" s="13"/>
      <c r="G7" s="13"/>
      <c r="H7" s="14"/>
      <c r="I7" s="13"/>
      <c r="J7" s="15"/>
    </row>
    <row r="8" spans="3:19">
      <c r="C8" s="13" t="s">
        <v>10</v>
      </c>
      <c r="D8" s="13">
        <f>(G6-H6)/D7</f>
        <v>-3.3100775193798415</v>
      </c>
      <c r="E8" s="13"/>
      <c r="F8" s="13"/>
      <c r="G8" s="13"/>
      <c r="H8" s="13"/>
      <c r="I8" s="13"/>
      <c r="J8" s="15"/>
      <c r="L8" s="26" t="s">
        <v>17</v>
      </c>
      <c r="M8" s="26" t="s">
        <v>3</v>
      </c>
      <c r="N8" s="26" t="s">
        <v>4</v>
      </c>
      <c r="O8" s="26" t="s">
        <v>5</v>
      </c>
      <c r="P8" s="26" t="s">
        <v>6</v>
      </c>
      <c r="Q8" s="26" t="s">
        <v>7</v>
      </c>
      <c r="R8" s="26" t="s">
        <v>14</v>
      </c>
      <c r="S8" s="26">
        <v>9.15</v>
      </c>
    </row>
    <row r="9" spans="3:19">
      <c r="C9" s="13" t="s">
        <v>0</v>
      </c>
      <c r="D9" s="13">
        <f>TDIST(3.31008,48,2)</f>
        <v>1.7754155000054396E-3</v>
      </c>
      <c r="E9" s="16"/>
      <c r="F9" s="16"/>
      <c r="G9" s="16" t="s">
        <v>30</v>
      </c>
      <c r="H9" s="16"/>
      <c r="I9" s="16"/>
      <c r="J9" s="17"/>
      <c r="L9" s="26">
        <v>0.9</v>
      </c>
      <c r="M9" s="26">
        <f>TINV(0.1,11)</f>
        <v>1.7958848187040437</v>
      </c>
      <c r="N9" s="26">
        <v>1.850833</v>
      </c>
      <c r="O9" s="26">
        <v>1.84</v>
      </c>
      <c r="P9" s="26">
        <v>2.35327E-2</v>
      </c>
      <c r="Q9" s="26">
        <v>12</v>
      </c>
      <c r="R9" s="26">
        <v>0.1</v>
      </c>
      <c r="S9" s="20"/>
    </row>
    <row r="10" spans="3:19">
      <c r="C10" s="13" t="s">
        <v>1</v>
      </c>
      <c r="D10" s="13">
        <f>(G6+D6*D7)</f>
        <v>32.04053126247647</v>
      </c>
      <c r="E10" s="18"/>
      <c r="F10" s="18"/>
      <c r="G10" s="18" t="s">
        <v>31</v>
      </c>
      <c r="H10" s="18"/>
      <c r="I10" s="18"/>
      <c r="J10" s="17"/>
      <c r="L10" s="20"/>
      <c r="M10" s="27"/>
      <c r="N10" s="20"/>
      <c r="O10" s="20"/>
      <c r="P10" s="20"/>
      <c r="Q10" s="20"/>
      <c r="R10" s="20"/>
      <c r="S10" s="20"/>
    </row>
    <row r="11" spans="3:19">
      <c r="C11" s="13" t="s">
        <v>2</v>
      </c>
      <c r="D11" s="13">
        <f>(G6-D6*D7)</f>
        <v>31.299468737523537</v>
      </c>
      <c r="E11" s="13"/>
      <c r="F11" s="13"/>
      <c r="G11" s="13"/>
      <c r="H11" s="13"/>
      <c r="I11" s="13"/>
      <c r="J11" s="15"/>
      <c r="L11" s="20"/>
      <c r="M11" s="20"/>
      <c r="N11" s="20"/>
      <c r="O11" s="20"/>
      <c r="P11" s="20"/>
      <c r="Q11" s="20"/>
      <c r="R11" s="20"/>
      <c r="S11" s="20"/>
    </row>
    <row r="12" spans="3:19">
      <c r="L12" s="20"/>
      <c r="M12" s="28" t="s">
        <v>15</v>
      </c>
      <c r="N12" s="28">
        <f>($N9-$O9)/($P9/12^0.5)</f>
        <v>1.5946581903813351</v>
      </c>
      <c r="O12" s="20"/>
      <c r="P12" s="20"/>
      <c r="Q12" s="20"/>
      <c r="R12" s="20"/>
      <c r="S12" s="20"/>
    </row>
    <row r="13" spans="3:19">
      <c r="D13" s="32" t="s">
        <v>34</v>
      </c>
      <c r="E13" s="32"/>
      <c r="L13" s="20"/>
      <c r="M13" s="20"/>
      <c r="N13" s="24"/>
      <c r="O13" s="24"/>
      <c r="P13" s="24" t="s">
        <v>26</v>
      </c>
      <c r="Q13" s="24"/>
      <c r="R13" s="24"/>
      <c r="S13" s="20"/>
    </row>
    <row r="14" spans="3:19">
      <c r="D14" s="19">
        <v>9.14</v>
      </c>
      <c r="E14" s="20"/>
      <c r="F14" s="21" t="s">
        <v>17</v>
      </c>
      <c r="G14" s="21" t="s">
        <v>9</v>
      </c>
      <c r="H14" s="21" t="s">
        <v>5</v>
      </c>
      <c r="I14" s="21" t="s">
        <v>6</v>
      </c>
      <c r="J14" s="21" t="s">
        <v>7</v>
      </c>
      <c r="K14" s="21" t="s">
        <v>14</v>
      </c>
      <c r="L14" s="20"/>
      <c r="M14" s="20"/>
      <c r="N14" s="25"/>
      <c r="O14" s="25"/>
      <c r="P14" s="25" t="s">
        <v>27</v>
      </c>
      <c r="Q14" s="25"/>
      <c r="R14" s="25"/>
      <c r="S14" s="20"/>
    </row>
    <row r="15" spans="3:19">
      <c r="D15" s="20"/>
      <c r="E15" s="20"/>
      <c r="F15" s="21">
        <v>0.99</v>
      </c>
      <c r="G15" s="21">
        <v>8.3699999999999992</v>
      </c>
      <c r="H15" s="21">
        <v>8.3000000000000007</v>
      </c>
      <c r="I15" s="21">
        <v>0.18945909999999999</v>
      </c>
      <c r="J15" s="21">
        <v>20</v>
      </c>
      <c r="K15" s="21">
        <v>0.01</v>
      </c>
      <c r="L15" s="20"/>
      <c r="M15" s="20"/>
      <c r="N15" s="20"/>
      <c r="O15" s="20"/>
      <c r="P15" s="20"/>
      <c r="Q15" s="20"/>
      <c r="R15" s="30"/>
      <c r="S15" s="20"/>
    </row>
    <row r="16" spans="3:19">
      <c r="D16" s="21" t="s">
        <v>8</v>
      </c>
      <c r="E16" s="21">
        <f>TINV(0.01,19)</f>
        <v>2.8609346064649799</v>
      </c>
      <c r="F16" s="22"/>
      <c r="G16" s="23"/>
      <c r="H16" s="23"/>
      <c r="I16" s="23"/>
      <c r="J16" s="23"/>
      <c r="K16" s="23"/>
      <c r="L16" s="26" t="s">
        <v>0</v>
      </c>
      <c r="M16" s="26">
        <f>TDIST(N12,11,2)</f>
        <v>0.139095422435255</v>
      </c>
      <c r="N16" s="26" t="s">
        <v>12</v>
      </c>
      <c r="O16" s="26">
        <f>($P9/$Q9^0.5)</f>
        <v>6.7933053398793533E-3</v>
      </c>
      <c r="P16" s="20"/>
      <c r="Q16" s="20"/>
      <c r="R16" s="20"/>
      <c r="S16" s="20"/>
    </row>
    <row r="17" spans="1:19">
      <c r="D17" s="21" t="s">
        <v>10</v>
      </c>
      <c r="E17" s="21">
        <f>($G15-$H15)/($I15/$J15^0.5)</f>
        <v>1.6523329671151394</v>
      </c>
      <c r="F17" s="22"/>
      <c r="G17" s="21" t="s">
        <v>12</v>
      </c>
      <c r="H17" s="21">
        <f>($I15/$J15^0.5)</f>
        <v>4.2364342655593037E-2</v>
      </c>
      <c r="I17" s="23"/>
      <c r="J17" s="23"/>
      <c r="K17" s="23"/>
      <c r="L17" s="22"/>
      <c r="M17" s="22"/>
      <c r="N17" s="26" t="s">
        <v>16</v>
      </c>
      <c r="O17" s="26">
        <f>($M9*$O16)</f>
        <v>1.2199993928710445E-2</v>
      </c>
      <c r="P17" s="20"/>
      <c r="Q17" s="20"/>
      <c r="R17" s="20"/>
      <c r="S17" s="20"/>
    </row>
    <row r="18" spans="1:19">
      <c r="D18" s="21" t="s">
        <v>0</v>
      </c>
      <c r="E18" s="21">
        <f>TDIST($E17,19,2)</f>
        <v>0.11489665892350132</v>
      </c>
      <c r="F18" s="22"/>
      <c r="G18" s="21" t="s">
        <v>13</v>
      </c>
      <c r="H18" s="21">
        <f>($H17*$E16)</f>
        <v>0.12120161398352662</v>
      </c>
      <c r="I18" s="23"/>
      <c r="J18" s="23"/>
      <c r="K18" s="23"/>
      <c r="L18" s="22"/>
      <c r="M18" s="22"/>
      <c r="N18" s="26" t="s">
        <v>1</v>
      </c>
      <c r="O18" s="26">
        <f>($N9+$O17)</f>
        <v>1.8630329939287105</v>
      </c>
      <c r="P18" s="20"/>
      <c r="Q18" s="20"/>
      <c r="R18" s="20"/>
      <c r="S18" s="20"/>
    </row>
    <row r="19" spans="1:19">
      <c r="D19" s="21" t="s">
        <v>11</v>
      </c>
      <c r="E19" s="21">
        <f>($G15+$E16*$I15/$J15^0.5)</f>
        <v>8.4912016139835256</v>
      </c>
      <c r="F19" s="24"/>
      <c r="G19" s="24"/>
      <c r="H19" s="24" t="s">
        <v>26</v>
      </c>
      <c r="I19" s="24"/>
      <c r="J19" s="24"/>
      <c r="K19" s="20"/>
      <c r="L19" s="22"/>
      <c r="M19" s="22"/>
      <c r="N19" s="26" t="s">
        <v>2</v>
      </c>
      <c r="O19" s="26">
        <f>($N9-$O17)</f>
        <v>1.8386330060712894</v>
      </c>
      <c r="P19" s="20"/>
      <c r="Q19" s="20"/>
      <c r="R19" s="20"/>
      <c r="S19" s="20"/>
    </row>
    <row r="20" spans="1:19">
      <c r="A20" s="37" t="s">
        <v>35</v>
      </c>
      <c r="B20" s="37"/>
      <c r="D20" s="21" t="s">
        <v>2</v>
      </c>
      <c r="E20" s="21">
        <f>($G15-$E16*$I15/$J15^0.5)</f>
        <v>8.2487983860164729</v>
      </c>
      <c r="F20" s="25"/>
      <c r="G20" s="25"/>
      <c r="H20" s="25" t="s">
        <v>27</v>
      </c>
      <c r="I20" s="25"/>
      <c r="J20" s="25"/>
      <c r="K20" s="20"/>
    </row>
    <row r="21" spans="1:19">
      <c r="A21" s="6"/>
      <c r="B21" s="6"/>
      <c r="C21" s="6"/>
      <c r="D21" s="6"/>
      <c r="E21" s="6"/>
      <c r="F21" s="6"/>
      <c r="G21" s="6"/>
      <c r="I21" s="31" t="s">
        <v>36</v>
      </c>
      <c r="J21" s="31"/>
    </row>
    <row r="22" spans="1:19">
      <c r="A22" s="6" t="s">
        <v>20</v>
      </c>
      <c r="B22" s="6" t="s">
        <v>5</v>
      </c>
      <c r="C22" s="6" t="s">
        <v>7</v>
      </c>
      <c r="D22" s="7" t="s">
        <v>14</v>
      </c>
      <c r="E22" s="6" t="s">
        <v>6</v>
      </c>
      <c r="F22" s="6" t="s">
        <v>19</v>
      </c>
      <c r="G22" s="6" t="s">
        <v>24</v>
      </c>
      <c r="I22" s="10"/>
      <c r="J22" s="10"/>
      <c r="K22" s="10"/>
      <c r="L22" s="10"/>
      <c r="M22" s="10"/>
      <c r="N22" s="10"/>
      <c r="O22" s="10"/>
    </row>
    <row r="23" spans="1:19">
      <c r="A23" s="6">
        <v>1031.318</v>
      </c>
      <c r="B23" s="6">
        <v>1135</v>
      </c>
      <c r="C23" s="6">
        <v>22</v>
      </c>
      <c r="D23" s="6">
        <v>0.05</v>
      </c>
      <c r="E23" s="6">
        <v>240.37459999999999</v>
      </c>
      <c r="F23" s="6">
        <f>(E23/C23^0.5)</f>
        <v>51.248036913693312</v>
      </c>
      <c r="G23" s="6">
        <f>C23-1</f>
        <v>21</v>
      </c>
      <c r="I23" s="10" t="s">
        <v>20</v>
      </c>
      <c r="J23" s="10" t="s">
        <v>5</v>
      </c>
      <c r="K23" s="10" t="s">
        <v>7</v>
      </c>
      <c r="L23" s="10" t="s">
        <v>14</v>
      </c>
      <c r="M23" s="10" t="s">
        <v>6</v>
      </c>
      <c r="N23" s="10" t="s">
        <v>19</v>
      </c>
      <c r="O23" s="10" t="s">
        <v>24</v>
      </c>
    </row>
    <row r="24" spans="1:19">
      <c r="A24" s="6"/>
      <c r="B24" s="6"/>
      <c r="C24" s="6"/>
      <c r="D24" s="6"/>
      <c r="E24" s="6"/>
      <c r="F24" s="6"/>
      <c r="G24" s="6"/>
      <c r="I24" s="10">
        <v>16.45</v>
      </c>
      <c r="J24" s="10">
        <v>16</v>
      </c>
      <c r="K24" s="10">
        <v>20</v>
      </c>
      <c r="L24" s="10">
        <v>0.05</v>
      </c>
      <c r="M24" s="10">
        <v>3.59</v>
      </c>
      <c r="N24" s="10">
        <f>M24/K24^0.5</f>
        <v>0.80274840392242441</v>
      </c>
      <c r="O24" s="10">
        <v>19</v>
      </c>
    </row>
    <row r="25" spans="1:19">
      <c r="A25" s="6" t="s">
        <v>18</v>
      </c>
      <c r="B25" s="6">
        <f>TINV(0.05,21)</f>
        <v>2.07961384472768</v>
      </c>
      <c r="C25" s="6"/>
      <c r="D25" s="6" t="s">
        <v>22</v>
      </c>
      <c r="E25" s="6"/>
      <c r="F25" s="6"/>
      <c r="G25" s="6"/>
      <c r="I25" s="10"/>
      <c r="J25" s="10"/>
      <c r="K25" s="10"/>
      <c r="L25" s="10"/>
      <c r="M25" s="10"/>
      <c r="N25" s="10"/>
      <c r="O25" s="10"/>
    </row>
    <row r="26" spans="1:19">
      <c r="A26" s="6" t="s">
        <v>21</v>
      </c>
      <c r="B26" s="6">
        <f>(A23-B23)/F23</f>
        <v>-2.0231409092724979</v>
      </c>
      <c r="C26" s="6"/>
      <c r="D26" s="6"/>
      <c r="E26" s="6"/>
      <c r="F26" s="6"/>
      <c r="G26" s="6"/>
      <c r="I26" s="10" t="s">
        <v>8</v>
      </c>
      <c r="J26" s="10">
        <f>TINV(0.05,19)</f>
        <v>2.0930240544083096</v>
      </c>
      <c r="K26" s="10"/>
      <c r="L26" s="10"/>
      <c r="M26" s="10"/>
      <c r="N26" s="10"/>
      <c r="O26" s="10"/>
    </row>
    <row r="27" spans="1:19">
      <c r="A27" s="6" t="s">
        <v>23</v>
      </c>
      <c r="B27" s="6">
        <f>TDIST(-B26,21,2)</f>
        <v>5.5973450618412961E-2</v>
      </c>
      <c r="C27" s="6"/>
      <c r="D27" s="6"/>
      <c r="E27" s="6"/>
      <c r="F27" s="6"/>
      <c r="G27" s="6"/>
      <c r="I27" s="10" t="s">
        <v>10</v>
      </c>
      <c r="J27" s="10">
        <f>(I24-J24)/N24</f>
        <v>0.56057414477710521</v>
      </c>
      <c r="K27" s="8"/>
      <c r="L27" s="8"/>
      <c r="M27" s="8" t="s">
        <v>26</v>
      </c>
      <c r="N27" s="8"/>
      <c r="O27" s="8"/>
      <c r="P27" s="2"/>
    </row>
    <row r="28" spans="1:19">
      <c r="A28" s="6" t="s">
        <v>11</v>
      </c>
      <c r="B28" s="6">
        <f>(A23+B25*F23)</f>
        <v>1137.8941270808318</v>
      </c>
      <c r="C28" s="6"/>
      <c r="D28" s="6"/>
      <c r="E28" s="6"/>
      <c r="F28" s="6"/>
      <c r="G28" s="6"/>
      <c r="I28" s="10" t="s">
        <v>0</v>
      </c>
      <c r="J28" s="10">
        <f>TDIST(J27,O24,2)</f>
        <v>0.58163868213615544</v>
      </c>
      <c r="K28" s="9"/>
      <c r="L28" s="9"/>
      <c r="M28" s="9" t="s">
        <v>27</v>
      </c>
      <c r="N28" s="9"/>
      <c r="O28" s="9"/>
      <c r="P28" s="3"/>
    </row>
    <row r="29" spans="1:19">
      <c r="A29" s="6" t="s">
        <v>25</v>
      </c>
      <c r="B29" s="6">
        <f>(A23-B25*F23)</f>
        <v>924.74187291916815</v>
      </c>
      <c r="C29" s="6"/>
      <c r="D29" s="6"/>
      <c r="E29" s="6"/>
      <c r="F29" s="6"/>
      <c r="G29" s="6"/>
      <c r="I29" s="10" t="s">
        <v>11</v>
      </c>
      <c r="J29" s="10">
        <f>(I24+J26*N24)</f>
        <v>18.13017171904751</v>
      </c>
      <c r="K29" s="10"/>
      <c r="L29" s="10"/>
      <c r="M29" s="10"/>
      <c r="N29" s="10"/>
      <c r="O29" s="10"/>
    </row>
    <row r="30" spans="1:19">
      <c r="A30" s="8"/>
      <c r="B30" s="8"/>
      <c r="C30" s="8" t="s">
        <v>26</v>
      </c>
      <c r="D30" s="8"/>
      <c r="E30" s="8"/>
      <c r="F30" s="11"/>
      <c r="G30" s="11"/>
      <c r="I30" s="10" t="s">
        <v>25</v>
      </c>
      <c r="J30" s="10">
        <f>(I24-J26*N24)</f>
        <v>14.769828280952487</v>
      </c>
      <c r="K30" s="10"/>
      <c r="L30" s="10"/>
      <c r="M30" s="10"/>
      <c r="N30" s="10"/>
      <c r="O30" s="10"/>
    </row>
    <row r="31" spans="1:19">
      <c r="A31" s="9"/>
      <c r="B31" s="9"/>
      <c r="C31" s="9" t="s">
        <v>27</v>
      </c>
      <c r="D31" s="9"/>
      <c r="E31" s="9"/>
      <c r="F31" s="12"/>
      <c r="G31" s="12"/>
    </row>
    <row r="32" spans="1:19">
      <c r="A32" s="33" t="s">
        <v>37</v>
      </c>
      <c r="B32" s="31"/>
      <c r="K32" s="31" t="s">
        <v>34</v>
      </c>
      <c r="L32" s="31"/>
    </row>
    <row r="33" spans="1:19">
      <c r="A33" s="8"/>
      <c r="B33" s="8"/>
      <c r="C33" s="8"/>
      <c r="D33" s="8"/>
      <c r="E33" s="8"/>
      <c r="F33" s="8"/>
      <c r="G33" s="8"/>
      <c r="H33" s="8"/>
      <c r="K33" s="6"/>
      <c r="L33" s="6"/>
      <c r="M33" s="6"/>
      <c r="N33" s="6"/>
      <c r="O33" s="6"/>
      <c r="P33" s="6"/>
      <c r="Q33" s="6"/>
      <c r="R33" s="6"/>
    </row>
    <row r="34" spans="1:19">
      <c r="A34" s="8" t="s">
        <v>4</v>
      </c>
      <c r="B34" s="8" t="s">
        <v>5</v>
      </c>
      <c r="C34" s="8" t="s">
        <v>7</v>
      </c>
      <c r="D34" s="8" t="s">
        <v>24</v>
      </c>
      <c r="E34" s="8" t="s">
        <v>6</v>
      </c>
      <c r="F34" s="8" t="s">
        <v>14</v>
      </c>
      <c r="G34" s="8" t="s">
        <v>17</v>
      </c>
      <c r="H34" s="8" t="s">
        <v>19</v>
      </c>
      <c r="K34" s="7" t="s">
        <v>4</v>
      </c>
      <c r="L34" s="7" t="s">
        <v>5</v>
      </c>
      <c r="M34" s="7" t="s">
        <v>7</v>
      </c>
      <c r="N34" s="7" t="s">
        <v>24</v>
      </c>
      <c r="O34" s="7" t="s">
        <v>6</v>
      </c>
      <c r="P34" s="7" t="s">
        <v>14</v>
      </c>
      <c r="Q34" s="7" t="s">
        <v>17</v>
      </c>
      <c r="R34" s="7" t="s">
        <v>19</v>
      </c>
    </row>
    <row r="35" spans="1:19">
      <c r="A35" s="8">
        <v>3.1947999999999999</v>
      </c>
      <c r="B35" s="8">
        <v>3.16</v>
      </c>
      <c r="C35" s="8">
        <v>25</v>
      </c>
      <c r="D35" s="8">
        <v>24</v>
      </c>
      <c r="E35" s="8">
        <v>8.8887569999999999E-2</v>
      </c>
      <c r="F35" s="8">
        <v>0.01</v>
      </c>
      <c r="G35" s="8">
        <v>99</v>
      </c>
      <c r="H35" s="8">
        <f>(E35/C35^0.5)</f>
        <v>1.7777514000000001E-2</v>
      </c>
      <c r="K35" s="6">
        <v>8.3699999999999992</v>
      </c>
      <c r="L35" s="6">
        <v>8.3000000000000007</v>
      </c>
      <c r="M35" s="6">
        <v>20</v>
      </c>
      <c r="N35" s="6">
        <v>19</v>
      </c>
      <c r="O35" s="6">
        <v>0.18945899999999999</v>
      </c>
      <c r="P35" s="6">
        <v>0.01</v>
      </c>
      <c r="Q35" s="6">
        <v>0.99</v>
      </c>
      <c r="R35" s="6">
        <f>O35/M35^0.5</f>
        <v>4.2364320294913264E-2</v>
      </c>
    </row>
    <row r="36" spans="1:19">
      <c r="A36" s="8" t="s">
        <v>18</v>
      </c>
      <c r="B36" s="8">
        <f>TINV(F35,D35)</f>
        <v>2.7969395047744556</v>
      </c>
      <c r="C36" s="8"/>
      <c r="D36" s="8"/>
      <c r="E36" s="8"/>
      <c r="F36" s="8"/>
      <c r="G36" s="8"/>
      <c r="H36" s="8"/>
      <c r="K36" s="7" t="s">
        <v>18</v>
      </c>
      <c r="L36" s="6">
        <f>TINV(0.01,19)</f>
        <v>2.8609346064649799</v>
      </c>
      <c r="M36" s="6"/>
      <c r="N36" s="6"/>
      <c r="O36" s="6"/>
      <c r="P36" s="6"/>
      <c r="Q36" s="6"/>
      <c r="R36" s="6"/>
    </row>
    <row r="37" spans="1:19">
      <c r="A37" s="8" t="s">
        <v>10</v>
      </c>
      <c r="B37" s="8">
        <f>(A35-B35)/H35</f>
        <v>1.9575290448371869</v>
      </c>
      <c r="C37" s="8"/>
      <c r="D37" s="8"/>
      <c r="E37" s="8"/>
      <c r="F37" s="8"/>
      <c r="G37" s="8"/>
      <c r="H37" s="8"/>
      <c r="K37" s="7" t="s">
        <v>10</v>
      </c>
      <c r="L37" s="6">
        <f>(K35-L35)/R35</f>
        <v>1.652333839247351</v>
      </c>
      <c r="M37" s="6"/>
      <c r="N37" s="6"/>
      <c r="O37" s="6"/>
      <c r="P37" s="6"/>
      <c r="Q37" s="6"/>
      <c r="R37" s="6"/>
    </row>
    <row r="38" spans="1:19">
      <c r="A38" s="8" t="s">
        <v>0</v>
      </c>
      <c r="B38" s="8">
        <f>TDIST(B37,D35,2)</f>
        <v>6.2011649515293643E-2</v>
      </c>
      <c r="C38" s="8"/>
      <c r="D38" s="8"/>
      <c r="E38" s="8"/>
      <c r="F38" s="8"/>
      <c r="G38" s="8"/>
      <c r="H38" s="8"/>
      <c r="K38" s="7" t="s">
        <v>0</v>
      </c>
      <c r="L38" s="6">
        <f>TDIST(L37,N35,2)</f>
        <v>0.11489647957066126</v>
      </c>
      <c r="M38" s="6"/>
      <c r="N38" s="6"/>
      <c r="O38" s="6"/>
      <c r="P38" s="6"/>
      <c r="Q38" s="6"/>
      <c r="R38" s="6"/>
    </row>
    <row r="39" spans="1:19">
      <c r="A39" s="8" t="s">
        <v>11</v>
      </c>
      <c r="B39" s="8">
        <f>A35+B36*H35</f>
        <v>3.2445226312032807</v>
      </c>
      <c r="C39" s="8"/>
      <c r="D39" s="8"/>
      <c r="E39" s="8"/>
      <c r="F39" s="8"/>
      <c r="G39" s="8"/>
      <c r="H39" s="8"/>
      <c r="K39" s="7" t="s">
        <v>11</v>
      </c>
      <c r="L39" s="6">
        <f>K35+L36*R35</f>
        <v>8.491201550011084</v>
      </c>
      <c r="M39" s="6"/>
      <c r="N39" s="6" t="s">
        <v>28</v>
      </c>
      <c r="O39" s="6"/>
      <c r="P39" s="6"/>
      <c r="Q39" s="6"/>
      <c r="R39" s="6"/>
    </row>
    <row r="40" spans="1:19">
      <c r="A40" s="8" t="s">
        <v>25</v>
      </c>
      <c r="B40" s="8">
        <f>A35-B36*H35</f>
        <v>3.1450773687967191</v>
      </c>
      <c r="C40" s="8"/>
      <c r="D40" s="8"/>
      <c r="E40" s="8"/>
      <c r="F40" s="8"/>
      <c r="G40" s="8"/>
      <c r="H40" s="8"/>
      <c r="K40" s="7" t="s">
        <v>25</v>
      </c>
      <c r="L40" s="6">
        <f>K35-L36*R35</f>
        <v>8.2487984499889144</v>
      </c>
      <c r="M40" s="6"/>
      <c r="N40" s="6" t="s">
        <v>29</v>
      </c>
      <c r="O40" s="6"/>
      <c r="P40" s="6"/>
      <c r="Q40" s="6"/>
      <c r="R40" s="6"/>
    </row>
    <row r="41" spans="1:19">
      <c r="A41" s="8"/>
      <c r="B41" s="8"/>
      <c r="C41" s="8"/>
      <c r="D41" s="8" t="s">
        <v>26</v>
      </c>
      <c r="E41" s="8"/>
      <c r="F41" s="8"/>
      <c r="G41" s="8"/>
      <c r="H41" s="8"/>
    </row>
    <row r="42" spans="1:19" s="1" customFormat="1">
      <c r="A42" s="9"/>
      <c r="B42" s="9"/>
      <c r="C42" s="9"/>
      <c r="D42" s="9" t="s">
        <v>27</v>
      </c>
      <c r="E42" s="9"/>
      <c r="F42" s="9"/>
      <c r="G42" s="9"/>
      <c r="H42" s="9"/>
    </row>
    <row r="43" spans="1:19">
      <c r="A43" s="34" t="s">
        <v>38</v>
      </c>
      <c r="B43" s="35"/>
      <c r="C43" s="35"/>
      <c r="D43" s="35"/>
      <c r="K43" s="36" t="s">
        <v>39</v>
      </c>
      <c r="L43" s="35"/>
      <c r="M43" s="35"/>
    </row>
    <row r="44" spans="1:19">
      <c r="A44" s="4">
        <v>9.18</v>
      </c>
      <c r="B44" s="4"/>
      <c r="C44" s="4"/>
      <c r="D44" s="4"/>
      <c r="E44" s="4"/>
      <c r="F44" s="4"/>
      <c r="G44" s="4"/>
      <c r="H44" s="4"/>
      <c r="K44" s="5" t="s">
        <v>32</v>
      </c>
      <c r="L44" s="5"/>
      <c r="M44" s="5"/>
      <c r="N44" s="5"/>
      <c r="O44" s="5"/>
      <c r="P44" s="5"/>
      <c r="Q44" s="5"/>
      <c r="R44" s="5"/>
    </row>
    <row r="45" spans="1:19">
      <c r="A45" s="4" t="s">
        <v>4</v>
      </c>
      <c r="B45" s="4" t="s">
        <v>5</v>
      </c>
      <c r="C45" s="4" t="s">
        <v>7</v>
      </c>
      <c r="D45" s="4" t="s">
        <v>24</v>
      </c>
      <c r="E45" s="4" t="s">
        <v>6</v>
      </c>
      <c r="F45" s="4" t="s">
        <v>14</v>
      </c>
      <c r="G45" s="4" t="s">
        <v>17</v>
      </c>
      <c r="H45" s="4" t="s">
        <v>19</v>
      </c>
      <c r="K45" s="5" t="s">
        <v>4</v>
      </c>
      <c r="L45" s="5" t="s">
        <v>5</v>
      </c>
      <c r="M45" s="5" t="s">
        <v>7</v>
      </c>
      <c r="N45" s="5" t="s">
        <v>24</v>
      </c>
      <c r="O45" s="5" t="s">
        <v>6</v>
      </c>
      <c r="P45" s="5" t="s">
        <v>14</v>
      </c>
      <c r="Q45" s="5" t="s">
        <v>17</v>
      </c>
      <c r="R45" s="5" t="s">
        <v>19</v>
      </c>
    </row>
    <row r="46" spans="1:19">
      <c r="A46" s="4">
        <v>3.72</v>
      </c>
      <c r="B46" s="4">
        <v>3.51</v>
      </c>
      <c r="C46" s="4">
        <v>61</v>
      </c>
      <c r="D46" s="4">
        <v>60</v>
      </c>
      <c r="E46" s="4">
        <v>0.65</v>
      </c>
      <c r="F46" s="4">
        <v>0.01</v>
      </c>
      <c r="G46" s="4">
        <v>0.99</v>
      </c>
      <c r="H46" s="4">
        <f>E46/C46^0.5</f>
        <v>8.3223971956382384E-2</v>
      </c>
      <c r="K46" s="5">
        <v>42.166670000000003</v>
      </c>
      <c r="L46" s="5">
        <v>46</v>
      </c>
      <c r="M46" s="5">
        <v>12</v>
      </c>
      <c r="N46" s="5">
        <v>11</v>
      </c>
      <c r="O46" s="5">
        <v>9.1237290000000009</v>
      </c>
      <c r="P46" s="5">
        <v>0.01</v>
      </c>
      <c r="Q46" s="5">
        <v>0.99</v>
      </c>
      <c r="R46" s="5">
        <f>O46/M46^0.5</f>
        <v>2.6337936970815981</v>
      </c>
    </row>
    <row r="47" spans="1:19">
      <c r="A47" s="4" t="s">
        <v>18</v>
      </c>
      <c r="B47" s="4">
        <f>TINV(0.01,60)</f>
        <v>2.6602830288550381</v>
      </c>
      <c r="C47" s="4"/>
      <c r="D47" s="4"/>
      <c r="E47" s="4"/>
      <c r="F47" s="4"/>
      <c r="G47" s="4"/>
      <c r="H47" s="4"/>
      <c r="K47" s="5" t="s">
        <v>18</v>
      </c>
      <c r="L47" s="5">
        <f>TINV(0.01,11)</f>
        <v>3.1058065155392809</v>
      </c>
      <c r="M47" s="5"/>
      <c r="N47" s="5"/>
      <c r="O47" s="5"/>
      <c r="P47" s="5"/>
      <c r="Q47" s="5"/>
      <c r="R47" s="5"/>
    </row>
    <row r="48" spans="1:19">
      <c r="A48" s="4" t="s">
        <v>10</v>
      </c>
      <c r="B48" s="4">
        <f>(A46-B46)/H46</f>
        <v>2.5233114337544627</v>
      </c>
      <c r="C48" s="4"/>
      <c r="D48" s="4"/>
      <c r="E48" s="4"/>
      <c r="F48" s="4"/>
      <c r="G48" s="4"/>
      <c r="H48" s="4"/>
      <c r="K48" s="5" t="s">
        <v>10</v>
      </c>
      <c r="L48" s="5">
        <f>(K46-L46)/R46</f>
        <v>-1.4554404941615424</v>
      </c>
      <c r="M48" s="5"/>
      <c r="N48" s="5"/>
      <c r="O48" s="5"/>
      <c r="P48" s="5" t="s">
        <v>26</v>
      </c>
      <c r="Q48" s="5"/>
      <c r="R48" s="5"/>
      <c r="S48" s="29"/>
    </row>
    <row r="49" spans="1:19">
      <c r="A49" s="4" t="s">
        <v>0</v>
      </c>
      <c r="B49" s="4">
        <f>TDIST(B48,D46,2)</f>
        <v>1.4292740316733055E-2</v>
      </c>
      <c r="C49" s="4"/>
      <c r="D49" s="4"/>
      <c r="E49" s="4" t="s">
        <v>26</v>
      </c>
      <c r="F49" s="4"/>
      <c r="G49" s="4"/>
      <c r="H49" s="4"/>
      <c r="K49" s="5" t="s">
        <v>0</v>
      </c>
      <c r="L49" s="5">
        <f>TDIST(-L48,11,2)</f>
        <v>0.17348556996049497</v>
      </c>
      <c r="M49" s="5"/>
      <c r="N49" s="5"/>
      <c r="O49" s="5"/>
      <c r="P49" s="5" t="s">
        <v>27</v>
      </c>
      <c r="Q49" s="5"/>
      <c r="R49" s="5"/>
      <c r="S49" s="29"/>
    </row>
    <row r="50" spans="1:19">
      <c r="A50" s="4" t="s">
        <v>11</v>
      </c>
      <c r="B50" s="4">
        <f>(A46+B47*H46)</f>
        <v>3.9413993201894719</v>
      </c>
      <c r="C50" s="4"/>
      <c r="D50" s="4"/>
      <c r="E50" s="4" t="s">
        <v>27</v>
      </c>
      <c r="F50" s="4"/>
      <c r="G50" s="4"/>
      <c r="H50" s="4"/>
      <c r="K50" s="5" t="s">
        <v>11</v>
      </c>
      <c r="L50" s="5">
        <f>K46+L47*R46</f>
        <v>50.346723624982317</v>
      </c>
      <c r="M50" s="5"/>
      <c r="N50" s="5"/>
      <c r="O50" s="5"/>
      <c r="P50" s="5"/>
      <c r="Q50" s="5"/>
      <c r="R50" s="5"/>
    </row>
    <row r="51" spans="1:19">
      <c r="A51" s="4" t="s">
        <v>25</v>
      </c>
      <c r="B51" s="4">
        <f>(A46-B47*H46)</f>
        <v>3.4986006798105285</v>
      </c>
      <c r="C51" s="4"/>
      <c r="D51" s="4"/>
      <c r="E51" s="4"/>
      <c r="F51" s="4"/>
      <c r="G51" s="4"/>
      <c r="H51" s="4"/>
      <c r="K51" s="5" t="s">
        <v>25</v>
      </c>
      <c r="L51" s="5">
        <f>K46-L47*R46</f>
        <v>33.98661637501769</v>
      </c>
      <c r="M51" s="5"/>
      <c r="N51" s="5"/>
      <c r="O51" s="5"/>
      <c r="P51" s="5"/>
      <c r="Q51" s="5"/>
      <c r="R51" s="5"/>
    </row>
  </sheetData>
  <mergeCells count="2">
    <mergeCell ref="C4:D4"/>
    <mergeCell ref="A20:B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9.11-9.20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</dc:creator>
  <cp:lastModifiedBy>ismail - [2010]</cp:lastModifiedBy>
  <dcterms:created xsi:type="dcterms:W3CDTF">2017-09-03T04:24:59Z</dcterms:created>
  <dcterms:modified xsi:type="dcterms:W3CDTF">2017-10-27T07:39:51Z</dcterms:modified>
</cp:coreProperties>
</file>