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12" i="1"/>
  <c r="B18"/>
  <c r="B19"/>
  <c r="K15"/>
  <c r="K4"/>
  <c r="K5"/>
  <c r="K6"/>
  <c r="K7"/>
  <c r="K8"/>
  <c r="K9"/>
  <c r="K10"/>
  <c r="K11"/>
  <c r="K12"/>
  <c r="K13"/>
  <c r="K14"/>
  <c r="K3"/>
  <c r="N9"/>
  <c r="J19"/>
  <c r="M3"/>
  <c r="Q7"/>
  <c r="J15"/>
  <c r="I15"/>
  <c r="H15"/>
  <c r="I4"/>
  <c r="I5"/>
  <c r="I6"/>
  <c r="I7"/>
  <c r="I8"/>
  <c r="I9"/>
  <c r="I10"/>
  <c r="I11"/>
  <c r="I12"/>
  <c r="I13"/>
  <c r="I14"/>
  <c r="H4"/>
  <c r="H5"/>
  <c r="H6"/>
  <c r="H7"/>
  <c r="H8"/>
  <c r="H9"/>
  <c r="H10"/>
  <c r="H11"/>
  <c r="H12"/>
  <c r="H13"/>
  <c r="H14"/>
  <c r="I3"/>
  <c r="C16"/>
  <c r="D16"/>
  <c r="E16"/>
  <c r="F16"/>
  <c r="G16"/>
  <c r="H3"/>
  <c r="J4"/>
  <c r="J5"/>
  <c r="J6"/>
  <c r="J7"/>
  <c r="J8"/>
  <c r="J9"/>
  <c r="J10"/>
  <c r="J11"/>
  <c r="J12"/>
  <c r="J13"/>
  <c r="J14"/>
  <c r="J3"/>
  <c r="C15"/>
  <c r="D15"/>
  <c r="E15"/>
  <c r="F15"/>
  <c r="G15"/>
  <c r="G4"/>
  <c r="G5"/>
  <c r="G6"/>
  <c r="G7"/>
  <c r="G8"/>
  <c r="G9"/>
  <c r="G10"/>
  <c r="G11"/>
  <c r="G12"/>
  <c r="G13"/>
  <c r="G14"/>
  <c r="G3"/>
  <c r="F4"/>
  <c r="F5"/>
  <c r="F6"/>
  <c r="F7"/>
  <c r="F8"/>
  <c r="F9"/>
  <c r="F10"/>
  <c r="F11"/>
  <c r="F12"/>
  <c r="F13"/>
  <c r="F14"/>
  <c r="F3"/>
  <c r="B21"/>
  <c r="B22" s="1"/>
  <c r="B23" s="1"/>
  <c r="B20"/>
  <c r="B16"/>
  <c r="B15"/>
  <c r="E4"/>
  <c r="E5"/>
  <c r="E6"/>
  <c r="E7"/>
  <c r="E8"/>
  <c r="E9"/>
  <c r="E10"/>
  <c r="E11"/>
  <c r="E12"/>
  <c r="E13"/>
  <c r="E14"/>
  <c r="D4"/>
  <c r="D5"/>
  <c r="D6"/>
  <c r="D7"/>
  <c r="D8"/>
  <c r="D9"/>
  <c r="D10"/>
  <c r="D11"/>
  <c r="D12"/>
  <c r="D13"/>
  <c r="D14"/>
  <c r="E3"/>
  <c r="D3"/>
</calcChain>
</file>

<file path=xl/sharedStrings.xml><?xml version="1.0" encoding="utf-8"?>
<sst xmlns="http://schemas.openxmlformats.org/spreadsheetml/2006/main" count="50" uniqueCount="50">
  <si>
    <t xml:space="preserve">Observation no </t>
  </si>
  <si>
    <t>Advt (x)</t>
  </si>
  <si>
    <t>Sales (y)</t>
  </si>
  <si>
    <t>x^2</t>
  </si>
  <si>
    <t>xy</t>
  </si>
  <si>
    <t>Sum</t>
  </si>
  <si>
    <t>Average</t>
  </si>
  <si>
    <t>Sxx=</t>
  </si>
  <si>
    <t>Sxy=</t>
  </si>
  <si>
    <t>b1= Sxy/Sxx</t>
  </si>
  <si>
    <t>b0=ybar-(xbar*b1)</t>
  </si>
  <si>
    <t>Equation of Regression Line is   y=b1 + b1x</t>
  </si>
  <si>
    <t xml:space="preserve">Hence the Regression line is </t>
  </si>
  <si>
    <t>y=-852.08 +19.07x</t>
  </si>
  <si>
    <t xml:space="preserve">or </t>
  </si>
  <si>
    <t>Sales= -852.08 + 19.07 * Advt</t>
  </si>
  <si>
    <t>b0=</t>
  </si>
  <si>
    <t>Sample Interept</t>
  </si>
  <si>
    <t>b1=</t>
  </si>
  <si>
    <t>Regression coefficient/sample Slope</t>
  </si>
  <si>
    <t>Interpretation of b1 tells us that for every inrease in 1 unit of Advt, sales increases by 19.07</t>
  </si>
  <si>
    <t>b0 tells us at when Advt was Zero the value of Sales was -852.08 whih is meaningless</t>
  </si>
  <si>
    <t>Predicted values yhat</t>
  </si>
  <si>
    <t>residuals y-yhat</t>
  </si>
  <si>
    <t>SST</t>
  </si>
  <si>
    <t>SSR</t>
  </si>
  <si>
    <t>SSE</t>
  </si>
  <si>
    <t>Se=</t>
  </si>
  <si>
    <t>Residual Standard Error= (SSE/n-k-1)^0.5</t>
  </si>
  <si>
    <t>Used to find upper limit &amp; lower Limit  for range of Predited value</t>
  </si>
  <si>
    <t>Upper limit ( Sales(x)) = yhat + (zvalue at 95 % Los  * Advt  value)</t>
  </si>
  <si>
    <t>Lower limit ( Sales(x)) = yhat - (zvalue at 95 % Los  * Advt  value)</t>
  </si>
  <si>
    <t>(y-yavg)^2</t>
  </si>
  <si>
    <t>(yhat - avg y hat)^2</t>
  </si>
  <si>
    <t>(y-yhat)^2</t>
  </si>
  <si>
    <t>Sb=</t>
  </si>
  <si>
    <t>Standard Error of Regression coefficient</t>
  </si>
  <si>
    <t>Sb=(Se/((n-k-1)^0.5))</t>
  </si>
  <si>
    <t>t= b1-beta1/sb</t>
  </si>
  <si>
    <t>t value=</t>
  </si>
  <si>
    <t>Multiple R squared=</t>
  </si>
  <si>
    <t>Syy=</t>
  </si>
  <si>
    <t>y^2</t>
  </si>
  <si>
    <t>r=</t>
  </si>
  <si>
    <t>r= sxy/((sxx*syy)^0.5)</t>
  </si>
  <si>
    <t>r^2=ssr/sst</t>
  </si>
  <si>
    <t>Adjusted R square value=</t>
  </si>
  <si>
    <t>(1-  (ssE/n-k-1)/(ssT/n-1))</t>
  </si>
  <si>
    <t>F value = (SSreg/dfreg)/(sserr/dferr)  whih equals (MSreg/ Mserr)</t>
  </si>
  <si>
    <t>F=90.93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</si>
</sst>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/>
    <xf numFmtId="0" fontId="0" fillId="4" borderId="0" xfId="0" applyFill="1"/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7" borderId="0" xfId="0" applyFill="1"/>
    <xf numFmtId="0" fontId="2" fillId="4" borderId="0" xfId="0" applyFont="1" applyFill="1"/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57151</xdr:colOff>
      <xdr:row>13</xdr:row>
      <xdr:rowOff>123825</xdr:rowOff>
    </xdr:from>
    <xdr:to>
      <xdr:col>19</xdr:col>
      <xdr:colOff>38101</xdr:colOff>
      <xdr:row>27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858376" y="2724150"/>
          <a:ext cx="4248150" cy="26765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0"/>
  <sheetViews>
    <sheetView tabSelected="1" zoomScale="70" zoomScaleNormal="70" workbookViewId="0">
      <selection activeCell="L4" sqref="L4:Q4"/>
    </sheetView>
  </sheetViews>
  <sheetFormatPr defaultRowHeight="15"/>
  <cols>
    <col min="1" max="1" width="17.42578125" bestFit="1" customWidth="1"/>
    <col min="2" max="2" width="7.5703125" customWidth="1"/>
    <col min="6" max="6" width="20.28515625" bestFit="1" customWidth="1"/>
    <col min="7" max="7" width="15.140625" bestFit="1" customWidth="1"/>
    <col min="8" max="8" width="12" bestFit="1" customWidth="1"/>
    <col min="9" max="9" width="17.85546875" bestFit="1" customWidth="1"/>
    <col min="10" max="10" width="11" bestFit="1" customWidth="1"/>
  </cols>
  <sheetData>
    <row r="1" spans="1:22">
      <c r="E1">
        <v>-852.08</v>
      </c>
      <c r="F1">
        <v>19.07</v>
      </c>
      <c r="H1" t="s">
        <v>32</v>
      </c>
      <c r="I1" t="s">
        <v>33</v>
      </c>
      <c r="J1" t="s">
        <v>34</v>
      </c>
    </row>
    <row r="2" spans="1:22" ht="24.95" customHeight="1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42</v>
      </c>
    </row>
    <row r="3" spans="1:22">
      <c r="A3">
        <v>1</v>
      </c>
      <c r="B3">
        <v>92</v>
      </c>
      <c r="C3">
        <v>930</v>
      </c>
      <c r="D3">
        <f>B3^2</f>
        <v>8464</v>
      </c>
      <c r="E3">
        <f>B3*C3</f>
        <v>85560</v>
      </c>
      <c r="F3">
        <f>($E$1+($F$1*B3))</f>
        <v>902.36</v>
      </c>
      <c r="G3">
        <f>C3-F3</f>
        <v>27.639999999999986</v>
      </c>
      <c r="H3">
        <f>(C3-$C$16)^2</f>
        <v>25069.44444444442</v>
      </c>
      <c r="I3">
        <f>(F3-$F$16)^2</f>
        <v>34570.894556249914</v>
      </c>
      <c r="J3">
        <f>G3^2</f>
        <v>763.96959999999922</v>
      </c>
      <c r="K3">
        <f>C3^2</f>
        <v>864900</v>
      </c>
      <c r="L3" s="4" t="s">
        <v>35</v>
      </c>
      <c r="M3" s="4">
        <f>(Q7/(B20^0.5))</f>
        <v>1.9999439716189822</v>
      </c>
      <c r="N3" s="4"/>
      <c r="O3" s="4"/>
    </row>
    <row r="4" spans="1:22">
      <c r="A4">
        <v>2</v>
      </c>
      <c r="B4">
        <v>94</v>
      </c>
      <c r="C4">
        <v>900</v>
      </c>
      <c r="D4">
        <f t="shared" ref="D4:D14" si="0">B4^2</f>
        <v>8836</v>
      </c>
      <c r="E4">
        <f t="shared" ref="E4:E14" si="1">B4*C4</f>
        <v>84600</v>
      </c>
      <c r="F4">
        <f t="shared" ref="F4:F14" si="2">($E$1+($F$1*B4))</f>
        <v>940.49999999999989</v>
      </c>
      <c r="G4">
        <f t="shared" ref="G4:G14" si="3">C4-F4</f>
        <v>-40.499999999999886</v>
      </c>
      <c r="H4">
        <f t="shared" ref="H4:H14" si="4">(C4-$C$16)^2</f>
        <v>35469.444444444416</v>
      </c>
      <c r="I4">
        <f t="shared" ref="I4:I14" si="5">(F4-$F$16)^2</f>
        <v>21842.623056249973</v>
      </c>
      <c r="J4">
        <f t="shared" ref="J4:J14" si="6">G4^2</f>
        <v>1640.2499999999909</v>
      </c>
      <c r="K4">
        <f t="shared" ref="K4:K14" si="7">C4^2</f>
        <v>810000</v>
      </c>
      <c r="L4" s="9" t="s">
        <v>36</v>
      </c>
      <c r="M4" s="9"/>
      <c r="N4" s="9"/>
      <c r="O4" s="9"/>
      <c r="P4" s="9"/>
      <c r="Q4" s="9"/>
    </row>
    <row r="5" spans="1:22">
      <c r="A5">
        <v>3</v>
      </c>
      <c r="B5">
        <v>97</v>
      </c>
      <c r="C5">
        <v>1020</v>
      </c>
      <c r="D5">
        <f t="shared" si="0"/>
        <v>9409</v>
      </c>
      <c r="E5">
        <f t="shared" si="1"/>
        <v>98940</v>
      </c>
      <c r="F5">
        <f t="shared" si="2"/>
        <v>997.70999999999992</v>
      </c>
      <c r="G5">
        <f t="shared" si="3"/>
        <v>22.290000000000077</v>
      </c>
      <c r="H5">
        <f t="shared" si="4"/>
        <v>4669.4444444444343</v>
      </c>
      <c r="I5">
        <f t="shared" si="5"/>
        <v>8205.1893062499767</v>
      </c>
      <c r="J5">
        <f t="shared" si="6"/>
        <v>496.84410000000344</v>
      </c>
      <c r="K5">
        <f t="shared" si="7"/>
        <v>1040400</v>
      </c>
      <c r="L5" s="8" t="s">
        <v>37</v>
      </c>
      <c r="M5" s="8"/>
      <c r="N5" s="8"/>
      <c r="O5" s="4"/>
    </row>
    <row r="6" spans="1:22">
      <c r="A6">
        <v>4</v>
      </c>
      <c r="B6">
        <v>98</v>
      </c>
      <c r="C6">
        <v>990</v>
      </c>
      <c r="D6">
        <f t="shared" si="0"/>
        <v>9604</v>
      </c>
      <c r="E6">
        <f t="shared" si="1"/>
        <v>97020</v>
      </c>
      <c r="F6">
        <f t="shared" si="2"/>
        <v>1016.7800000000001</v>
      </c>
      <c r="G6">
        <f t="shared" si="3"/>
        <v>-26.780000000000086</v>
      </c>
      <c r="H6">
        <f t="shared" si="4"/>
        <v>9669.4444444444289</v>
      </c>
      <c r="I6">
        <f t="shared" si="5"/>
        <v>5114.0376562499578</v>
      </c>
      <c r="J6">
        <f t="shared" si="6"/>
        <v>717.16840000000468</v>
      </c>
      <c r="K6">
        <f t="shared" si="7"/>
        <v>980100</v>
      </c>
      <c r="P6" s="10" t="s">
        <v>28</v>
      </c>
      <c r="Q6" s="10"/>
      <c r="R6" s="10"/>
      <c r="S6" s="10"/>
      <c r="T6" s="10"/>
    </row>
    <row r="7" spans="1:22">
      <c r="A7">
        <v>5</v>
      </c>
      <c r="B7">
        <v>100</v>
      </c>
      <c r="C7">
        <v>1100</v>
      </c>
      <c r="D7">
        <f t="shared" si="0"/>
        <v>10000</v>
      </c>
      <c r="E7">
        <f t="shared" si="1"/>
        <v>110000</v>
      </c>
      <c r="F7">
        <f t="shared" si="2"/>
        <v>1054.92</v>
      </c>
      <c r="G7">
        <f t="shared" si="3"/>
        <v>45.079999999999927</v>
      </c>
      <c r="H7">
        <f t="shared" si="4"/>
        <v>136.11111111111288</v>
      </c>
      <c r="I7">
        <f t="shared" si="5"/>
        <v>1113.7237562499811</v>
      </c>
      <c r="J7">
        <f t="shared" si="6"/>
        <v>2032.2063999999934</v>
      </c>
      <c r="K7">
        <f t="shared" si="7"/>
        <v>1210000</v>
      </c>
      <c r="P7" s="3" t="s">
        <v>27</v>
      </c>
      <c r="Q7" s="3">
        <f>(J15/10)^0.5</f>
        <v>37.106911081360586</v>
      </c>
    </row>
    <row r="8" spans="1:22">
      <c r="A8">
        <v>6</v>
      </c>
      <c r="B8">
        <v>102</v>
      </c>
      <c r="C8">
        <v>1050</v>
      </c>
      <c r="D8">
        <f t="shared" si="0"/>
        <v>10404</v>
      </c>
      <c r="E8">
        <f t="shared" si="1"/>
        <v>107100</v>
      </c>
      <c r="F8">
        <f t="shared" si="2"/>
        <v>1093.06</v>
      </c>
      <c r="G8">
        <f t="shared" si="3"/>
        <v>-43.059999999999945</v>
      </c>
      <c r="H8">
        <f t="shared" si="4"/>
        <v>1469.4444444444387</v>
      </c>
      <c r="I8">
        <f t="shared" si="5"/>
        <v>22.729056250001474</v>
      </c>
      <c r="J8">
        <f t="shared" si="6"/>
        <v>1854.1635999999953</v>
      </c>
      <c r="K8">
        <f t="shared" si="7"/>
        <v>1102500</v>
      </c>
      <c r="P8" s="6" t="s">
        <v>29</v>
      </c>
      <c r="Q8" s="6"/>
      <c r="R8" s="6"/>
      <c r="S8" s="6"/>
      <c r="T8" s="6"/>
      <c r="U8" s="6"/>
      <c r="V8" s="6"/>
    </row>
    <row r="9" spans="1:22">
      <c r="A9">
        <v>7</v>
      </c>
      <c r="B9">
        <v>104</v>
      </c>
      <c r="C9">
        <v>1150</v>
      </c>
      <c r="D9">
        <f t="shared" si="0"/>
        <v>10816</v>
      </c>
      <c r="E9">
        <f t="shared" si="1"/>
        <v>119600</v>
      </c>
      <c r="F9">
        <f t="shared" si="2"/>
        <v>1131.1999999999998</v>
      </c>
      <c r="G9">
        <f t="shared" si="3"/>
        <v>18.800000000000182</v>
      </c>
      <c r="H9">
        <f t="shared" si="4"/>
        <v>3802.7777777777869</v>
      </c>
      <c r="I9">
        <f t="shared" si="5"/>
        <v>1841.0535562500024</v>
      </c>
      <c r="J9">
        <f t="shared" si="6"/>
        <v>353.44000000000682</v>
      </c>
      <c r="K9">
        <f t="shared" si="7"/>
        <v>1322500</v>
      </c>
      <c r="L9" s="12" t="s">
        <v>40</v>
      </c>
      <c r="M9" s="12"/>
      <c r="N9" s="11">
        <f>I15/H15</f>
        <v>0.90087533095466465</v>
      </c>
      <c r="P9" s="7" t="s">
        <v>30</v>
      </c>
      <c r="Q9" s="7"/>
      <c r="R9" s="7"/>
      <c r="S9" s="7"/>
      <c r="T9" s="7"/>
      <c r="U9" s="7"/>
      <c r="V9" s="7"/>
    </row>
    <row r="10" spans="1:22">
      <c r="A10">
        <v>8</v>
      </c>
      <c r="B10">
        <v>105</v>
      </c>
      <c r="C10">
        <v>1120</v>
      </c>
      <c r="D10">
        <f t="shared" si="0"/>
        <v>11025</v>
      </c>
      <c r="E10">
        <f t="shared" si="1"/>
        <v>117600</v>
      </c>
      <c r="F10">
        <f t="shared" si="2"/>
        <v>1150.27</v>
      </c>
      <c r="G10">
        <f t="shared" si="3"/>
        <v>-30.269999999999982</v>
      </c>
      <c r="H10">
        <f t="shared" si="4"/>
        <v>1002.7777777777826</v>
      </c>
      <c r="I10">
        <f t="shared" si="5"/>
        <v>3841.2105062500236</v>
      </c>
      <c r="J10">
        <f t="shared" si="6"/>
        <v>916.27289999999891</v>
      </c>
      <c r="K10">
        <f t="shared" si="7"/>
        <v>1254400</v>
      </c>
      <c r="L10" s="12" t="s">
        <v>45</v>
      </c>
      <c r="M10" s="12"/>
      <c r="N10" s="11"/>
      <c r="P10" s="7" t="s">
        <v>31</v>
      </c>
      <c r="Q10" s="7"/>
      <c r="R10" s="7"/>
      <c r="S10" s="7"/>
      <c r="T10" s="7"/>
      <c r="U10" s="7"/>
      <c r="V10" s="7"/>
    </row>
    <row r="11" spans="1:22" ht="15.75">
      <c r="A11">
        <v>9</v>
      </c>
      <c r="B11">
        <v>105</v>
      </c>
      <c r="C11">
        <v>1130</v>
      </c>
      <c r="D11">
        <f t="shared" si="0"/>
        <v>11025</v>
      </c>
      <c r="E11">
        <f t="shared" si="1"/>
        <v>118650</v>
      </c>
      <c r="F11">
        <f t="shared" si="2"/>
        <v>1150.27</v>
      </c>
      <c r="G11">
        <f t="shared" si="3"/>
        <v>-20.269999999999982</v>
      </c>
      <c r="H11">
        <f t="shared" si="4"/>
        <v>1736.1111111111175</v>
      </c>
      <c r="I11">
        <f t="shared" si="5"/>
        <v>3841.2105062500236</v>
      </c>
      <c r="J11">
        <f t="shared" si="6"/>
        <v>410.87289999999928</v>
      </c>
      <c r="K11">
        <f t="shared" si="7"/>
        <v>1276900</v>
      </c>
      <c r="L11" s="15" t="s">
        <v>46</v>
      </c>
      <c r="M11" s="15"/>
      <c r="N11" s="15"/>
    </row>
    <row r="12" spans="1:22" ht="15.75">
      <c r="A12">
        <v>10</v>
      </c>
      <c r="B12">
        <v>107</v>
      </c>
      <c r="C12">
        <v>1200</v>
      </c>
      <c r="D12">
        <f t="shared" si="0"/>
        <v>11449</v>
      </c>
      <c r="E12">
        <f t="shared" si="1"/>
        <v>128400</v>
      </c>
      <c r="F12">
        <f t="shared" si="2"/>
        <v>1188.4099999999999</v>
      </c>
      <c r="G12">
        <f t="shared" si="3"/>
        <v>11.590000000000146</v>
      </c>
      <c r="H12">
        <f t="shared" si="4"/>
        <v>12469.444444444462</v>
      </c>
      <c r="I12">
        <f t="shared" si="5"/>
        <v>10023.513806250012</v>
      </c>
      <c r="J12">
        <f t="shared" si="6"/>
        <v>134.32810000000336</v>
      </c>
      <c r="K12">
        <f t="shared" si="7"/>
        <v>1440000</v>
      </c>
      <c r="L12" s="14"/>
      <c r="M12" s="14">
        <f>(1-((J15/10)/(H15/11)))</f>
        <v>0.89100874538258568</v>
      </c>
      <c r="N12" s="14"/>
    </row>
    <row r="13" spans="1:22">
      <c r="A13">
        <v>11</v>
      </c>
      <c r="B13">
        <v>107</v>
      </c>
      <c r="C13">
        <v>1250</v>
      </c>
      <c r="D13">
        <f t="shared" si="0"/>
        <v>11449</v>
      </c>
      <c r="E13">
        <f t="shared" si="1"/>
        <v>133750</v>
      </c>
      <c r="F13">
        <f t="shared" si="2"/>
        <v>1188.4099999999999</v>
      </c>
      <c r="G13">
        <f t="shared" si="3"/>
        <v>61.590000000000146</v>
      </c>
      <c r="H13">
        <f t="shared" si="4"/>
        <v>26136.111111111135</v>
      </c>
      <c r="I13">
        <f t="shared" si="5"/>
        <v>10023.513806250012</v>
      </c>
      <c r="J13">
        <f t="shared" si="6"/>
        <v>3793.3281000000179</v>
      </c>
      <c r="K13">
        <f t="shared" si="7"/>
        <v>1562500</v>
      </c>
      <c r="L13" s="8" t="s">
        <v>47</v>
      </c>
      <c r="M13" s="8"/>
      <c r="N13" s="8"/>
    </row>
    <row r="14" spans="1:22">
      <c r="A14">
        <v>12</v>
      </c>
      <c r="B14">
        <v>110</v>
      </c>
      <c r="C14">
        <v>1220</v>
      </c>
      <c r="D14">
        <f t="shared" si="0"/>
        <v>12100</v>
      </c>
      <c r="E14">
        <f t="shared" si="1"/>
        <v>134200</v>
      </c>
      <c r="F14">
        <f t="shared" si="2"/>
        <v>1245.6199999999999</v>
      </c>
      <c r="G14">
        <f t="shared" si="3"/>
        <v>-25.619999999999891</v>
      </c>
      <c r="H14">
        <f t="shared" si="4"/>
        <v>17336.111111111131</v>
      </c>
      <c r="I14">
        <f t="shared" si="5"/>
        <v>24751.942256250033</v>
      </c>
      <c r="J14">
        <f t="shared" si="6"/>
        <v>656.38439999999446</v>
      </c>
      <c r="K14">
        <f t="shared" si="7"/>
        <v>1488400</v>
      </c>
    </row>
    <row r="15" spans="1:22">
      <c r="A15" t="s">
        <v>5</v>
      </c>
      <c r="B15">
        <f>SUM(B3:B14)</f>
        <v>1221</v>
      </c>
      <c r="C15">
        <f t="shared" ref="C15:G15" si="8">SUM(C3:C14)</f>
        <v>13060</v>
      </c>
      <c r="D15">
        <f t="shared" si="8"/>
        <v>124581</v>
      </c>
      <c r="E15">
        <f t="shared" si="8"/>
        <v>1335420</v>
      </c>
      <c r="F15">
        <f t="shared" si="8"/>
        <v>13059.509999999998</v>
      </c>
      <c r="G15">
        <f t="shared" si="8"/>
        <v>0.49000000000069122</v>
      </c>
      <c r="H15">
        <f>SUM(H3:H14)</f>
        <v>138966.66666666666</v>
      </c>
      <c r="I15">
        <f>SUM(I3:I14)</f>
        <v>125191.64182499988</v>
      </c>
      <c r="J15">
        <f>SUM(J3:J14)</f>
        <v>13769.228500000008</v>
      </c>
      <c r="K15">
        <f>SUM(K3:K14)</f>
        <v>14352600</v>
      </c>
    </row>
    <row r="16" spans="1:22">
      <c r="A16" t="s">
        <v>6</v>
      </c>
      <c r="B16">
        <f>AVERAGE(B3:B14)</f>
        <v>101.75</v>
      </c>
      <c r="C16">
        <f t="shared" ref="C16:G16" si="9">AVERAGE(C3:C14)</f>
        <v>1088.3333333333333</v>
      </c>
      <c r="D16">
        <f t="shared" si="9"/>
        <v>10381.75</v>
      </c>
      <c r="E16">
        <f t="shared" si="9"/>
        <v>111285</v>
      </c>
      <c r="F16">
        <f t="shared" si="9"/>
        <v>1088.2924999999998</v>
      </c>
      <c r="G16">
        <f t="shared" si="9"/>
        <v>4.0833333333390932E-2</v>
      </c>
    </row>
    <row r="18" spans="1:12">
      <c r="A18" s="13" t="s">
        <v>43</v>
      </c>
      <c r="B18" s="13">
        <f>(B21/((B19*B20)^0.5))</f>
        <v>0.94916657427577211</v>
      </c>
      <c r="C18" s="2" t="s">
        <v>44</v>
      </c>
      <c r="D18" s="2"/>
      <c r="E18" s="2"/>
      <c r="I18" s="11" t="s">
        <v>38</v>
      </c>
      <c r="J18" s="11"/>
    </row>
    <row r="19" spans="1:12">
      <c r="A19" t="s">
        <v>41</v>
      </c>
      <c r="B19">
        <f>(K15-((C15^2)/12))</f>
        <v>138966.66666666605</v>
      </c>
      <c r="I19" s="11" t="s">
        <v>39</v>
      </c>
      <c r="J19" s="11">
        <f>(B22-0)/M3</f>
        <v>9.5354886250007471</v>
      </c>
    </row>
    <row r="20" spans="1:12">
      <c r="A20" t="s">
        <v>7</v>
      </c>
      <c r="B20">
        <f>(D15-((B15^2)/12))</f>
        <v>344.25</v>
      </c>
      <c r="D20" s="3" t="s">
        <v>16</v>
      </c>
      <c r="E20" s="1" t="s">
        <v>17</v>
      </c>
      <c r="F20" s="1"/>
      <c r="G20" s="3"/>
      <c r="H20" s="3"/>
    </row>
    <row r="21" spans="1:12">
      <c r="A21" t="s">
        <v>8</v>
      </c>
      <c r="B21">
        <f>(E15-((B15*C15)/12))</f>
        <v>6565</v>
      </c>
      <c r="D21" s="3" t="s">
        <v>18</v>
      </c>
      <c r="E21" s="1" t="s">
        <v>19</v>
      </c>
      <c r="F21" s="1"/>
      <c r="G21" s="1"/>
      <c r="H21" s="1"/>
    </row>
    <row r="22" spans="1:12">
      <c r="A22" t="s">
        <v>9</v>
      </c>
      <c r="B22">
        <f>B21/B20</f>
        <v>19.070442992011621</v>
      </c>
      <c r="D22" s="4" t="s">
        <v>20</v>
      </c>
      <c r="E22" s="4"/>
      <c r="F22" s="4"/>
      <c r="G22" s="4"/>
      <c r="H22" s="4"/>
      <c r="I22" s="4"/>
      <c r="J22" s="4"/>
      <c r="K22" s="4"/>
      <c r="L22" s="4"/>
    </row>
    <row r="23" spans="1:12">
      <c r="A23" t="s">
        <v>10</v>
      </c>
      <c r="B23">
        <f>(C16-(B16*B22))</f>
        <v>-852.08424110384931</v>
      </c>
      <c r="D23" s="5" t="s">
        <v>21</v>
      </c>
      <c r="E23" s="5"/>
      <c r="F23" s="5"/>
      <c r="G23" s="5"/>
      <c r="H23" s="5"/>
      <c r="I23" s="5"/>
      <c r="J23" s="5"/>
      <c r="K23" s="5"/>
      <c r="L23" s="5"/>
    </row>
    <row r="24" spans="1:12">
      <c r="A24" s="1" t="s">
        <v>11</v>
      </c>
      <c r="B24" s="1"/>
      <c r="C24" s="1"/>
      <c r="D24" s="1"/>
    </row>
    <row r="25" spans="1:12">
      <c r="A25" s="1" t="s">
        <v>12</v>
      </c>
      <c r="B25" s="1"/>
      <c r="C25" s="1"/>
      <c r="E25" s="2" t="s">
        <v>13</v>
      </c>
      <c r="F25" s="2"/>
      <c r="G25" s="2"/>
    </row>
    <row r="26" spans="1:12">
      <c r="E26" t="s">
        <v>14</v>
      </c>
      <c r="F26" s="2" t="s">
        <v>15</v>
      </c>
      <c r="G26" s="2"/>
      <c r="H26" s="2"/>
      <c r="I26" s="2"/>
    </row>
    <row r="29" spans="1:12">
      <c r="A29" s="8" t="s">
        <v>48</v>
      </c>
      <c r="B29" s="8"/>
      <c r="C29" s="8"/>
      <c r="D29" s="8"/>
      <c r="E29" s="8"/>
      <c r="F29" s="8"/>
    </row>
    <row r="30" spans="1:12">
      <c r="A30" s="4" t="s">
        <v>49</v>
      </c>
    </row>
  </sheetData>
  <mergeCells count="19">
    <mergeCell ref="C18:E18"/>
    <mergeCell ref="L10:M10"/>
    <mergeCell ref="L11:N11"/>
    <mergeCell ref="L13:N13"/>
    <mergeCell ref="A29:F29"/>
    <mergeCell ref="L4:Q4"/>
    <mergeCell ref="P6:T6"/>
    <mergeCell ref="P8:V8"/>
    <mergeCell ref="P9:V9"/>
    <mergeCell ref="P10:V10"/>
    <mergeCell ref="L5:N5"/>
    <mergeCell ref="L9:M9"/>
    <mergeCell ref="A24:D24"/>
    <mergeCell ref="A25:C25"/>
    <mergeCell ref="E25:G25"/>
    <mergeCell ref="F26:I26"/>
    <mergeCell ref="E21:H21"/>
    <mergeCell ref="E20:F20"/>
    <mergeCell ref="D23:L2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2017-10-25T02:32:54Z</dcterms:modified>
</cp:coreProperties>
</file>