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Y:\DUALES\2025\"/>
    </mc:Choice>
  </mc:AlternateContent>
  <xr:revisionPtr revIDLastSave="0" documentId="8_{AFD0E75F-EB0F-4CAA-B35C-F69F4BA6C979}" xr6:coauthVersionLast="45" xr6:coauthVersionMax="45" xr10:uidLastSave="{00000000-0000-0000-0000-000000000000}"/>
  <bookViews>
    <workbookView xWindow="20370" yWindow="-2865" windowWidth="29040" windowHeight="15840" activeTab="1" xr2:uid="{00000000-000D-0000-FFFF-FFFF00000000}"/>
  </bookViews>
  <sheets>
    <sheet name="VENCIDOS" sheetId="1" r:id="rId1"/>
    <sheet name="VIVOS" sheetId="2" r:id="rId2"/>
    <sheet name="Hoja2" sheetId="7" r:id="rId3"/>
    <sheet name="Hoja1" sheetId="6" r:id="rId4"/>
    <sheet name="WARRANTS" sheetId="3" r:id="rId5"/>
    <sheet name="FECHAS" sheetId="4" r:id="rId6"/>
    <sheet name="WARRANT MARTHA CHECAR" sheetId="5" r:id="rId7"/>
  </sheets>
  <definedNames>
    <definedName name="_xlnm._FilterDatabase" localSheetId="0" hidden="1">VENCIDOS!$A$7:$M$59</definedName>
    <definedName name="_xlnm._FilterDatabase" localSheetId="1" hidden="1">VIVOS!$A$7:$AH$181</definedName>
    <definedName name="_xlnm.Print_Area" localSheetId="0">VENCIDOS!$J$44</definedName>
    <definedName name="_xlnm.Print_Area" localSheetId="1">VIVOS!$J$44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1" i="2" l="1"/>
  <c r="G180" i="2"/>
  <c r="G179" i="2"/>
  <c r="H177" i="2"/>
  <c r="G178" i="2" l="1"/>
  <c r="G177" i="2" l="1"/>
  <c r="G176" i="2" l="1"/>
  <c r="G175" i="2"/>
  <c r="G174" i="2"/>
  <c r="G173" i="2"/>
  <c r="B3" i="4"/>
  <c r="G172" i="2"/>
  <c r="G171" i="2"/>
  <c r="G170" i="2"/>
  <c r="G169" i="2"/>
  <c r="G168" i="2"/>
  <c r="G167" i="2"/>
  <c r="G166" i="2" l="1"/>
  <c r="G165" i="2"/>
  <c r="G164" i="2"/>
  <c r="G157" i="2" l="1"/>
  <c r="G159" i="2"/>
  <c r="H163" i="2" l="1"/>
  <c r="G163" i="2"/>
  <c r="H162" i="2"/>
  <c r="G162" i="2"/>
  <c r="G161" i="2"/>
  <c r="G160" i="2"/>
  <c r="H159" i="2" l="1"/>
  <c r="G158" i="2"/>
  <c r="G156" i="2"/>
  <c r="N49" i="3"/>
  <c r="G155" i="2"/>
  <c r="H154" i="2"/>
  <c r="G154" i="2"/>
  <c r="G153" i="2"/>
  <c r="G152" i="2" l="1"/>
  <c r="G151" i="2" l="1"/>
  <c r="A1" i="6" l="1"/>
  <c r="G150" i="2" l="1"/>
  <c r="G142" i="2" l="1"/>
  <c r="G149" i="2"/>
  <c r="G148" i="2"/>
  <c r="H147" i="2"/>
  <c r="G147" i="2"/>
  <c r="G146" i="2" l="1"/>
  <c r="G145" i="2" l="1"/>
  <c r="G144" i="2"/>
  <c r="G143" i="2"/>
  <c r="G141" i="2"/>
  <c r="G140" i="2"/>
  <c r="G139" i="2" l="1"/>
  <c r="G138" i="2" l="1"/>
  <c r="B4" i="4"/>
  <c r="B5" i="4" s="1"/>
  <c r="B7" i="4" s="1"/>
  <c r="B6" i="4" s="1"/>
  <c r="G137" i="2" l="1"/>
  <c r="G136" i="2" l="1"/>
  <c r="G135" i="2" l="1"/>
  <c r="G134" i="2" l="1"/>
  <c r="G133" i="2" l="1"/>
  <c r="H132" i="2" l="1"/>
  <c r="G132" i="2"/>
  <c r="G131" i="2" l="1"/>
  <c r="H130" i="2" l="1"/>
  <c r="G130" i="2"/>
  <c r="G129" i="2"/>
  <c r="G128" i="2" l="1"/>
  <c r="G127" i="2" l="1"/>
  <c r="G126" i="2" l="1"/>
  <c r="G125" i="2" l="1"/>
  <c r="G124" i="2" l="1"/>
  <c r="F23" i="4" l="1"/>
  <c r="G23" i="4" s="1"/>
  <c r="G123" i="2" l="1"/>
  <c r="G119" i="2" l="1"/>
  <c r="G118" i="2"/>
  <c r="G117" i="2"/>
  <c r="G120" i="2" l="1"/>
  <c r="G122" i="2"/>
  <c r="G121" i="2"/>
  <c r="G116" i="2" l="1"/>
  <c r="G115" i="2" l="1"/>
  <c r="G114" i="2" l="1"/>
  <c r="G113" i="2" l="1"/>
  <c r="C5" i="5" l="1"/>
  <c r="F5" i="5" l="1"/>
  <c r="G112" i="2" l="1"/>
  <c r="G111" i="2" l="1"/>
  <c r="H110" i="2" l="1"/>
  <c r="G110" i="2"/>
  <c r="G107" i="2" l="1"/>
  <c r="G106" i="2" l="1"/>
  <c r="G105" i="2" l="1"/>
  <c r="G104" i="2" l="1"/>
  <c r="G103" i="2" l="1"/>
  <c r="G102" i="2" l="1"/>
  <c r="H101" i="2" l="1"/>
  <c r="G101" i="2"/>
  <c r="G100" i="2" l="1"/>
  <c r="G99" i="2" l="1"/>
  <c r="G98" i="2" l="1"/>
  <c r="G97" i="2" l="1"/>
  <c r="G96" i="2" l="1"/>
  <c r="G94" i="2" l="1"/>
  <c r="G95" i="2" l="1"/>
  <c r="G93" i="2" l="1"/>
  <c r="G92" i="2" l="1"/>
  <c r="G91" i="2" l="1"/>
  <c r="F5" i="4" l="1"/>
  <c r="E21" i="4" l="1"/>
  <c r="F21" i="4" s="1"/>
  <c r="G21" i="4" s="1"/>
  <c r="G90" i="2"/>
  <c r="G89" i="2" l="1"/>
  <c r="G88" i="2" l="1"/>
  <c r="G87" i="2" l="1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4" i="1" l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tc={2BEB97C8-31E1-4662-BC01-E521E2732E27}</author>
    <author>tc={57E2DC8A-7868-4D9C-A9CB-E2F86B88D84B}</author>
    <author>tc={A91486FB-5E9B-4A01-AC49-3229F8FF31DD}</author>
    <author>tc={EDE16808-9270-408B-8F65-83B41C29712D}</author>
    <author>tc={A30ABD20-C3F1-4A0E-A602-F8031706DA28}</author>
    <author>tc={47D39797-0873-45F1-A25B-2DEA51E1079C}</author>
    <author>tc={82B54286-29B5-42E1-890F-E241591C365C}</author>
    <author>tc={144CA743-8CAC-4932-B66B-DD48EB566572}</author>
    <author>tc={67ED9F30-3C2F-4BAC-883B-5667BC278253}</author>
    <author>tc={2F2563B6-0FAB-4491-90ED-D36159DB6EB8}</author>
    <author>tc={058BEBCD-FA4D-4A8F-A361-F2CE4D7A92D1}</author>
    <author>tc={EE2E0815-7897-41F1-BA16-E3DB19045012}</author>
    <author>tc={847DE153-3D64-4502-A7FE-1CC19949821C}</author>
    <author>tc={D38A22A4-0894-4B42-AB5B-A038E9CDD836}</author>
    <author>tc={E6C82EA9-24B8-4036-A4AB-AD308A86F638}</author>
    <author>tc={50FEDE21-B46D-4E75-A69C-D00B3D2BBDB6}</author>
    <author>tc={EFB9C47E-EC40-4CC3-8D38-9F72D1843A9F}</author>
    <author>tc={9631BE9B-532E-4A6C-B93F-E7736F663F1C}</author>
    <author>tc={7FAA8EE8-84AD-4CBF-BCEC-A238F04A1C12}</author>
    <author>tc={B13D4BA7-C5B8-4291-9F1F-65698A511A6E}</author>
    <author>tc={940756A1-7520-4EE1-9A98-1DA33F6BAEE2}</author>
    <author>tc={5082FEEF-EE15-45C9-B3AA-76C5D3BF22C5}</author>
    <author>tc={2EA2F7D5-36F7-4A9A-AC7D-BA42A74A36E3}</author>
    <author>tc={2F64E362-6CDB-4AED-8D64-403FAB1DF5A7}</author>
    <author>tc={1A1BB439-69A5-4FB1-91D5-0318D65E9860}</author>
    <author>tc={08B8EFCE-D75B-446C-AF1A-D5783C28FDC7}</author>
    <author>tc={E0EF46A5-A235-435E-8ED0-A3AA3D476550}</author>
    <author>tc={796798BD-1706-4C8F-8BBB-2CF472C25576}</author>
    <author>tc={A8E78304-4D1A-4FDE-AA86-4F942C69C839}</author>
    <author>tc={F6C2404E-E8DE-47BC-AC12-CE9FFD69F318}</author>
    <author>tc={3C44F595-9B01-455A-8A64-A8AEB0112E4B}</author>
    <author>tc={23BE8395-9FA8-4D74-B67B-AA4E381BCFB0}</author>
    <author>tc={E5B61D8B-A178-4C78-9E45-CB9CF1DED768}</author>
    <author>tc={1A821421-7CCF-4851-A2C9-D32A03463AC7}</author>
    <author>tc={72970BF6-C78D-4F9B-9590-0EE747E486B7}</author>
    <author>tc={A3FE20BF-CCFF-4B55-A77C-BDD8D7F61DD0}</author>
    <author>tc={97C40759-1AE3-4FB0-85F2-A88BD5C4A159}</author>
    <author>tc={82E9AD1B-CE9D-4EEF-8DEF-570416DCB624}</author>
    <author>tc={AEA4AD28-83A4-46B0-8A65-6DD2EC138DD5}</author>
    <author>tc={A5A80770-BC96-4D46-A7AE-78A57BBD790A}</author>
    <author>tc={F655D283-C2FE-44B7-8CB6-DD8E72427ED8}</author>
    <author>tc={DEF9B013-27B2-405E-A45B-6A3431A393A4}</author>
    <author>tc={7368568A-A50C-4527-A7EE-E295DE177D26}</author>
    <author>tc={EE6DF023-E4A6-41CD-8A8B-49EB61BB4A04}</author>
    <author>tc={1E2280E1-841B-498D-93C6-E37AF3E7735F}</author>
    <author>tc={08C0374B-A92E-4045-A220-7447F1CD963C}</author>
    <author>tc={6CF992B8-D3F4-4A39-9569-6ABD475C89A6}</author>
    <author>tc={3CD82DF2-A272-4F6A-BB17-EED24202970C}</author>
    <author>tc={60DC14A0-0519-4273-9B97-24D489767EB7}</author>
    <author>tc={B3AD4037-631E-41E3-8393-E641E5234A94}</author>
    <author>tc={20EDE0B5-D51C-4AAE-97C4-CD6786095F14}</author>
    <author>tc={8E888FB2-DE77-42F5-9EF4-A03A2237BB51}</author>
    <author>tc={6B02D2AD-48C5-4AF3-B047-D9DABFFB906D}</author>
    <author>tc={5781D939-60A7-433D-99AE-8914334FE639}</author>
    <author>tc={33C4305C-7AD0-404C-8F35-704F36FCE951}</author>
    <author>tc={B98938D6-F25B-451F-A51E-116A1AFAE57A}</author>
    <author>tc={ADCD6444-F106-43CE-A310-070A91F3F5EC}</author>
    <author>tc={8D86BD42-90AD-4BF0-B1D4-757DC05AA19B}</author>
    <author>tc={2AE7CD14-AEA7-49ED-AA1A-7E8382ADCDA0}</author>
    <author>tc={FCA153A2-EAA4-4EAE-AE3E-CB3013369A52}</author>
    <author>tc={785482B7-C891-4783-B4EB-A1D8DC9E069F}</author>
    <author>tc={69822EE0-A542-470C-AFE8-862D3F515B96}</author>
    <author>tc={7BF6CE0C-D300-419B-9187-FABC34CCA676}</author>
    <author>tc={9F3C42F1-2BD7-49A6-B3A1-9F1181065727}</author>
    <author>tc={77F97831-621D-4A3D-9C8A-0905EB4AFD1C}</author>
    <author>tc={3ED5B025-8C46-496C-A584-B7CA837C5D75}</author>
    <author>tc={1D83FF49-333B-450C-BB01-F0BE077E145B}</author>
    <author>tc={CFCC90F2-22B8-41D2-9EBF-3EA5E5688389}</author>
    <author>tc={8820201D-F934-4A9A-AA2B-B91A6AF2AD71}</author>
    <author>tc={F22F9329-953F-4076-91E6-24A86A487E02}</author>
    <author>tc={DB0CFFD2-11F7-472D-92C3-5D7E71D252CC}</author>
    <author>tc={7B73CEB5-E056-4C8F-B8D9-EFDC6F3AB9EE}</author>
    <author>tc={B06F4D4F-8921-4356-B637-CC7D2CD9595C}</author>
    <author>tc={CEEE72C8-16AB-4B37-A51D-40C107646E93}</author>
    <author>tc={AC699765-99FA-4E43-A9C2-7A3860BC1A92}</author>
    <author>tc={8392B843-FDD3-4084-B52D-50748CEFB3B8}</author>
    <author>tc={4D90A74F-29AA-4F32-95E3-4FFCC3BA76EB}</author>
    <author>tc={0462F029-0BDD-4454-9E53-72B94990CB63}</author>
    <author>tc={3F266B6F-E07A-43FD-B61B-7B2B770764A8}</author>
    <author>tc={BC641BAE-DEEC-47AF-85B6-1AE2EF67E099}</author>
    <author>tc={D0A9F3AA-1E06-43EF-8D60-2030D5CD076A}</author>
    <author>tc={A5919C73-8769-45D3-AF3D-5E8FA2672720}</author>
    <author>tc={5F8F2E2A-8F51-4B8E-B78D-8BF659CBFF52}</author>
    <author>tc={C5AB8523-0E41-4340-82B6-F147900DB6B9}</author>
    <author>tc={CD0CE261-8F51-4F70-B5C6-158321BB4E53}</author>
    <author>tc={DB5144AE-4632-49D7-8F78-90F35D83735F}</author>
    <author>tc={D883D178-5AAF-477D-A9E5-E06C389C2FBB}</author>
    <author>tc={53A06D94-54DE-4CD6-B86F-50ED89A99004}</author>
  </authors>
  <commentList>
    <comment ref="J8" authorId="0" shapeId="0" xr:uid="{00000000-0006-0000-00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60.133429 USD</t>
      </text>
    </comment>
    <comment ref="J9" authorId="1" shapeId="0" xr:uid="{00000000-0006-0000-0000-000002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101.14 USD</t>
      </text>
    </comment>
    <comment ref="J10" authorId="2" shapeId="0" xr:uid="{00000000-0006-0000-0000-00000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232.23 USD
Respuesta:
    34.00% EFECTIVO</t>
      </text>
    </comment>
    <comment ref="H11" authorId="3" shapeId="0" xr:uid="{00000000-0006-0000-0000-000004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5.85% EFECTIVO TRIMESTRAL</t>
      </text>
    </comment>
    <comment ref="M11" authorId="4" shapeId="0" xr:uid="{00000000-0006-0000-0000-000005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128.14 USD</t>
      </text>
    </comment>
    <comment ref="J12" authorId="5" shapeId="0" xr:uid="{00000000-0006-0000-0000-000006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129.08 USD</t>
      </text>
    </comment>
    <comment ref="J13" authorId="6" shapeId="0" xr:uid="{00000000-0006-0000-0000-000007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421.19 USD</t>
      </text>
    </comment>
    <comment ref="J14" authorId="7" shapeId="0" xr:uid="{00000000-0006-0000-0000-000008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414.09 USD</t>
      </text>
    </comment>
    <comment ref="H17" authorId="8" shapeId="0" xr:uid="{00000000-0006-0000-0000-000009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8.00% EFECTIVO TRIMESTRAL</t>
      </text>
    </comment>
    <comment ref="J17" authorId="9" shapeId="0" xr:uid="{00000000-0006-0000-0000-00000A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85.64 USD</t>
      </text>
    </comment>
    <comment ref="K17" authorId="10" shapeId="0" xr:uid="{00000000-0006-0000-0000-00000B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74.66 USD</t>
      </text>
    </comment>
    <comment ref="L17" authorId="11" shapeId="0" xr:uid="{00000000-0006-0000-0000-00000C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60.80 USD</t>
      </text>
    </comment>
    <comment ref="M17" authorId="12" shapeId="0" xr:uid="{00000000-0006-0000-0000-00000D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62.94 USD</t>
      </text>
    </comment>
    <comment ref="J18" authorId="13" shapeId="0" xr:uid="{00000000-0006-0000-0000-00000E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449.24 USD</t>
      </text>
    </comment>
    <comment ref="H19" authorId="14" shapeId="0" xr:uid="{00000000-0006-0000-0000-00000F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8.00% EFECTIVO TRIMESTRAL</t>
      </text>
    </comment>
    <comment ref="J19" authorId="15" shapeId="0" xr:uid="{00000000-0006-0000-0000-000010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87.34 USD</t>
      </text>
    </comment>
    <comment ref="K19" authorId="16" shapeId="0" xr:uid="{00000000-0006-0000-0000-00001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104.47 USD
Respuesta:
    16.00% VTO</t>
      </text>
    </comment>
    <comment ref="H20" authorId="17" shapeId="0" xr:uid="{00000000-0006-0000-0000-000012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4.75% EFECTIVO TRIMESTRAL</t>
      </text>
    </comment>
    <comment ref="J20" authorId="18" shapeId="0" xr:uid="{00000000-0006-0000-0000-00001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51.15 USD
Respuesta:
    4.75% EFECTIVO</t>
      </text>
    </comment>
    <comment ref="H21" authorId="19" shapeId="0" xr:uid="{00000000-0006-0000-0000-000014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5.15% EFECTIVO TRIMESTRAL</t>
      </text>
    </comment>
    <comment ref="J21" authorId="20" shapeId="0" xr:uid="{00000000-0006-0000-0000-000015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183.32 USD
Respuesta:
    5.15% EFECTIVO</t>
      </text>
    </comment>
    <comment ref="H22" authorId="21" shapeId="0" xr:uid="{00000000-0006-0000-0000-000016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4.00% EFECTIVO TRIMESTRAL</t>
      </text>
    </comment>
    <comment ref="J22" authorId="22" shapeId="0" xr:uid="{00000000-0006-0000-0000-000017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3,970.99 USD
Respuesta:
    EFECTIVO</t>
      </text>
    </comment>
    <comment ref="J23" authorId="23" shapeId="0" xr:uid="{00000000-0006-0000-0000-000018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473.65 USD</t>
      </text>
    </comment>
    <comment ref="I24" authorId="24" shapeId="0" xr:uid="{00000000-0006-0000-0000-000019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411.50 EUR</t>
      </text>
    </comment>
    <comment ref="J25" authorId="25" shapeId="0" xr:uid="{00000000-0006-0000-0000-00001A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398.33 USD</t>
      </text>
    </comment>
    <comment ref="H27" authorId="26" shapeId="0" xr:uid="{00000000-0006-0000-0000-00001B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6.35% EFECTIVO TRIMESTRAL</t>
      </text>
    </comment>
    <comment ref="J27" authorId="27" shapeId="0" xr:uid="{00000000-0006-0000-0000-00001C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89.84 USD
Respuesta:
    6.35% EFECTIVO</t>
      </text>
    </comment>
    <comment ref="H28" authorId="28" shapeId="0" xr:uid="{00000000-0006-0000-0000-00001D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3.90% EFECTIVO TRIMESTRAL</t>
      </text>
    </comment>
    <comment ref="J28" authorId="29" shapeId="0" xr:uid="{00000000-0006-0000-0000-00001E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124.67 USD</t>
      </text>
    </comment>
    <comment ref="H30" authorId="30" shapeId="0" xr:uid="{00000000-0006-0000-0000-00001F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4.630% efectivo trimestral</t>
      </text>
    </comment>
    <comment ref="J30" authorId="31" shapeId="0" xr:uid="{00000000-0006-0000-0000-000020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120.19 USD</t>
      </text>
    </comment>
    <comment ref="H32" authorId="32" shapeId="0" xr:uid="{00000000-0006-0000-0000-00002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10.00% efectivo trimestral</t>
      </text>
    </comment>
    <comment ref="J32" authorId="33" shapeId="0" xr:uid="{00000000-0006-0000-0000-000022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31.70 USD</t>
      </text>
    </comment>
    <comment ref="H33" authorId="34" shapeId="0" xr:uid="{00000000-0006-0000-0000-00002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5.00% EFECTIVO TRIMESTRAL</t>
      </text>
    </comment>
    <comment ref="J33" authorId="35" shapeId="0" xr:uid="{00000000-0006-0000-0000-000024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115.94 USD</t>
      </text>
    </comment>
    <comment ref="K33" authorId="36" shapeId="0" xr:uid="{00000000-0006-0000-0000-000025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110.88 USD</t>
      </text>
    </comment>
    <comment ref="L33" authorId="37" shapeId="0" xr:uid="{00000000-0006-0000-0000-000026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404.95 USD</t>
      </text>
    </comment>
    <comment ref="H34" authorId="38" shapeId="0" xr:uid="{00000000-0006-0000-0000-000027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7.15% EFECTIVO TRIMESTRAL</t>
      </text>
    </comment>
    <comment ref="J34" authorId="39" shapeId="0" xr:uid="{00000000-0006-0000-0000-000028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124.54 USD</t>
      </text>
    </comment>
    <comment ref="H37" authorId="40" shapeId="0" xr:uid="{00000000-0006-0000-0000-000029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5.00% EFECTIVO TRIMESTRAL</t>
      </text>
    </comment>
    <comment ref="J37" authorId="41" shapeId="0" xr:uid="{00000000-0006-0000-0000-00002A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36.92 USD</t>
      </text>
    </comment>
    <comment ref="H39" authorId="42" shapeId="0" xr:uid="{00000000-0006-0000-0000-00002B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6.00% efectivo trimestral</t>
      </text>
    </comment>
    <comment ref="J39" authorId="43" shapeId="0" xr:uid="{00000000-0006-0000-0000-00002C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33.30 USD</t>
      </text>
    </comment>
    <comment ref="H41" authorId="44" shapeId="0" xr:uid="{00000000-0006-0000-0000-00002D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8.05% efectiva trimestral</t>
      </text>
    </comment>
    <comment ref="J41" authorId="45" shapeId="0" xr:uid="{00000000-0006-0000-0000-00002E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125.52 USD</t>
      </text>
    </comment>
    <comment ref="K41" authorId="46" shapeId="0" xr:uid="{00000000-0006-0000-0000-00002F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133.71 USD</t>
      </text>
    </comment>
    <comment ref="H42" authorId="47" shapeId="0" xr:uid="{00000000-0006-0000-0000-000030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4.40% EFECTIVO TRIMESTRAL</t>
      </text>
    </comment>
    <comment ref="J42" authorId="48" shapeId="0" xr:uid="{00000000-0006-0000-0000-00003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65.61 USD</t>
      </text>
    </comment>
    <comment ref="K42" authorId="49" shapeId="0" xr:uid="{00000000-0006-0000-0000-000032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71.02 USD</t>
      </text>
    </comment>
    <comment ref="H43" authorId="50" shapeId="0" xr:uid="{00000000-0006-0000-0000-00003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5.50% efectivo trimestral</t>
      </text>
    </comment>
    <comment ref="J43" authorId="51" shapeId="0" xr:uid="{00000000-0006-0000-0000-000034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473.65 USD</t>
      </text>
    </comment>
    <comment ref="H45" authorId="52" shapeId="0" xr:uid="{00000000-0006-0000-0000-000035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6.00% efectivo trimestral</t>
      </text>
    </comment>
    <comment ref="J45" authorId="53" shapeId="0" xr:uid="{00000000-0006-0000-0000-000036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102.91 USD</t>
      </text>
    </comment>
    <comment ref="K45" authorId="54" shapeId="0" xr:uid="{00000000-0006-0000-0000-000037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138.58 USD</t>
      </text>
    </comment>
    <comment ref="H47" authorId="55" shapeId="0" xr:uid="{00000000-0006-0000-0000-000038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4.85% EFECTIVO TRIMESTRAL</t>
      </text>
    </comment>
    <comment ref="J47" authorId="56" shapeId="0" xr:uid="{00000000-0006-0000-0000-000039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138.97 USD</t>
      </text>
    </comment>
    <comment ref="H48" authorId="57" shapeId="0" xr:uid="{00000000-0006-0000-0000-00003A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3.55% EFECTIVO TIRMESTRAL</t>
      </text>
    </comment>
    <comment ref="J48" authorId="58" shapeId="0" xr:uid="{00000000-0006-0000-0000-00003B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13.71 USD</t>
      </text>
    </comment>
    <comment ref="K48" authorId="59" shapeId="0" xr:uid="{00000000-0006-0000-0000-00003C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13.76 USD</t>
      </text>
    </comment>
    <comment ref="H49" authorId="60" shapeId="0" xr:uid="{00000000-0006-0000-0000-00003D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5.00% EFECTIVO TRIMESTRAL</t>
      </text>
    </comment>
    <comment ref="J49" authorId="61" shapeId="0" xr:uid="{00000000-0006-0000-0000-00003E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132.71 USD</t>
      </text>
    </comment>
    <comment ref="H51" authorId="62" shapeId="0" xr:uid="{00000000-0006-0000-0000-00003F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11.46% EFECTIVO TRIMESTRAL</t>
      </text>
    </comment>
    <comment ref="J51" authorId="63" shapeId="0" xr:uid="{00000000-0006-0000-0000-000040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459.55 USD</t>
      </text>
    </comment>
    <comment ref="K51" authorId="64" shapeId="0" xr:uid="{00000000-0006-0000-0000-00004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689.28 USD</t>
      </text>
    </comment>
    <comment ref="H52" authorId="65" shapeId="0" xr:uid="{00000000-0006-0000-0000-000042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6.15% efectivo trimestral</t>
      </text>
    </comment>
    <comment ref="J52" authorId="66" shapeId="0" xr:uid="{00000000-0006-0000-0000-00004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28.18 USD</t>
      </text>
    </comment>
    <comment ref="H53" authorId="67" shapeId="0" xr:uid="{00000000-0006-0000-0000-000044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5.10% efectivo trimestral</t>
      </text>
    </comment>
    <comment ref="J53" authorId="68" shapeId="0" xr:uid="{00000000-0006-0000-0000-000045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32.36 USD</t>
      </text>
    </comment>
    <comment ref="H55" authorId="69" shapeId="0" xr:uid="{00000000-0006-0000-0000-000046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5.54% cupon trim</t>
      </text>
    </comment>
    <comment ref="J55" authorId="70" shapeId="0" xr:uid="{00000000-0006-0000-0000-000047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152.12 USD</t>
      </text>
    </comment>
    <comment ref="H56" authorId="71" shapeId="0" xr:uid="{00000000-0006-0000-0000-000048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4.00% EFECTIVO TRIM</t>
      </text>
    </comment>
    <comment ref="J56" authorId="72" shapeId="0" xr:uid="{00000000-0006-0000-0000-000049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53.04 USD</t>
      </text>
    </comment>
    <comment ref="H58" authorId="73" shapeId="0" xr:uid="{00000000-0006-0000-0000-00004A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9.75% cupón efectivo trimestral</t>
      </text>
    </comment>
    <comment ref="J58" authorId="74" shapeId="0" xr:uid="{00000000-0006-0000-0000-00004B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13.62 USD</t>
      </text>
    </comment>
    <comment ref="H59" authorId="75" shapeId="0" xr:uid="{00000000-0006-0000-0000-00004C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5.10% efectivo trim</t>
      </text>
    </comment>
    <comment ref="J59" authorId="76" shapeId="0" xr:uid="{00000000-0006-0000-0000-00004D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170.10 USD</t>
      </text>
    </comment>
    <comment ref="H60" authorId="77" shapeId="0" xr:uid="{00000000-0006-0000-0000-00004E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6.25% EFECTIVO TIMESTRAL</t>
      </text>
    </comment>
    <comment ref="H61" authorId="78" shapeId="0" xr:uid="{00000000-0006-0000-0000-00004F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6.25% EFECTIVO TRIMESTRAL</t>
      </text>
    </comment>
    <comment ref="H62" authorId="79" shapeId="0" xr:uid="{00000000-0006-0000-0000-000050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5% EFE TRIMESTRAL</t>
      </text>
    </comment>
    <comment ref="H64" authorId="80" shapeId="0" xr:uid="{00000000-0006-0000-0000-00005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8.25% efe trimestral</t>
      </text>
    </comment>
    <comment ref="H65" authorId="81" shapeId="0" xr:uid="{00000000-0006-0000-0000-000052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4.75% EFECTIVO TRIM</t>
      </text>
    </comment>
    <comment ref="H67" authorId="82" shapeId="0" xr:uid="{00000000-0006-0000-0000-00005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8.00% EFE TRIM</t>
      </text>
    </comment>
    <comment ref="H68" authorId="83" shapeId="0" xr:uid="{00000000-0006-0000-0000-000054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9.15% EFE TRIMESTRAL</t>
      </text>
    </comment>
    <comment ref="H69" authorId="84" shapeId="0" xr:uid="{00000000-0006-0000-0000-000055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6.85% EFE TRIMESTRAL</t>
      </text>
    </comment>
    <comment ref="H72" authorId="85" shapeId="0" xr:uid="{00000000-0006-0000-0000-000056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10.00% EFE TRIMESTRAL</t>
      </text>
    </comment>
    <comment ref="H73" authorId="86" shapeId="0" xr:uid="{00000000-0006-0000-0000-000057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10.00% EFE TRIMESTRAL</t>
      </text>
    </comment>
    <comment ref="H74" authorId="87" shapeId="0" xr:uid="{00000000-0006-0000-0000-000058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10.00% EFE TRIMESTRAL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tc={089262FC-C037-47CF-A4C7-B4D70AB25EBB}</author>
    <author>tc={4C079647-F82A-4E53-AB3A-162B2919F051}</author>
    <author>tc={9EF726AD-5435-4E2E-B285-0F64DB204400}</author>
    <author>tc={8253E4D1-A60C-4616-9A97-5389318676F7}</author>
    <author>tc={538D289D-5623-481D-8723-F0728A49B5AF}</author>
    <author>tc={14459D37-1254-42E3-B257-BE861183E480}</author>
    <author>tc={3DD28669-530B-4D57-A6CC-17DFDF5BBBCE}</author>
    <author>tc={87CFC291-72C3-4330-B323-FF75AB9CA911}</author>
    <author>tc={9CB2C22D-713D-4E82-A843-3B8CF1715747}</author>
    <author>tc={FB2DA227-F7AE-4C15-A185-B49390C85599}</author>
    <author>tc={4567CE54-A6CE-44DC-B541-3E2D5B6F4E97}</author>
    <author>tc={76AA3952-7F9F-4A05-9069-130529CD98BE}</author>
    <author>tc={66EBD6FF-A028-4E72-8E65-60D9B1DA24BD}</author>
    <author>tc={4D5E2F70-712A-4653-ADD9-52B7EFDF0230}</author>
    <author>tc={9A77A9E8-B083-4B91-BA76-01F5A19DAD62}</author>
    <author>tc={23806BE6-9ABF-4325-BBF1-2A3551DCF6F5}</author>
    <author>tc={1E48BAAD-4628-4CEE-9839-265E1F97923C}</author>
    <author>tc={3257AD93-69DC-4420-AA57-45D915688DCF}</author>
    <author>tc={16128734-D84E-4CC4-997C-827918595EC6}</author>
    <author>tc={8E322F7D-CB2F-4A76-BE84-BB92433A5465}</author>
    <author>tc={F2F551ED-C52E-4699-8BAE-61AE40FB7175}</author>
    <author>tc={2D768332-E658-4440-8B05-AEA8B4D5CC3F}</author>
    <author>tc={841CDA78-55A4-440B-A936-E118F3DCEE48}</author>
    <author>tc={967D977F-E43A-47A2-B7BE-F26B976743E4}</author>
    <author>tc={E4994860-D7FE-4794-A9F2-7EE54204D76C}</author>
    <author>tc={7F844C06-C978-4C7C-BCE8-77C7577571C9}</author>
    <author>tc={11E16860-D8B2-4BB0-8FA6-679EEF1EAFE3}</author>
    <author>tc={8AF9D223-84AB-4303-8F8E-278D435099D7}</author>
    <author>tc={395F5E58-AE70-4C0F-A3D6-BBABEAA9F3ED}</author>
    <author>tc={8055AF30-D553-4C8D-BD12-5C1460D7E785}</author>
    <author>tc={2925F6A9-AB86-4AB8-852F-4A8CD6828F15}</author>
    <author>tc={ED0E5DA7-3A35-43BB-B640-C3E8416FFA05}</author>
    <author>tc={452AE41B-E363-4F66-BCFB-12B5997A97E4}</author>
    <author>tc={ACF4D96F-13A8-43A8-97A9-118968BB1B06}</author>
    <author>tc={866CB717-D378-4719-9489-E4CEDE4272FC}</author>
    <author>tc={5D61652D-E12E-42DD-8C9D-60AE2D43E543}</author>
    <author>tc={FFFC1F34-C7A0-4A3C-B203-0F7B2D2B534B}</author>
    <author>tc={F60752BD-8EDD-40D1-ACA2-1FEEEBAC0DDA}</author>
    <author>tc={D1656FC5-6A72-43FF-A369-352A9EA606B0}</author>
    <author>tc={61FD66D3-F066-4C2B-AFF0-C47FCD7687A9}</author>
    <author>tc={79CEE16C-CD90-40E5-A928-5D352FAE6485}</author>
    <author>tc={1237B480-0B4E-4EDF-B94F-5271003365FB}</author>
    <author>tc={9D016B25-9128-418E-8E81-39F615805171}</author>
    <author>tc={9EDDE203-6985-4825-A43F-C2BD02F50C51}</author>
    <author>tc={43726B46-7CAB-4777-905D-C913686ED16F}</author>
    <author>tc={A3B43F67-6FA2-4731-8293-2F824AC58558}</author>
    <author>tc={0E7FD791-A5D1-4802-A13C-8503E3A3E9E0}</author>
    <author>tc={76F8780C-F2B0-44BF-85B7-B3C46011EADC}</author>
    <author>tc={155111A5-BE42-4065-8F91-329CE3E1DA97}</author>
    <author>tc={C61C2F1F-E986-4217-B573-309F3B619F08}</author>
    <author>tc={B335C8C5-C111-457F-BC1D-862D6C611B3F}</author>
    <author>tc={84A311BA-4072-4AD5-9B9D-2A6C69085A45}</author>
    <author>tc={0151DB3D-44AB-40BB-AF1B-F23C404C0199}</author>
    <author>tc={54912F49-F0B1-476F-81C9-A0A12C571191}</author>
    <author>tc={465F27C7-1C99-4562-9507-246577BAB1D4}</author>
    <author>tc={230D9854-CA42-42C2-BF7B-B39B9442C8CB}</author>
    <author>tc={BCABBF18-4551-43C2-BDD1-47F4F7085D26}</author>
    <author>tc={93E84713-F26C-4C20-87D4-CB8C00945E2B}</author>
    <author>tc={43C5D8D6-6FF0-4B6C-B933-D3920E01156D}</author>
    <author>tc={89F01FC9-74E7-4E54-923F-9E8821095183}</author>
    <author>tc={5FFE54C2-D773-4B73-888A-8C7EA1692598}</author>
    <author>tc={B5B8A34D-7D0A-4BFE-97F4-127CCBC388CE}</author>
    <author>tc={BD2F2B75-70BD-4DF3-813C-8050A7638C7B}</author>
    <author>tc={67E2F900-B695-44AD-906D-8D1811143213}</author>
    <author>tc={BA19AE79-B14E-4276-8AF5-241221F227BC}</author>
    <author>tc={16B7386F-4964-4FE0-A279-E2062AAAE745}</author>
    <author>tc={E3C316DE-838A-4BBD-9F3D-AAED7824DB0C}</author>
    <author>tc={C5AACFFA-6DF3-48B9-BC12-1B2A594760DD}</author>
    <author>tc={C9C57DDE-0A90-4828-B982-83E359EDF76F}</author>
    <author>tc={D89987F0-8C29-487F-9C30-4A1A816CEAD7}</author>
    <author>tc={910F91F9-149A-4E3C-8874-A0E1F4E4363B}</author>
    <author>tc={CCCF3D31-ABCE-4E70-8EFA-4C115C2C76AF}</author>
    <author>tc={86077D84-6CE2-4B35-9090-C6BFA2B08D7A}</author>
    <author>tc={9EA33792-6D7C-4C1E-9B28-A753D8A7DDEE}</author>
    <author>tc={6561D6C8-6565-454E-9215-DFED50D5745A}</author>
    <author>tc={D7FF4878-4B55-4410-BD9D-35DA3E5D0300}</author>
    <author>tc={ED05FED0-B2C5-4071-8AA2-E0E3A61C148E}</author>
    <author>tc={476BB87C-1E7B-49E5-AEA6-BF97D8D8A777}</author>
    <author>tc={BF7FD582-122B-4FE6-BCDA-29CD55B84883}</author>
    <author>tc={47423F69-DD44-43B4-A621-F10634F5E7C9}</author>
    <author>tc={56CA8D7E-7810-4403-A811-4614BD9F3757}</author>
    <author>tc={FFA836C7-CD8A-479E-87BF-4D3A03C683DD}</author>
    <author>tc={05168B5B-EABD-42F7-A427-5FD355AD57A8}</author>
    <author>tc={A943550C-6288-4720-A008-0EA950DA4D6D}</author>
    <author>tc={BDA2DA28-92E3-4C8B-883A-25FC689FC2F7}</author>
    <author>tc={E44F424C-3538-425B-91A2-B57C8F1AD7E0}</author>
    <author>tc={1D3B1D55-6C5C-4919-AD8A-A571F6702E1B}</author>
    <author>tc={027230EB-7EDF-4A1E-A7FC-D23B71A8CDCA}</author>
    <author>tc={A522D11F-01F6-4BC5-9D2F-C9FBC6352016}</author>
    <author>Jose Ernesto Ortega Parra</author>
    <author>tc={04E7D198-9896-403C-A247-CD3F6AC86140}</author>
    <author>tc={5ACDB02A-6E1D-4B17-ADA4-B3F7AB099C0C}</author>
    <author>tc={A233CF30-1480-41C4-8D52-1699C33E985F}</author>
    <author>tc={5193078C-4BB7-4E7B-B650-3A07CEB64FB3}</author>
    <author>tc={66BC118C-7403-48B8-8E73-0A545E742F45}</author>
    <author>tc={35B87D32-6DA4-4A8B-AB5D-597F98B651B6}</author>
    <author>tc={1B171E4B-B875-4E90-9F92-24B290FFAEF8}</author>
    <author>tc={A440EBC1-57C4-4368-A799-45085DE46DC7}</author>
    <author>tc={1ECE4512-8352-4126-B6C2-FFFACAC081E2}</author>
    <author>tc={6307FB58-20C7-4A9B-87AF-4652D0533773}</author>
    <author>tc={EBEB2E7E-E23A-469B-B7ED-F7E156EB5566}</author>
    <author>tc={A3346A7D-3879-40E9-AA47-9DD721C710F9}</author>
    <author>tc={12B87F25-BE76-4677-86DF-874FC6F16EFE}</author>
    <author>tc={732FD72F-2C42-4018-8BD8-F952E0E65385}</author>
    <author>tc={81E13CCB-2E35-4DB6-80E6-1A98AC304057}</author>
    <author>tc={AA22B680-7A55-4C80-9C61-D0C86AC37D42}</author>
    <author>tc={46F9736A-8BC2-4CF9-92FB-63A06FFC83E5}</author>
    <author>tc={2987A475-4519-46A6-859B-610A920E2794}</author>
    <author>tc={8DD19873-DD21-42FF-B417-EED0BCCBFD2F}</author>
    <author>tc={CFEAE8AF-F5B1-4F21-82E5-B2E0DF475F44}</author>
    <author>tc={F2F59227-7376-4C9B-A6E5-C3D30D14F5EC}</author>
    <author>tc={D7738DA7-7567-4559-8F42-BA2BDD515179}</author>
    <author>tc={262CFC87-747F-4B11-989A-FDBA17B16423}</author>
    <author>Maria Guadalupe Perez Acosta</author>
  </authors>
  <commentList>
    <comment ref="J8" authorId="0" shapeId="0" xr:uid="{00000000-0006-0000-01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60.133429 USD</t>
      </text>
    </comment>
    <comment ref="J9" authorId="1" shapeId="0" xr:uid="{00000000-0006-0000-0100-000002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101.14 USD</t>
      </text>
    </comment>
    <comment ref="J10" authorId="2" shapeId="0" xr:uid="{00000000-0006-0000-0100-00000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232.23 USD
Respuesta:
    34.00% EFECTIVO</t>
      </text>
    </comment>
    <comment ref="H11" authorId="3" shapeId="0" xr:uid="{00000000-0006-0000-0100-000004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5.85% EFECTIVO TRIMESTRAL</t>
      </text>
    </comment>
    <comment ref="M11" authorId="4" shapeId="0" xr:uid="{00000000-0006-0000-0100-000005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128.14 USD</t>
      </text>
    </comment>
    <comment ref="J12" authorId="5" shapeId="0" xr:uid="{00000000-0006-0000-0100-000006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129.08 USD</t>
      </text>
    </comment>
    <comment ref="J13" authorId="6" shapeId="0" xr:uid="{00000000-0006-0000-0100-000007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421.19 USD</t>
      </text>
    </comment>
    <comment ref="J14" authorId="7" shapeId="0" xr:uid="{00000000-0006-0000-0100-000008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414.09 USD</t>
      </text>
    </comment>
    <comment ref="H17" authorId="8" shapeId="0" xr:uid="{00000000-0006-0000-0100-000009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8.00% EFECTIVO TRIMESTRAL</t>
      </text>
    </comment>
    <comment ref="J17" authorId="9" shapeId="0" xr:uid="{00000000-0006-0000-0100-00000A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85.64 USD</t>
      </text>
    </comment>
    <comment ref="K17" authorId="10" shapeId="0" xr:uid="{00000000-0006-0000-0100-00000B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74.66 USD</t>
      </text>
    </comment>
    <comment ref="L17" authorId="11" shapeId="0" xr:uid="{00000000-0006-0000-0100-00000C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60.80 USD</t>
      </text>
    </comment>
    <comment ref="M17" authorId="12" shapeId="0" xr:uid="{00000000-0006-0000-0100-00000D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62.94 USD</t>
      </text>
    </comment>
    <comment ref="J18" authorId="13" shapeId="0" xr:uid="{00000000-0006-0000-0100-00000E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449.24 USD</t>
      </text>
    </comment>
    <comment ref="H19" authorId="14" shapeId="0" xr:uid="{00000000-0006-0000-0100-00000F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8.00% EFECTIVO TRIMESTRAL</t>
      </text>
    </comment>
    <comment ref="J19" authorId="15" shapeId="0" xr:uid="{00000000-0006-0000-0100-000010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87.34 USD</t>
      </text>
    </comment>
    <comment ref="K19" authorId="16" shapeId="0" xr:uid="{00000000-0006-0000-0100-00001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104.47 USD
Respuesta:
    16.00% VTO</t>
      </text>
    </comment>
    <comment ref="H20" authorId="17" shapeId="0" xr:uid="{00000000-0006-0000-0100-000012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4.75% EFECTIVO TRIMESTRAL</t>
      </text>
    </comment>
    <comment ref="J20" authorId="18" shapeId="0" xr:uid="{00000000-0006-0000-0100-00001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51.15 USD
Respuesta:
    4.75% EFECTIVO</t>
      </text>
    </comment>
    <comment ref="H21" authorId="19" shapeId="0" xr:uid="{00000000-0006-0000-0100-000014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5.15% EFECTIVO TRIMESTRAL</t>
      </text>
    </comment>
    <comment ref="J21" authorId="20" shapeId="0" xr:uid="{00000000-0006-0000-0100-000015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183.32 USD
Respuesta:
    5.15% EFECTIVO</t>
      </text>
    </comment>
    <comment ref="H22" authorId="21" shapeId="0" xr:uid="{00000000-0006-0000-0100-000016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4.00% EFECTIVO TRIMESTRAL</t>
      </text>
    </comment>
    <comment ref="J22" authorId="22" shapeId="0" xr:uid="{00000000-0006-0000-0100-000017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3,970.99 USD
Respuesta:
    EFECTIVO</t>
      </text>
    </comment>
    <comment ref="J23" authorId="23" shapeId="0" xr:uid="{00000000-0006-0000-0100-000018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473.65 USD</t>
      </text>
    </comment>
    <comment ref="I24" authorId="24" shapeId="0" xr:uid="{00000000-0006-0000-0100-000019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411.50 EUR</t>
      </text>
    </comment>
    <comment ref="J25" authorId="25" shapeId="0" xr:uid="{00000000-0006-0000-0100-00001A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398.33 USD</t>
      </text>
    </comment>
    <comment ref="H27" authorId="26" shapeId="0" xr:uid="{00000000-0006-0000-0100-00001B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6.35% EFECTIVO TRIMESTRAL</t>
      </text>
    </comment>
    <comment ref="J27" authorId="27" shapeId="0" xr:uid="{00000000-0006-0000-0100-00001C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89.84 USD
Respuesta:
    6.35% EFECTIVO</t>
      </text>
    </comment>
    <comment ref="H28" authorId="28" shapeId="0" xr:uid="{00000000-0006-0000-0100-00001D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3.90% EFECTIVO TRIMESTRAL</t>
      </text>
    </comment>
    <comment ref="J28" authorId="29" shapeId="0" xr:uid="{00000000-0006-0000-0100-00001E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124.67 USD</t>
      </text>
    </comment>
    <comment ref="J29" authorId="30" shapeId="0" xr:uid="{00000000-0006-0000-0100-00001F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40.03 USD</t>
      </text>
    </comment>
    <comment ref="H30" authorId="31" shapeId="0" xr:uid="{00000000-0006-0000-0100-000020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4.630% efectivo trimestral</t>
      </text>
    </comment>
    <comment ref="J30" authorId="32" shapeId="0" xr:uid="{00000000-0006-0000-0100-00002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120.19 USD</t>
      </text>
    </comment>
    <comment ref="H32" authorId="33" shapeId="0" xr:uid="{00000000-0006-0000-0100-000022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10.00% efectivo trimestral</t>
      </text>
    </comment>
    <comment ref="J32" authorId="34" shapeId="0" xr:uid="{00000000-0006-0000-0100-00002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31.70 USD</t>
      </text>
    </comment>
    <comment ref="H33" authorId="35" shapeId="0" xr:uid="{00000000-0006-0000-0100-000024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5.00% EFECTIVO TRIMESTRAL</t>
      </text>
    </comment>
    <comment ref="J33" authorId="36" shapeId="0" xr:uid="{00000000-0006-0000-0100-000025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115.94 USD</t>
      </text>
    </comment>
    <comment ref="K33" authorId="37" shapeId="0" xr:uid="{00000000-0006-0000-0100-000026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110.88 USD</t>
      </text>
    </comment>
    <comment ref="L33" authorId="38" shapeId="0" xr:uid="{00000000-0006-0000-0100-000027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404.95 USD</t>
      </text>
    </comment>
    <comment ref="H34" authorId="39" shapeId="0" xr:uid="{00000000-0006-0000-0100-000028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7.15% EFECTIVO TRIMESTRAL</t>
      </text>
    </comment>
    <comment ref="J34" authorId="40" shapeId="0" xr:uid="{00000000-0006-0000-0100-000029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124.54 USD</t>
      </text>
    </comment>
    <comment ref="H37" authorId="41" shapeId="0" xr:uid="{00000000-0006-0000-0100-00002A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5.00% EFECTIVO TRIMESTRAL</t>
      </text>
    </comment>
    <comment ref="J37" authorId="42" shapeId="0" xr:uid="{00000000-0006-0000-0100-00002B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36.92 USD</t>
      </text>
    </comment>
    <comment ref="H39" authorId="43" shapeId="0" xr:uid="{00000000-0006-0000-0100-00002C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6.00% efectivo trimestral</t>
      </text>
    </comment>
    <comment ref="J39" authorId="44" shapeId="0" xr:uid="{00000000-0006-0000-0100-00002D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33.30 USD</t>
      </text>
    </comment>
    <comment ref="H41" authorId="45" shapeId="0" xr:uid="{00000000-0006-0000-0100-00002E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8.05% efectiva trimestral</t>
      </text>
    </comment>
    <comment ref="J41" authorId="46" shapeId="0" xr:uid="{00000000-0006-0000-0100-00002F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125.52 USD</t>
      </text>
    </comment>
    <comment ref="K41" authorId="47" shapeId="0" xr:uid="{00000000-0006-0000-0100-000030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133.71 USD</t>
      </text>
    </comment>
    <comment ref="L41" authorId="48" shapeId="0" xr:uid="{00000000-0006-0000-0100-00003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150.49 USD</t>
      </text>
    </comment>
    <comment ref="H42" authorId="49" shapeId="0" xr:uid="{00000000-0006-0000-0100-000032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4.40% EFECTIVO TRIMESTRAL</t>
      </text>
    </comment>
    <comment ref="J42" authorId="50" shapeId="0" xr:uid="{00000000-0006-0000-0100-00003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65.61 USD</t>
      </text>
    </comment>
    <comment ref="K42" authorId="51" shapeId="0" xr:uid="{00000000-0006-0000-0100-000034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71.02 USD</t>
      </text>
    </comment>
    <comment ref="H43" authorId="52" shapeId="0" xr:uid="{00000000-0006-0000-0100-000035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5.50% efectivo trimestral</t>
      </text>
    </comment>
    <comment ref="J43" authorId="53" shapeId="0" xr:uid="{00000000-0006-0000-0100-000036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473.65 USD</t>
      </text>
    </comment>
    <comment ref="K43" authorId="54" shapeId="0" xr:uid="{00000000-0006-0000-0100-000037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555.35 USD</t>
      </text>
    </comment>
    <comment ref="H45" authorId="55" shapeId="0" xr:uid="{00000000-0006-0000-0100-000038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6.00% efectivo trimestral</t>
      </text>
    </comment>
    <comment ref="J45" authorId="56" shapeId="0" xr:uid="{00000000-0006-0000-0100-000039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102.91 USD</t>
      </text>
    </comment>
    <comment ref="K45" authorId="57" shapeId="0" xr:uid="{00000000-0006-0000-0100-00003A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138.58 USD</t>
      </text>
    </comment>
    <comment ref="H47" authorId="58" shapeId="0" xr:uid="{00000000-0006-0000-0100-00003B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4.85% EFECTIVO TRIMESTRAL</t>
      </text>
    </comment>
    <comment ref="J47" authorId="59" shapeId="0" xr:uid="{00000000-0006-0000-0100-00003C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138.97 USD</t>
      </text>
    </comment>
    <comment ref="H48" authorId="60" shapeId="0" xr:uid="{00000000-0006-0000-0100-00003D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3.55% EFECTIVO TIRMESTRAL</t>
      </text>
    </comment>
    <comment ref="J48" authorId="61" shapeId="0" xr:uid="{00000000-0006-0000-0100-00003E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13.71 USD</t>
      </text>
    </comment>
    <comment ref="K48" authorId="62" shapeId="0" xr:uid="{00000000-0006-0000-0100-00003F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13.76 USD</t>
      </text>
    </comment>
    <comment ref="H49" authorId="63" shapeId="0" xr:uid="{00000000-0006-0000-0100-000040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5.00% EFECTIVO TRIMESTRAL</t>
      </text>
    </comment>
    <comment ref="J49" authorId="64" shapeId="0" xr:uid="{00000000-0006-0000-0100-00004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132.71 USD</t>
      </text>
    </comment>
    <comment ref="H51" authorId="65" shapeId="0" xr:uid="{00000000-0006-0000-0100-000042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11.46% EFECTIVO TRIMESTRAL</t>
      </text>
    </comment>
    <comment ref="J51" authorId="66" shapeId="0" xr:uid="{00000000-0006-0000-0100-00004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459.55 USD</t>
      </text>
    </comment>
    <comment ref="K51" authorId="67" shapeId="0" xr:uid="{00000000-0006-0000-0100-000044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689.28 USD</t>
      </text>
    </comment>
    <comment ref="H52" authorId="68" shapeId="0" xr:uid="{00000000-0006-0000-0100-000045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6.15% efectivo trimestral</t>
      </text>
    </comment>
    <comment ref="J52" authorId="69" shapeId="0" xr:uid="{00000000-0006-0000-0100-000046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28.18 USD</t>
      </text>
    </comment>
    <comment ref="K52" authorId="70" shapeId="0" xr:uid="{00000000-0006-0000-0100-000047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39.79 USD</t>
      </text>
    </comment>
    <comment ref="H53" authorId="71" shapeId="0" xr:uid="{00000000-0006-0000-0100-000048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5.10% efectivo trimestral</t>
      </text>
    </comment>
    <comment ref="J53" authorId="72" shapeId="0" xr:uid="{00000000-0006-0000-0100-000049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32.36 USD</t>
      </text>
    </comment>
    <comment ref="K53" authorId="73" shapeId="0" xr:uid="{00000000-0006-0000-0100-00004A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40.99 USD</t>
      </text>
    </comment>
    <comment ref="H55" authorId="74" shapeId="0" xr:uid="{00000000-0006-0000-0100-00004B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5.54% cupon trim</t>
      </text>
    </comment>
    <comment ref="J55" authorId="75" shapeId="0" xr:uid="{00000000-0006-0000-0100-00004C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152.12 USD</t>
      </text>
    </comment>
    <comment ref="H56" authorId="76" shapeId="0" xr:uid="{00000000-0006-0000-0100-00004D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4.00% EFECTIVO TRIM</t>
      </text>
    </comment>
    <comment ref="J56" authorId="77" shapeId="0" xr:uid="{00000000-0006-0000-0100-00004E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53.04 USD</t>
      </text>
    </comment>
    <comment ref="H58" authorId="78" shapeId="0" xr:uid="{00000000-0006-0000-0100-00004F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9.75% cupón efectivo trimestral</t>
      </text>
    </comment>
    <comment ref="J58" authorId="79" shapeId="0" xr:uid="{00000000-0006-0000-0100-000050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13.62 USD</t>
      </text>
    </comment>
    <comment ref="H59" authorId="80" shapeId="0" xr:uid="{00000000-0006-0000-0100-00005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5.10% efectivo trim</t>
      </text>
    </comment>
    <comment ref="J59" authorId="81" shapeId="0" xr:uid="{00000000-0006-0000-0100-000052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170.10 USD</t>
      </text>
    </comment>
    <comment ref="H60" authorId="82" shapeId="0" xr:uid="{00000000-0006-0000-0100-00005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6.25% EFECTIVO TIMESTRAL</t>
      </text>
    </comment>
    <comment ref="J60" authorId="83" shapeId="0" xr:uid="{00000000-0006-0000-0100-000054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842.80 USD</t>
      </text>
    </comment>
    <comment ref="H61" authorId="84" shapeId="0" xr:uid="{00000000-0006-0000-0100-000055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6.25% EFECTIVO TRIMESTRAL</t>
      </text>
    </comment>
    <comment ref="J61" authorId="85" shapeId="0" xr:uid="{00000000-0006-0000-0100-000056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235.90 USD</t>
      </text>
    </comment>
    <comment ref="H62" authorId="86" shapeId="0" xr:uid="{00000000-0006-0000-0100-000057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5% EFE TRIMESTRAL</t>
      </text>
    </comment>
    <comment ref="J62" authorId="87" shapeId="0" xr:uid="{00000000-0006-0000-0100-000058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25.89 USD</t>
      </text>
    </comment>
    <comment ref="H64" authorId="88" shapeId="0" xr:uid="{00000000-0006-0000-0100-000059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8.25% efe trimestral</t>
      </text>
    </comment>
    <comment ref="I64" authorId="89" shapeId="0" xr:uid="{00000000-0006-0000-0100-00005A000000}">
      <text>
        <r>
          <rPr>
            <b/>
            <sz val="9"/>
            <color indexed="81"/>
            <rFont val="Tahoma"/>
            <family val="2"/>
          </rPr>
          <t>Jose Ernesto Ortega Parra:</t>
        </r>
        <r>
          <rPr>
            <sz val="9"/>
            <color indexed="81"/>
            <rFont val="Tahoma"/>
            <family val="2"/>
          </rPr>
          <t xml:space="preserve">
dividendo extraordinario 73.871673</t>
        </r>
      </text>
    </comment>
    <comment ref="J64" authorId="90" shapeId="0" xr:uid="{00000000-0006-0000-0100-00005B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73.85 USD</t>
      </text>
    </comment>
    <comment ref="H65" authorId="91" shapeId="0" xr:uid="{00000000-0006-0000-0100-00005C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4.75% EFECTIVO TRIM</t>
      </text>
    </comment>
    <comment ref="J65" authorId="92" shapeId="0" xr:uid="{00000000-0006-0000-0100-00005D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51.40 USD</t>
      </text>
    </comment>
    <comment ref="H67" authorId="93" shapeId="0" xr:uid="{00000000-0006-0000-0100-00005E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8.00% EFE TRIM</t>
      </text>
    </comment>
    <comment ref="J67" authorId="94" shapeId="0" xr:uid="{00000000-0006-0000-0100-00005F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1,370.25 USD</t>
      </text>
    </comment>
    <comment ref="H68" authorId="95" shapeId="0" xr:uid="{00000000-0006-0000-0100-000060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9.15% EFE TRIMESTRAL</t>
      </text>
    </comment>
    <comment ref="H69" authorId="96" shapeId="0" xr:uid="{00000000-0006-0000-0100-00006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6.85% EFE TRIMESTRAL</t>
      </text>
    </comment>
    <comment ref="H72" authorId="97" shapeId="0" xr:uid="{00000000-0006-0000-0100-000062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10.00% EFE TRIMESTRAL</t>
      </text>
    </comment>
    <comment ref="H73" authorId="98" shapeId="0" xr:uid="{00000000-0006-0000-0100-00006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10.00% EFE TRIMESTRAL</t>
      </text>
    </comment>
    <comment ref="H74" authorId="99" shapeId="0" xr:uid="{00000000-0006-0000-0100-000064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10.00% EFE TRIMESTRAL</t>
      </text>
    </comment>
    <comment ref="H75" authorId="100" shapeId="0" xr:uid="{00000000-0006-0000-0100-000065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121.03% KO 10.00% REBATE</t>
      </text>
    </comment>
    <comment ref="H76" authorId="101" shapeId="0" xr:uid="{00000000-0006-0000-0100-000066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31% KO 18% REBATE</t>
      </text>
    </comment>
    <comment ref="H77" authorId="102" shapeId="0" xr:uid="{00000000-0006-0000-0100-000067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4.45% EFE TRIM</t>
      </text>
    </comment>
    <comment ref="H79" authorId="103" shapeId="0" xr:uid="{00000000-0006-0000-0100-000068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6.75% EFE TRIMESTRAL</t>
      </text>
    </comment>
    <comment ref="H81" authorId="104" shapeId="0" xr:uid="{00000000-0006-0000-0100-000069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5.75% efe trim</t>
      </text>
    </comment>
    <comment ref="H82" authorId="105" shapeId="0" xr:uid="{00000000-0006-0000-0100-00006A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8.30% EFE TRIM</t>
      </text>
    </comment>
    <comment ref="H84" authorId="106" shapeId="0" xr:uid="{00000000-0006-0000-0100-00006B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5.45% EFE TRIM</t>
      </text>
    </comment>
    <comment ref="H86" authorId="107" shapeId="0" xr:uid="{00000000-0006-0000-0100-00006C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31% KO 18% REBATE</t>
      </text>
    </comment>
    <comment ref="H87" authorId="108" shapeId="0" xr:uid="{00000000-0006-0000-0100-00006D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4.60% CUPON TRIM EFECTIVO</t>
      </text>
    </comment>
    <comment ref="H88" authorId="109" shapeId="0" xr:uid="{00000000-0006-0000-0100-00006E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4.60% CUPON TRIM EFECTIVO</t>
      </text>
    </comment>
    <comment ref="H89" authorId="110" shapeId="0" xr:uid="{00000000-0006-0000-0100-00006F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31% KO 18% REBATE</t>
      </text>
    </comment>
    <comment ref="H90" authorId="111" shapeId="0" xr:uid="{00000000-0006-0000-0100-000070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36.92% ANUAL</t>
      </text>
    </comment>
    <comment ref="H91" authorId="112" shapeId="0" xr:uid="{00000000-0006-0000-0100-00007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7.32% TRIMESTRAL</t>
      </text>
    </comment>
    <comment ref="H92" authorId="89" shapeId="0" xr:uid="{00000000-0006-0000-0100-000072000000}">
      <text>
        <r>
          <rPr>
            <b/>
            <sz val="9"/>
            <color indexed="81"/>
            <rFont val="Tahoma"/>
            <family val="2"/>
          </rPr>
          <t>Jose Ernesto Ortega Parra:</t>
        </r>
        <r>
          <rPr>
            <sz val="9"/>
            <color indexed="81"/>
            <rFont val="Tahoma"/>
            <family val="2"/>
          </rPr>
          <t xml:space="preserve">
4.65 TRIMESTRAL</t>
        </r>
      </text>
    </comment>
    <comment ref="H93" authorId="89" shapeId="0" xr:uid="{00000000-0006-0000-0100-000073000000}">
      <text>
        <r>
          <rPr>
            <b/>
            <sz val="9"/>
            <color indexed="81"/>
            <rFont val="Tahoma"/>
            <family val="2"/>
          </rPr>
          <t>Jose Ernesto Ortega Parra:</t>
        </r>
        <r>
          <rPr>
            <sz val="9"/>
            <color indexed="81"/>
            <rFont val="Tahoma"/>
            <family val="2"/>
          </rPr>
          <t xml:space="preserve">
5.30 TRIM
</t>
        </r>
      </text>
    </comment>
    <comment ref="H95" authorId="89" shapeId="0" xr:uid="{00000000-0006-0000-0100-000074000000}">
      <text>
        <r>
          <rPr>
            <b/>
            <sz val="9"/>
            <color indexed="81"/>
            <rFont val="Tahoma"/>
            <family val="2"/>
          </rPr>
          <t xml:space="preserve">Jose Ernesto Ortega 
4.47 Trim
</t>
        </r>
      </text>
    </comment>
    <comment ref="H97" authorId="89" shapeId="0" xr:uid="{00000000-0006-0000-0100-000075000000}">
      <text>
        <r>
          <rPr>
            <b/>
            <sz val="9"/>
            <color indexed="81"/>
            <rFont val="Tahoma"/>
            <family val="2"/>
          </rPr>
          <t>Jose Ernesto Ortega Parra:</t>
        </r>
        <r>
          <rPr>
            <sz val="9"/>
            <color indexed="81"/>
            <rFont val="Tahoma"/>
            <family val="2"/>
          </rPr>
          <t xml:space="preserve">
18% rebate
ko 60%</t>
        </r>
      </text>
    </comment>
    <comment ref="H98" authorId="89" shapeId="0" xr:uid="{00000000-0006-0000-0100-000076000000}">
      <text>
        <r>
          <rPr>
            <b/>
            <sz val="9"/>
            <color indexed="81"/>
            <rFont val="Tahoma"/>
            <family val="2"/>
          </rPr>
          <t>Jose Ernesto Ortega Parra:</t>
        </r>
        <r>
          <rPr>
            <sz val="9"/>
            <color indexed="81"/>
            <rFont val="Tahoma"/>
            <family val="2"/>
          </rPr>
          <t xml:space="preserve">
8.20 TIRMESTRAL
</t>
        </r>
      </text>
    </comment>
    <comment ref="H99" authorId="89" shapeId="0" xr:uid="{00000000-0006-0000-0100-000077000000}">
      <text>
        <r>
          <rPr>
            <b/>
            <sz val="9"/>
            <color indexed="81"/>
            <rFont val="Tahoma"/>
            <family val="2"/>
          </rPr>
          <t>Jose Ernesto Ortega Parra:</t>
        </r>
        <r>
          <rPr>
            <sz val="9"/>
            <color indexed="81"/>
            <rFont val="Tahoma"/>
            <family val="2"/>
          </rPr>
          <t xml:space="preserve">
5.75% cpn trim</t>
        </r>
      </text>
    </comment>
    <comment ref="H100" authorId="89" shapeId="0" xr:uid="{00000000-0006-0000-0100-000078000000}">
      <text>
        <r>
          <rPr>
            <b/>
            <sz val="9"/>
            <color indexed="81"/>
            <rFont val="Tahoma"/>
            <family val="2"/>
          </rPr>
          <t>Jose Ernesto Ortega Parra:</t>
        </r>
        <r>
          <rPr>
            <sz val="9"/>
            <color indexed="81"/>
            <rFont val="Tahoma"/>
            <family val="2"/>
          </rPr>
          <t xml:space="preserve">
12.40% trimestral</t>
        </r>
      </text>
    </comment>
    <comment ref="H101" authorId="89" shapeId="0" xr:uid="{00000000-0006-0000-0100-000079000000}">
      <text>
        <r>
          <rPr>
            <b/>
            <sz val="9"/>
            <color indexed="81"/>
            <rFont val="Tahoma"/>
            <family val="2"/>
          </rPr>
          <t>Jose Ernesto Ortega Parra:</t>
        </r>
        <r>
          <rPr>
            <sz val="9"/>
            <color indexed="81"/>
            <rFont val="Tahoma"/>
            <family val="2"/>
          </rPr>
          <t xml:space="preserve">
10.37% CPN TRIM</t>
        </r>
      </text>
    </comment>
    <comment ref="H102" authorId="89" shapeId="0" xr:uid="{00000000-0006-0000-0100-00007A000000}">
      <text>
        <r>
          <rPr>
            <b/>
            <sz val="9"/>
            <color indexed="81"/>
            <rFont val="Tahoma"/>
            <family val="2"/>
          </rPr>
          <t>Jose Ernesto Ortega Parra:</t>
        </r>
        <r>
          <rPr>
            <sz val="9"/>
            <color indexed="81"/>
            <rFont val="Tahoma"/>
            <family val="2"/>
          </rPr>
          <t xml:space="preserve">
6.95% TRIM</t>
        </r>
      </text>
    </comment>
    <comment ref="H103" authorId="89" shapeId="0" xr:uid="{00000000-0006-0000-0100-00007B000000}">
      <text>
        <r>
          <rPr>
            <b/>
            <sz val="9"/>
            <color indexed="81"/>
            <rFont val="Tahoma"/>
            <family val="2"/>
          </rPr>
          <t>Jose Ernesto Ortega Parra:</t>
        </r>
        <r>
          <rPr>
            <sz val="9"/>
            <color indexed="81"/>
            <rFont val="Tahoma"/>
            <family val="2"/>
          </rPr>
          <t xml:space="preserve">
12.00% trim
</t>
        </r>
      </text>
    </comment>
    <comment ref="H104" authorId="89" shapeId="0" xr:uid="{00000000-0006-0000-0100-00007C000000}">
      <text>
        <r>
          <rPr>
            <b/>
            <sz val="9"/>
            <color indexed="81"/>
            <rFont val="Tahoma"/>
            <family val="2"/>
          </rPr>
          <t>Jose Ernesto Ortega Parra:</t>
        </r>
        <r>
          <rPr>
            <sz val="9"/>
            <color indexed="81"/>
            <rFont val="Tahoma"/>
            <family val="2"/>
          </rPr>
          <t xml:space="preserve">
5.81% TRIMESTRAL</t>
        </r>
      </text>
    </comment>
    <comment ref="H105" authorId="89" shapeId="0" xr:uid="{00000000-0006-0000-0100-00007D000000}">
      <text>
        <r>
          <rPr>
            <b/>
            <sz val="9"/>
            <color indexed="81"/>
            <rFont val="Tahoma"/>
            <family val="2"/>
          </rPr>
          <t>Jose Ernesto Ortega Parra:</t>
        </r>
        <r>
          <rPr>
            <sz val="9"/>
            <color indexed="81"/>
            <rFont val="Tahoma"/>
            <family val="2"/>
          </rPr>
          <t xml:space="preserve">
7.25% trim
</t>
        </r>
      </text>
    </comment>
    <comment ref="H107" authorId="89" shapeId="0" xr:uid="{00000000-0006-0000-0100-00007E000000}">
      <text>
        <r>
          <rPr>
            <b/>
            <sz val="9"/>
            <color indexed="81"/>
            <rFont val="Tahoma"/>
            <family val="2"/>
          </rPr>
          <t>Jose Ernesto Ortega Parra:</t>
        </r>
        <r>
          <rPr>
            <sz val="9"/>
            <color indexed="81"/>
            <rFont val="Tahoma"/>
            <family val="2"/>
          </rPr>
          <t xml:space="preserve">
9.53</t>
        </r>
      </text>
    </comment>
    <comment ref="H110" authorId="89" shapeId="0" xr:uid="{00000000-0006-0000-0100-00007F000000}">
      <text>
        <r>
          <rPr>
            <b/>
            <sz val="9"/>
            <color indexed="81"/>
            <rFont val="Tahoma"/>
            <family val="2"/>
          </rPr>
          <t>Jose Ernesto Ortega Parra:</t>
        </r>
        <r>
          <rPr>
            <sz val="9"/>
            <color indexed="81"/>
            <rFont val="Tahoma"/>
            <family val="2"/>
          </rPr>
          <t xml:space="preserve">
7.55 cpn trim</t>
        </r>
      </text>
    </comment>
    <comment ref="H113" authorId="89" shapeId="0" xr:uid="{00000000-0006-0000-0100-000080000000}">
      <text>
        <r>
          <rPr>
            <b/>
            <sz val="9"/>
            <color indexed="81"/>
            <rFont val="Tahoma"/>
            <family val="2"/>
          </rPr>
          <t>Jose Ernesto Ortega Parra:</t>
        </r>
        <r>
          <rPr>
            <sz val="9"/>
            <color indexed="81"/>
            <rFont val="Tahoma"/>
            <family val="2"/>
          </rPr>
          <t xml:space="preserve">
6.10%</t>
        </r>
      </text>
    </comment>
    <comment ref="H114" authorId="89" shapeId="0" xr:uid="{00000000-0006-0000-0100-000081000000}">
      <text>
        <r>
          <rPr>
            <b/>
            <sz val="9"/>
            <color indexed="81"/>
            <rFont val="Tahoma"/>
            <family val="2"/>
          </rPr>
          <t>Jose Ernesto Ortega Parra:</t>
        </r>
        <r>
          <rPr>
            <sz val="9"/>
            <color indexed="81"/>
            <rFont val="Tahoma"/>
            <family val="2"/>
          </rPr>
          <t xml:space="preserve">
12.40%</t>
        </r>
      </text>
    </comment>
    <comment ref="H115" authorId="89" shapeId="0" xr:uid="{00000000-0006-0000-0100-000082000000}">
      <text>
        <r>
          <rPr>
            <b/>
            <sz val="9"/>
            <color indexed="81"/>
            <rFont val="Tahoma"/>
            <family val="2"/>
          </rPr>
          <t>Jose Ernesto Ortega Parra:</t>
        </r>
        <r>
          <rPr>
            <sz val="9"/>
            <color indexed="81"/>
            <rFont val="Tahoma"/>
            <family val="2"/>
          </rPr>
          <t xml:space="preserve">
4.78%</t>
        </r>
      </text>
    </comment>
    <comment ref="H117" authorId="89" shapeId="0" xr:uid="{00000000-0006-0000-0100-000083000000}">
      <text>
        <r>
          <rPr>
            <b/>
            <sz val="9"/>
            <color indexed="81"/>
            <rFont val="Tahoma"/>
            <family val="2"/>
          </rPr>
          <t>Jose Ernesto Ortega Parra:</t>
        </r>
        <r>
          <rPr>
            <sz val="9"/>
            <color indexed="81"/>
            <rFont val="Tahoma"/>
            <family val="2"/>
          </rPr>
          <t xml:space="preserve">
4.05%</t>
        </r>
      </text>
    </comment>
    <comment ref="H118" authorId="89" shapeId="0" xr:uid="{00000000-0006-0000-0100-000084000000}">
      <text>
        <r>
          <rPr>
            <b/>
            <sz val="9"/>
            <color indexed="81"/>
            <rFont val="Tahoma"/>
            <family val="2"/>
          </rPr>
          <t>Jose Ernesto Ortega Parra:</t>
        </r>
        <r>
          <rPr>
            <sz val="9"/>
            <color indexed="81"/>
            <rFont val="Tahoma"/>
            <family val="2"/>
          </rPr>
          <t xml:space="preserve">
4.80 cpn trim</t>
        </r>
      </text>
    </comment>
    <comment ref="H119" authorId="89" shapeId="0" xr:uid="{00000000-0006-0000-0100-000085000000}">
      <text>
        <r>
          <rPr>
            <b/>
            <sz val="9"/>
            <color indexed="81"/>
            <rFont val="Tahoma"/>
            <family val="2"/>
          </rPr>
          <t>Jose Ernesto Ortega Parra:</t>
        </r>
        <r>
          <rPr>
            <sz val="9"/>
            <color indexed="81"/>
            <rFont val="Tahoma"/>
            <family val="2"/>
          </rPr>
          <t xml:space="preserve">
9.53</t>
        </r>
      </text>
    </comment>
    <comment ref="H123" authorId="89" shapeId="0" xr:uid="{00000000-0006-0000-0100-000086000000}">
      <text>
        <r>
          <rPr>
            <b/>
            <sz val="9"/>
            <color indexed="81"/>
            <rFont val="Tahoma"/>
            <family val="2"/>
          </rPr>
          <t>Jose Ernesto Ortega Parra:</t>
        </r>
        <r>
          <rPr>
            <sz val="9"/>
            <color indexed="81"/>
            <rFont val="Tahoma"/>
            <family val="2"/>
          </rPr>
          <t xml:space="preserve">
6.55%</t>
        </r>
      </text>
    </comment>
    <comment ref="H124" authorId="89" shapeId="0" xr:uid="{00000000-0006-0000-0100-000087000000}">
      <text>
        <r>
          <rPr>
            <b/>
            <sz val="9"/>
            <color indexed="81"/>
            <rFont val="Tahoma"/>
            <family val="2"/>
          </rPr>
          <t>Jose Ernesto Ortega Parra:</t>
        </r>
        <r>
          <rPr>
            <sz val="9"/>
            <color indexed="81"/>
            <rFont val="Tahoma"/>
            <family val="2"/>
          </rPr>
          <t xml:space="preserve">
15.85</t>
        </r>
      </text>
    </comment>
    <comment ref="H125" authorId="89" shapeId="0" xr:uid="{00000000-0006-0000-0100-000088000000}">
      <text>
        <r>
          <rPr>
            <b/>
            <sz val="9"/>
            <color indexed="81"/>
            <rFont val="Tahoma"/>
            <family val="2"/>
          </rPr>
          <t>Jose Ernesto Ortega Parra:</t>
        </r>
        <r>
          <rPr>
            <sz val="9"/>
            <color indexed="81"/>
            <rFont val="Tahoma"/>
            <family val="2"/>
          </rPr>
          <t xml:space="preserve">
9.01% TRIM</t>
        </r>
      </text>
    </comment>
    <comment ref="H126" authorId="89" shapeId="0" xr:uid="{00000000-0006-0000-0100-000089000000}">
      <text>
        <r>
          <rPr>
            <b/>
            <sz val="9"/>
            <color indexed="81"/>
            <rFont val="Tahoma"/>
            <family val="2"/>
          </rPr>
          <t>Jose Ernesto Ortega Parra:</t>
        </r>
        <r>
          <rPr>
            <sz val="9"/>
            <color indexed="81"/>
            <rFont val="Tahoma"/>
            <family val="2"/>
          </rPr>
          <t xml:space="preserve">
5 trimestral</t>
        </r>
      </text>
    </comment>
    <comment ref="H127" authorId="89" shapeId="0" xr:uid="{00000000-0006-0000-0100-00008A000000}">
      <text>
        <r>
          <rPr>
            <b/>
            <sz val="9"/>
            <color indexed="81"/>
            <rFont val="Tahoma"/>
            <family val="2"/>
          </rPr>
          <t>Jose Ernesto Ortega Parra:</t>
        </r>
        <r>
          <rPr>
            <sz val="9"/>
            <color indexed="81"/>
            <rFont val="Tahoma"/>
            <family val="2"/>
          </rPr>
          <t xml:space="preserve">
44.52%</t>
        </r>
      </text>
    </comment>
    <comment ref="H128" authorId="89" shapeId="0" xr:uid="{00000000-0006-0000-0100-00008B000000}">
      <text>
        <r>
          <rPr>
            <b/>
            <sz val="9"/>
            <color indexed="81"/>
            <rFont val="Tahoma"/>
            <family val="2"/>
          </rPr>
          <t>Jose Ernesto Ortega Parra:</t>
        </r>
        <r>
          <rPr>
            <sz val="9"/>
            <color indexed="81"/>
            <rFont val="Tahoma"/>
            <family val="2"/>
          </rPr>
          <t xml:space="preserve">
5.89</t>
        </r>
      </text>
    </comment>
    <comment ref="H130" authorId="89" shapeId="0" xr:uid="{00000000-0006-0000-0100-00008C000000}">
      <text>
        <r>
          <rPr>
            <b/>
            <sz val="9"/>
            <color indexed="81"/>
            <rFont val="Tahoma"/>
            <family val="2"/>
          </rPr>
          <t>Jose Ernesto Ortega Parra:</t>
        </r>
        <r>
          <rPr>
            <sz val="9"/>
            <color indexed="81"/>
            <rFont val="Tahoma"/>
            <family val="2"/>
          </rPr>
          <t xml:space="preserve">
5.50% TRIM</t>
        </r>
      </text>
    </comment>
    <comment ref="H132" authorId="89" shapeId="0" xr:uid="{00000000-0006-0000-0100-00008D000000}">
      <text>
        <r>
          <rPr>
            <b/>
            <sz val="9"/>
            <color indexed="81"/>
            <rFont val="Tahoma"/>
            <family val="2"/>
          </rPr>
          <t>Jose Ernesto Ortega Parra:</t>
        </r>
        <r>
          <rPr>
            <sz val="9"/>
            <color indexed="81"/>
            <rFont val="Tahoma"/>
            <family val="2"/>
          </rPr>
          <t xml:space="preserve">
5.18 TRIM
</t>
        </r>
      </text>
    </comment>
    <comment ref="H134" authorId="89" shapeId="0" xr:uid="{00000000-0006-0000-0100-00008E000000}">
      <text>
        <r>
          <rPr>
            <b/>
            <sz val="9"/>
            <color indexed="81"/>
            <rFont val="Tahoma"/>
            <family val="2"/>
          </rPr>
          <t>Jose Ernesto Ortega Parra:</t>
        </r>
        <r>
          <rPr>
            <sz val="9"/>
            <color indexed="81"/>
            <rFont val="Tahoma"/>
            <family val="2"/>
          </rPr>
          <t xml:space="preserve">
24.36</t>
        </r>
      </text>
    </comment>
    <comment ref="H137" authorId="89" shapeId="0" xr:uid="{00000000-0006-0000-0100-00008F000000}">
      <text>
        <r>
          <rPr>
            <b/>
            <sz val="9"/>
            <color indexed="81"/>
            <rFont val="Tahoma"/>
            <family val="2"/>
          </rPr>
          <t>Jose Ernesto Ortega Parra:</t>
        </r>
        <r>
          <rPr>
            <sz val="9"/>
            <color indexed="81"/>
            <rFont val="Tahoma"/>
            <family val="2"/>
          </rPr>
          <t xml:space="preserve">
5.60</t>
        </r>
      </text>
    </comment>
    <comment ref="H138" authorId="89" shapeId="0" xr:uid="{00000000-0006-0000-0100-000090000000}">
      <text>
        <r>
          <rPr>
            <b/>
            <sz val="9"/>
            <color indexed="81"/>
            <rFont val="Tahoma"/>
            <family val="2"/>
          </rPr>
          <t>Jose Ernesto Ortega Parra:</t>
        </r>
        <r>
          <rPr>
            <sz val="9"/>
            <color indexed="81"/>
            <rFont val="Tahoma"/>
            <family val="2"/>
          </rPr>
          <t xml:space="preserve">
4.60
</t>
        </r>
      </text>
    </comment>
    <comment ref="H139" authorId="89" shapeId="0" xr:uid="{00000000-0006-0000-0100-000091000000}">
      <text>
        <r>
          <rPr>
            <b/>
            <sz val="9"/>
            <color indexed="81"/>
            <rFont val="Tahoma"/>
            <family val="2"/>
          </rPr>
          <t>Jose Ernesto Ortega Parra:</t>
        </r>
        <r>
          <rPr>
            <sz val="9"/>
            <color indexed="81"/>
            <rFont val="Tahoma"/>
            <family val="2"/>
          </rPr>
          <t xml:space="preserve">
6.10 CPN</t>
        </r>
      </text>
    </comment>
    <comment ref="H140" authorId="89" shapeId="0" xr:uid="{00000000-0006-0000-0100-000092000000}">
      <text>
        <r>
          <rPr>
            <b/>
            <sz val="9"/>
            <color indexed="81"/>
            <rFont val="Tahoma"/>
            <family val="2"/>
          </rPr>
          <t>Jose Ernesto Ortega Parra:</t>
        </r>
        <r>
          <rPr>
            <sz val="9"/>
            <color indexed="81"/>
            <rFont val="Tahoma"/>
            <family val="2"/>
          </rPr>
          <t xml:space="preserve">
4.20%</t>
        </r>
      </text>
    </comment>
    <comment ref="H141" authorId="89" shapeId="0" xr:uid="{00000000-0006-0000-0100-000093000000}">
      <text>
        <r>
          <rPr>
            <b/>
            <sz val="9"/>
            <color indexed="81"/>
            <rFont val="Tahoma"/>
            <family val="2"/>
          </rPr>
          <t>Jose Ernesto Ortega Parra:</t>
        </r>
        <r>
          <rPr>
            <sz val="9"/>
            <color indexed="81"/>
            <rFont val="Tahoma"/>
            <family val="2"/>
          </rPr>
          <t xml:space="preserve">
5.60</t>
        </r>
      </text>
    </comment>
    <comment ref="H142" authorId="89" shapeId="0" xr:uid="{00000000-0006-0000-0100-000094000000}">
      <text>
        <r>
          <rPr>
            <b/>
            <sz val="9"/>
            <color indexed="81"/>
            <rFont val="Tahoma"/>
            <family val="2"/>
          </rPr>
          <t>Jose Ernesto Ortega Parra:</t>
        </r>
        <r>
          <rPr>
            <sz val="9"/>
            <color indexed="81"/>
            <rFont val="Tahoma"/>
            <family val="2"/>
          </rPr>
          <t xml:space="preserve">
8.61
</t>
        </r>
      </text>
    </comment>
    <comment ref="H143" authorId="89" shapeId="0" xr:uid="{00000000-0006-0000-0100-000095000000}">
      <text>
        <r>
          <rPr>
            <b/>
            <sz val="9"/>
            <color indexed="81"/>
            <rFont val="Tahoma"/>
            <family val="2"/>
          </rPr>
          <t>Jose Ernesto Ortega Parra:</t>
        </r>
        <r>
          <rPr>
            <sz val="9"/>
            <color indexed="81"/>
            <rFont val="Tahoma"/>
            <family val="2"/>
          </rPr>
          <t xml:space="preserve">
10.10 trim</t>
        </r>
      </text>
    </comment>
    <comment ref="H144" authorId="89" shapeId="0" xr:uid="{00000000-0006-0000-0100-000096000000}">
      <text>
        <r>
          <rPr>
            <b/>
            <sz val="9"/>
            <color indexed="81"/>
            <rFont val="Tahoma"/>
            <family val="2"/>
          </rPr>
          <t>Jose Ernesto Ortega Parra: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H145" authorId="89" shapeId="0" xr:uid="{00000000-0006-0000-0100-000097000000}">
      <text>
        <r>
          <rPr>
            <b/>
            <sz val="9"/>
            <color indexed="81"/>
            <rFont val="Tahoma"/>
            <family val="2"/>
          </rPr>
          <t>Jose Ernesto Ortega Parra:</t>
        </r>
        <r>
          <rPr>
            <sz val="9"/>
            <color indexed="81"/>
            <rFont val="Tahoma"/>
            <family val="2"/>
          </rPr>
          <t xml:space="preserve">
9.50</t>
        </r>
      </text>
    </comment>
    <comment ref="H147" authorId="89" shapeId="0" xr:uid="{00000000-0006-0000-0100-000098000000}">
      <text>
        <r>
          <rPr>
            <b/>
            <sz val="9"/>
            <color indexed="81"/>
            <rFont val="Tahoma"/>
            <family val="2"/>
          </rPr>
          <t>Jose Ernesto Ortega Parra:</t>
        </r>
        <r>
          <rPr>
            <sz val="9"/>
            <color indexed="81"/>
            <rFont val="Tahoma"/>
            <family val="2"/>
          </rPr>
          <t xml:space="preserve">
8.20</t>
        </r>
      </text>
    </comment>
    <comment ref="H148" authorId="89" shapeId="0" xr:uid="{00000000-0006-0000-0100-000099000000}">
      <text>
        <r>
          <rPr>
            <b/>
            <sz val="9"/>
            <color indexed="81"/>
            <rFont val="Tahoma"/>
            <family val="2"/>
          </rPr>
          <t>Jose Ernesto Ortega Parra:</t>
        </r>
        <r>
          <rPr>
            <sz val="9"/>
            <color indexed="81"/>
            <rFont val="Tahoma"/>
            <family val="2"/>
          </rPr>
          <t xml:space="preserve">
3.75%
</t>
        </r>
      </text>
    </comment>
    <comment ref="H150" authorId="89" shapeId="0" xr:uid="{00000000-0006-0000-0100-00009A000000}">
      <text>
        <r>
          <rPr>
            <b/>
            <sz val="9"/>
            <color indexed="81"/>
            <rFont val="Tahoma"/>
            <family val="2"/>
          </rPr>
          <t>Jose Ernesto Ortega Parra:
5.90</t>
        </r>
      </text>
    </comment>
    <comment ref="H151" authorId="89" shapeId="0" xr:uid="{00000000-0006-0000-0100-00009B000000}">
      <text>
        <r>
          <rPr>
            <b/>
            <sz val="9"/>
            <color indexed="81"/>
            <rFont val="Tahoma"/>
            <family val="2"/>
          </rPr>
          <t>Jose Ernesto Ortega Parra:
10.41</t>
        </r>
      </text>
    </comment>
    <comment ref="H152" authorId="89" shapeId="0" xr:uid="{00000000-0006-0000-0100-00009C000000}">
      <text>
        <r>
          <rPr>
            <b/>
            <sz val="9"/>
            <color indexed="81"/>
            <rFont val="Tahoma"/>
            <family val="2"/>
          </rPr>
          <t>Jose Ernesto Ortega Parra:</t>
        </r>
        <r>
          <rPr>
            <sz val="9"/>
            <color indexed="81"/>
            <rFont val="Tahoma"/>
            <family val="2"/>
          </rPr>
          <t xml:space="preserve">
7.23</t>
        </r>
      </text>
    </comment>
    <comment ref="H153" authorId="89" shapeId="0" xr:uid="{00000000-0006-0000-0100-00009D000000}">
      <text>
        <r>
          <rPr>
            <b/>
            <sz val="9"/>
            <color indexed="81"/>
            <rFont val="Tahoma"/>
            <family val="2"/>
          </rPr>
          <t>Jose Ernesto Ortega Parra:</t>
        </r>
        <r>
          <rPr>
            <sz val="9"/>
            <color indexed="81"/>
            <rFont val="Tahoma"/>
            <family val="2"/>
          </rPr>
          <t xml:space="preserve">
10.15</t>
        </r>
      </text>
    </comment>
    <comment ref="H154" authorId="89" shapeId="0" xr:uid="{00000000-0006-0000-0100-00009E000000}">
      <text>
        <r>
          <rPr>
            <b/>
            <sz val="9"/>
            <color indexed="81"/>
            <rFont val="Tahoma"/>
            <family val="2"/>
          </rPr>
          <t>Jose Ernesto Ortega Parra:</t>
        </r>
        <r>
          <rPr>
            <sz val="9"/>
            <color indexed="81"/>
            <rFont val="Tahoma"/>
            <family val="2"/>
          </rPr>
          <t xml:space="preserve">
7.16</t>
        </r>
      </text>
    </comment>
    <comment ref="H155" authorId="89" shapeId="0" xr:uid="{00000000-0006-0000-0100-00009F000000}">
      <text>
        <r>
          <rPr>
            <b/>
            <sz val="9"/>
            <color indexed="81"/>
            <rFont val="Tahoma"/>
            <family val="2"/>
          </rPr>
          <t>Jose Ernesto Ortega Parra:</t>
        </r>
        <r>
          <rPr>
            <sz val="9"/>
            <color indexed="81"/>
            <rFont val="Tahoma"/>
            <family val="2"/>
          </rPr>
          <t xml:space="preserve">
4.55</t>
        </r>
      </text>
    </comment>
    <comment ref="H156" authorId="89" shapeId="0" xr:uid="{00000000-0006-0000-0100-0000A0000000}">
      <text>
        <r>
          <rPr>
            <b/>
            <sz val="9"/>
            <color indexed="81"/>
            <rFont val="Tahoma"/>
            <family val="2"/>
          </rPr>
          <t>Jose Ernesto Ortega Parra: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B157" authorId="113" shapeId="0" xr:uid="{2CA73CC6-90EA-43E2-8A15-EF1EC191FB73}">
      <text>
        <r>
          <rPr>
            <b/>
            <sz val="9"/>
            <color indexed="81"/>
            <rFont val="Tahoma"/>
            <family val="2"/>
          </rPr>
          <t>Maria Guadalupe Perez Acosta:</t>
        </r>
        <r>
          <rPr>
            <sz val="9"/>
            <color indexed="81"/>
            <rFont val="Tahoma"/>
            <family val="2"/>
          </rPr>
          <t xml:space="preserve">
no se pide factura, es a descuento
</t>
        </r>
      </text>
    </comment>
    <comment ref="H159" authorId="89" shapeId="0" xr:uid="{FBD5417D-2BAC-423E-AB0A-1C683F24E7B8}">
      <text>
        <r>
          <rPr>
            <b/>
            <sz val="9"/>
            <color indexed="81"/>
            <rFont val="Tahoma"/>
            <family val="2"/>
          </rPr>
          <t>Jose Ernesto Ortega Parra:</t>
        </r>
        <r>
          <rPr>
            <sz val="9"/>
            <color indexed="81"/>
            <rFont val="Tahoma"/>
            <family val="2"/>
          </rPr>
          <t xml:space="preserve">
4.30% cpn
</t>
        </r>
      </text>
    </comment>
    <comment ref="H161" authorId="89" shapeId="0" xr:uid="{A5A754D4-C9AB-48DA-B599-A39E068AA24A}">
      <text>
        <r>
          <rPr>
            <b/>
            <sz val="9"/>
            <color indexed="81"/>
            <rFont val="Tahoma"/>
            <family val="2"/>
          </rPr>
          <t>Jose Ernesto Ortega Parra:</t>
        </r>
        <r>
          <rPr>
            <sz val="9"/>
            <color indexed="81"/>
            <rFont val="Tahoma"/>
            <family val="2"/>
          </rPr>
          <t xml:space="preserve">
7.16</t>
        </r>
      </text>
    </comment>
    <comment ref="H162" authorId="89" shapeId="0" xr:uid="{DA7CF302-CA6C-4A8B-A7AE-E961CDBD5084}">
      <text>
        <r>
          <rPr>
            <b/>
            <sz val="9"/>
            <color indexed="81"/>
            <rFont val="Tahoma"/>
            <family val="2"/>
          </rPr>
          <t>Jose Ernesto Ortega Parra:</t>
        </r>
        <r>
          <rPr>
            <sz val="9"/>
            <color indexed="81"/>
            <rFont val="Tahoma"/>
            <family val="2"/>
          </rPr>
          <t xml:space="preserve">
44.52%</t>
        </r>
      </text>
    </comment>
    <comment ref="E163" authorId="113" shapeId="0" xr:uid="{1C038F3D-E03C-45CB-A3DA-9998625D2311}">
      <text>
        <r>
          <rPr>
            <b/>
            <sz val="9"/>
            <color indexed="81"/>
            <rFont val="Tahoma"/>
            <family val="2"/>
          </rPr>
          <t>Maria Guadalupe Perez Acosta
Francisco Noriega</t>
        </r>
      </text>
    </comment>
    <comment ref="H163" authorId="89" shapeId="0" xr:uid="{E69D23AC-736A-41B4-A9F4-20D7E2001347}">
      <text>
        <r>
          <rPr>
            <b/>
            <sz val="9"/>
            <color indexed="81"/>
            <rFont val="Tahoma"/>
            <family val="2"/>
          </rPr>
          <t>Jose Ernesto Ortega Parra:</t>
        </r>
        <r>
          <rPr>
            <sz val="9"/>
            <color indexed="81"/>
            <rFont val="Tahoma"/>
            <family val="2"/>
          </rPr>
          <t xml:space="preserve">
7.00%</t>
        </r>
      </text>
    </comment>
    <comment ref="H166" authorId="89" shapeId="0" xr:uid="{F1DC1C65-AF04-4B28-BEEB-1DBDC5C9169D}">
      <text>
        <r>
          <rPr>
            <b/>
            <sz val="9"/>
            <color indexed="81"/>
            <rFont val="Tahoma"/>
            <family val="2"/>
          </rPr>
          <t>Jose Ernesto Ortega Parra:</t>
        </r>
        <r>
          <rPr>
            <sz val="9"/>
            <color indexed="81"/>
            <rFont val="Tahoma"/>
            <family val="2"/>
          </rPr>
          <t xml:space="preserve">
10.25</t>
        </r>
      </text>
    </comment>
    <comment ref="H170" authorId="89" shapeId="0" xr:uid="{53FBB74C-0708-4DF7-B898-13F5A6837DD5}">
      <text>
        <r>
          <rPr>
            <b/>
            <sz val="9"/>
            <color indexed="81"/>
            <rFont val="Tahoma"/>
            <family val="2"/>
          </rPr>
          <t>Jose Ernesto Ortega Parra:
5.0625</t>
        </r>
      </text>
    </comment>
    <comment ref="H171" authorId="89" shapeId="0" xr:uid="{0C507BDE-CE9E-4750-B132-C61B7B16A07B}">
      <text>
        <r>
          <rPr>
            <b/>
            <sz val="9"/>
            <color indexed="81"/>
            <rFont val="Tahoma"/>
            <family val="2"/>
          </rPr>
          <t>Jose Ernesto Ortega Parra:
7.33</t>
        </r>
      </text>
    </comment>
    <comment ref="H172" authorId="89" shapeId="0" xr:uid="{06CCACA9-2D5F-49A6-BE56-F8B819FC7467}">
      <text>
        <r>
          <rPr>
            <b/>
            <sz val="9"/>
            <color indexed="81"/>
            <rFont val="Tahoma"/>
            <family val="2"/>
          </rPr>
          <t>Jose Ernesto Ortega Parra:</t>
        </r>
        <r>
          <rPr>
            <sz val="9"/>
            <color indexed="81"/>
            <rFont val="Tahoma"/>
            <family val="2"/>
          </rPr>
          <t xml:space="preserve">
6.10</t>
        </r>
      </text>
    </comment>
    <comment ref="H173" authorId="89" shapeId="0" xr:uid="{11C63489-780D-4E72-9787-7C4803CA5488}">
      <text>
        <r>
          <rPr>
            <b/>
            <sz val="9"/>
            <color indexed="81"/>
            <rFont val="Tahoma"/>
            <family val="2"/>
          </rPr>
          <t>Jose Ernesto Ortega Parra:</t>
        </r>
        <r>
          <rPr>
            <sz val="9"/>
            <color indexed="81"/>
            <rFont val="Tahoma"/>
            <family val="2"/>
          </rPr>
          <t xml:space="preserve">
5.50% cpn
</t>
        </r>
      </text>
    </comment>
    <comment ref="B174" authorId="113" shapeId="0" xr:uid="{CAA608E4-26FA-4B49-957B-6CB4B6082A9C}">
      <text>
        <r>
          <rPr>
            <b/>
            <sz val="9"/>
            <color indexed="81"/>
            <rFont val="Tahoma"/>
            <family val="2"/>
          </rPr>
          <t>Maria Guadalupe Perez Acosta:</t>
        </r>
        <r>
          <rPr>
            <sz val="9"/>
            <color indexed="81"/>
            <rFont val="Tahoma"/>
            <family val="2"/>
          </rPr>
          <t xml:space="preserve">
no se pide factura, es a descuento
</t>
        </r>
      </text>
    </comment>
    <comment ref="H177" authorId="89" shapeId="0" xr:uid="{984CE5CD-052A-4602-A2CF-E2C8168A703A}">
      <text>
        <r>
          <rPr>
            <b/>
            <sz val="9"/>
            <color indexed="81"/>
            <rFont val="Tahoma"/>
            <family val="2"/>
          </rPr>
          <t>Jose Ernesto Ortega 2.48</t>
        </r>
        <r>
          <rPr>
            <sz val="9"/>
            <color indexed="81"/>
            <rFont val="Tahoma"/>
            <family val="2"/>
          </rPr>
          <t xml:space="preserve">% cpn
</t>
        </r>
      </text>
    </comment>
    <comment ref="I177" authorId="89" shapeId="0" xr:uid="{0BB4041D-6F74-41A1-9E51-61E88FCAB9E2}">
      <text>
        <r>
          <rPr>
            <b/>
            <sz val="9"/>
            <color indexed="81"/>
            <rFont val="Tahoma"/>
            <family val="2"/>
          </rPr>
          <t>Jose Ernesto Ortega Parra:</t>
        </r>
        <r>
          <rPr>
            <sz val="9"/>
            <color indexed="81"/>
            <rFont val="Tahoma"/>
            <family val="2"/>
          </rPr>
          <t xml:space="preserve">
83.0325 XOP
20.28 EWZ
356.6025 QQQ</t>
        </r>
      </text>
    </comment>
    <comment ref="E178" authorId="113" shapeId="0" xr:uid="{6174FEF5-C425-475E-9E04-7433E64FECA3}">
      <text>
        <r>
          <rPr>
            <b/>
            <sz val="9"/>
            <color indexed="81"/>
            <rFont val="Tahoma"/>
            <family val="2"/>
          </rPr>
          <t>Maria Guadalupe Perez Acosta
Francisco Noriega</t>
        </r>
      </text>
    </comment>
    <comment ref="H178" authorId="89" shapeId="0" xr:uid="{EEAAA37D-71B7-406B-899E-74E6617C47E2}">
      <text>
        <r>
          <rPr>
            <b/>
            <sz val="9"/>
            <color indexed="81"/>
            <rFont val="Tahoma"/>
            <family val="2"/>
          </rPr>
          <t>Jose Ernesto Ortega Parra:</t>
        </r>
        <r>
          <rPr>
            <sz val="9"/>
            <color indexed="81"/>
            <rFont val="Tahoma"/>
            <family val="2"/>
          </rPr>
          <t xml:space="preserve">
5.05%</t>
        </r>
      </text>
    </comment>
    <comment ref="H180" authorId="89" shapeId="0" xr:uid="{2AA587BE-7267-404F-96D9-9ACB276BA939}">
      <text>
        <r>
          <rPr>
            <b/>
            <sz val="9"/>
            <color indexed="81"/>
            <rFont val="Tahoma"/>
            <family val="2"/>
          </rPr>
          <t>Jose Ernesto Ortega Parra:</t>
        </r>
        <r>
          <rPr>
            <sz val="9"/>
            <color indexed="81"/>
            <rFont val="Tahoma"/>
            <family val="2"/>
          </rPr>
          <t xml:space="preserve">
5.50%</t>
        </r>
      </text>
    </comment>
    <comment ref="H181" authorId="89" shapeId="0" xr:uid="{0AB25B23-2FC0-4E8E-B390-A4E120F69228}">
      <text>
        <r>
          <rPr>
            <b/>
            <sz val="9"/>
            <color indexed="81"/>
            <rFont val="Tahoma"/>
            <family val="2"/>
          </rPr>
          <t xml:space="preserve">Jose Ernesto Ortega Parra:
4.97
</t>
        </r>
      </text>
    </comment>
  </commentList>
</comments>
</file>

<file path=xl/sharedStrings.xml><?xml version="1.0" encoding="utf-8"?>
<sst xmlns="http://schemas.openxmlformats.org/spreadsheetml/2006/main" count="1320" uniqueCount="323">
  <si>
    <t>FECHA HOY</t>
  </si>
  <si>
    <t>REVISIÓN ESTE MES</t>
  </si>
  <si>
    <t>CUPÓN NO CANCELADO</t>
  </si>
  <si>
    <t>CUPÓN AMORTIZADO</t>
  </si>
  <si>
    <t>WARRANT AMORTIZADO</t>
  </si>
  <si>
    <t>OBSERVACIONES</t>
  </si>
  <si>
    <t>AUTOCALL</t>
  </si>
  <si>
    <t>CALL KO</t>
  </si>
  <si>
    <t>TWIN WIN</t>
  </si>
  <si>
    <t>CALL DIGITAL</t>
  </si>
  <si>
    <t>CLAVE DE PIZARRA</t>
  </si>
  <si>
    <t>SUBYACENTE</t>
  </si>
  <si>
    <t>CIERRE</t>
  </si>
  <si>
    <t>LIQUIDACIÓN</t>
  </si>
  <si>
    <t>MONTO MXN</t>
  </si>
  <si>
    <t>FEE</t>
  </si>
  <si>
    <t>UTILIDAD</t>
  </si>
  <si>
    <t>TASA ANUAL</t>
  </si>
  <si>
    <t>PRECIO DE CIERRE USD</t>
  </si>
  <si>
    <t>PRODUCTO</t>
  </si>
  <si>
    <t>CAPITAL PROTEGIDO</t>
  </si>
  <si>
    <t>TRIGGER</t>
  </si>
  <si>
    <t>KI AUTOCALL</t>
  </si>
  <si>
    <t>KO</t>
  </si>
  <si>
    <t>REBATE</t>
  </si>
  <si>
    <t>CALL SPREAD</t>
  </si>
  <si>
    <t>KIKO</t>
  </si>
  <si>
    <t>PUT</t>
  </si>
  <si>
    <t>SALTO</t>
  </si>
  <si>
    <t>PROMOTOR</t>
  </si>
  <si>
    <t>CONTRAPARTE</t>
  </si>
  <si>
    <t>AMZ302R DC206</t>
  </si>
  <si>
    <t>AMAZON</t>
  </si>
  <si>
    <t>MARTHA</t>
  </si>
  <si>
    <t>BBVA</t>
  </si>
  <si>
    <t>DIS303R DC038</t>
  </si>
  <si>
    <t>DISNEY</t>
  </si>
  <si>
    <t>VIS305R DC005</t>
  </si>
  <si>
    <t>VISA</t>
  </si>
  <si>
    <t>NKE301L DC019</t>
  </si>
  <si>
    <t>NIKE</t>
  </si>
  <si>
    <t xml:space="preserve">AUTOCALL </t>
  </si>
  <si>
    <t>GOL308R DC060</t>
  </si>
  <si>
    <t>GOOGLE</t>
  </si>
  <si>
    <t>SPY310R DC154</t>
  </si>
  <si>
    <t>S&amp;P ETF</t>
  </si>
  <si>
    <t>SPY305R DC158</t>
  </si>
  <si>
    <t>AMARO</t>
  </si>
  <si>
    <t>SPY405R DC157</t>
  </si>
  <si>
    <t>SXE406R DC069</t>
  </si>
  <si>
    <t>EURO STOXX</t>
  </si>
  <si>
    <t>SANTANDER</t>
  </si>
  <si>
    <t>PYL308L DC046</t>
  </si>
  <si>
    <t>PAYPAL</t>
  </si>
  <si>
    <t>FRANCISCO N</t>
  </si>
  <si>
    <t>SPY309R DC188</t>
  </si>
  <si>
    <t>S&amp;P 500</t>
  </si>
  <si>
    <t>MARTHA/KARL GODOY</t>
  </si>
  <si>
    <t>GOL310L DC076</t>
  </si>
  <si>
    <t>CTI311L DC013</t>
  </si>
  <si>
    <t>CITI</t>
  </si>
  <si>
    <t>CRM312L DC058</t>
  </si>
  <si>
    <t>CRM</t>
  </si>
  <si>
    <t>SPX312L DC023</t>
  </si>
  <si>
    <t>EDUARDO GARZA MACIAS</t>
  </si>
  <si>
    <t>SPY312R DC218</t>
  </si>
  <si>
    <t>KARL GODOY MARTINEZ</t>
  </si>
  <si>
    <t>QQQ312R DC056</t>
  </si>
  <si>
    <t>ETF NASDAQ</t>
  </si>
  <si>
    <t>QQQ401R DC057</t>
  </si>
  <si>
    <t>QQQ501R DC065</t>
  </si>
  <si>
    <t>AMD402L DC023</t>
  </si>
  <si>
    <t>AMD</t>
  </si>
  <si>
    <t>GOL403L DC082</t>
  </si>
  <si>
    <t>EEM403R DC055</t>
  </si>
  <si>
    <t xml:space="preserve">EEM </t>
  </si>
  <si>
    <t>GOL403L DC084</t>
  </si>
  <si>
    <t>MLI403R DC022</t>
  </si>
  <si>
    <t>MERCADO LIBRE</t>
  </si>
  <si>
    <t>EWZ404L DC030</t>
  </si>
  <si>
    <t>ISHARES MSCI BRAZIL ETF</t>
  </si>
  <si>
    <t>QCM404L DC015</t>
  </si>
  <si>
    <t>QCOM</t>
  </si>
  <si>
    <t>GOL404L DC086</t>
  </si>
  <si>
    <t>MSF404R DC072</t>
  </si>
  <si>
    <t>MICROSOFT</t>
  </si>
  <si>
    <t>SPY404R DC242</t>
  </si>
  <si>
    <t>SPY</t>
  </si>
  <si>
    <t>GMC405L DC017</t>
  </si>
  <si>
    <t>GENERAL MOTORS</t>
  </si>
  <si>
    <t>QQQ405R DC072</t>
  </si>
  <si>
    <t>GMC405L DC018</t>
  </si>
  <si>
    <t>CLAUDIA INOSTROSA</t>
  </si>
  <si>
    <t>XLV405R DC011</t>
  </si>
  <si>
    <t>ETF ENERGY SELECT SECTOR SPDR</t>
  </si>
  <si>
    <t>TGT405L DC023</t>
  </si>
  <si>
    <t>TARGET</t>
  </si>
  <si>
    <t>CVS406L DC028</t>
  </si>
  <si>
    <t>CVS</t>
  </si>
  <si>
    <t>SOX406L DC007</t>
  </si>
  <si>
    <t>ISHARES SEMICONDUCTOR ETF</t>
  </si>
  <si>
    <t>EWZ407R DC032</t>
  </si>
  <si>
    <t>AMD407L DC029</t>
  </si>
  <si>
    <t>C3358D</t>
  </si>
  <si>
    <t>SPDR S&amp;P 500 ETF TRUST</t>
  </si>
  <si>
    <t>TWIN WIN USD</t>
  </si>
  <si>
    <t>GOL407L DC092</t>
  </si>
  <si>
    <t>ICL407L DC012</t>
  </si>
  <si>
    <t>ETF ISHARES GLOBAL CLEAN ENERGY</t>
  </si>
  <si>
    <t>AMZ407L DC279</t>
  </si>
  <si>
    <t>EEM408R DC056</t>
  </si>
  <si>
    <t>NVD408L DC157</t>
  </si>
  <si>
    <t>NVIDIA</t>
  </si>
  <si>
    <t>GMC408L DC019</t>
  </si>
  <si>
    <t>GMC409L DC021</t>
  </si>
  <si>
    <t>IWM408R DC013</t>
  </si>
  <si>
    <t>ISHARES RUSSELL 2000 ETF</t>
  </si>
  <si>
    <t>AMZ409L DC282</t>
  </si>
  <si>
    <t>CTI410L DC014</t>
  </si>
  <si>
    <t>SXE504R DC071</t>
  </si>
  <si>
    <t>VAL410L DC008</t>
  </si>
  <si>
    <t>VALE</t>
  </si>
  <si>
    <t>AMZ411L DC289</t>
  </si>
  <si>
    <t>MCL411L DC005</t>
  </si>
  <si>
    <t>LVHM MOET HENNESSY LOUIS VUITTON</t>
  </si>
  <si>
    <t>ROG412L DC006</t>
  </si>
  <si>
    <t>ROCHE HOLDING</t>
  </si>
  <si>
    <t>PFE412L DC003</t>
  </si>
  <si>
    <t>PFIZER</t>
  </si>
  <si>
    <t>BAB412L DC088</t>
  </si>
  <si>
    <t>ALIBABA</t>
  </si>
  <si>
    <t>BMY501L DC007</t>
  </si>
  <si>
    <t>BRISTOL MYERS</t>
  </si>
  <si>
    <t>XLV501R DC012</t>
  </si>
  <si>
    <t>MLI501L DC038</t>
  </si>
  <si>
    <t>GENARO MANUEL GARZA</t>
  </si>
  <si>
    <t>MRN501L DC010</t>
  </si>
  <si>
    <t>MODERNA</t>
  </si>
  <si>
    <t>FXI502L DC093</t>
  </si>
  <si>
    <t>ISHARES CHINA LARGE CAP ETF</t>
  </si>
  <si>
    <t>SPY502R DC278</t>
  </si>
  <si>
    <t>CD4505</t>
  </si>
  <si>
    <t>AMD502L DC044</t>
  </si>
  <si>
    <t xml:space="preserve"> AMD502L DC045</t>
  </si>
  <si>
    <t>MRN502L DC011</t>
  </si>
  <si>
    <t>LVMH MOET HENNESSY LOUIS VUITTON</t>
  </si>
  <si>
    <t>SPY503R DC282</t>
  </si>
  <si>
    <t>CALL KO CON REBATE</t>
  </si>
  <si>
    <t>QQQ509R DC097</t>
  </si>
  <si>
    <t>AMZ503L DC307</t>
  </si>
  <si>
    <t>IPC503R DC414</t>
  </si>
  <si>
    <t>IPC</t>
  </si>
  <si>
    <t>MLI503L DC047</t>
  </si>
  <si>
    <t>SPY503R DC285</t>
  </si>
  <si>
    <t>RICARDO NORIEGA</t>
  </si>
  <si>
    <t>MLI504L DC050</t>
  </si>
  <si>
    <t>MTP504L DC142</t>
  </si>
  <si>
    <t>META</t>
  </si>
  <si>
    <t>NKE504R DC032</t>
  </si>
  <si>
    <t>NKE504L DC033</t>
  </si>
  <si>
    <t>QQQ</t>
  </si>
  <si>
    <t>C4689D</t>
  </si>
  <si>
    <t>TMS</t>
  </si>
  <si>
    <t>TSM510R DC007</t>
  </si>
  <si>
    <t>CVS504L DC032</t>
  </si>
  <si>
    <t>SPY505R DC291</t>
  </si>
  <si>
    <t>MTP505L DC144</t>
  </si>
  <si>
    <t>INTC</t>
  </si>
  <si>
    <t>INT505L DC012</t>
  </si>
  <si>
    <t>Amortización</t>
  </si>
  <si>
    <t>Fecha de Cierre</t>
  </si>
  <si>
    <t>Fecha de Emisión</t>
  </si>
  <si>
    <t>Fecha de Liquidacion</t>
  </si>
  <si>
    <t>LULU</t>
  </si>
  <si>
    <t>LUL505L DC020</t>
  </si>
  <si>
    <t>ORACLE</t>
  </si>
  <si>
    <t>SHALEM DELGADO GONZALEZ</t>
  </si>
  <si>
    <t>ADBE</t>
  </si>
  <si>
    <t>ADB505L DC026</t>
  </si>
  <si>
    <t>ORC505L DC001</t>
  </si>
  <si>
    <t>CD4799</t>
  </si>
  <si>
    <t>MSF506L BV001</t>
  </si>
  <si>
    <t>SD4817</t>
  </si>
  <si>
    <t>PANW</t>
  </si>
  <si>
    <t>FECHAS</t>
  </si>
  <si>
    <t>PAN512R BC001</t>
  </si>
  <si>
    <t>CVS506L BC001</t>
  </si>
  <si>
    <t>NVD507L BC009</t>
  </si>
  <si>
    <t>LUL507L BC002</t>
  </si>
  <si>
    <t>TESLA</t>
  </si>
  <si>
    <t>TSL507L BC001</t>
  </si>
  <si>
    <t>CVS507L BC002</t>
  </si>
  <si>
    <t>NVD507L SC002</t>
  </si>
  <si>
    <t>MLI507L BC006</t>
  </si>
  <si>
    <t>CAC 40</t>
  </si>
  <si>
    <t>CAC601R BS001</t>
  </si>
  <si>
    <t>VAL601L BS001</t>
  </si>
  <si>
    <t>LAURA LOPEZ</t>
  </si>
  <si>
    <t>AMD507L BC002</t>
  </si>
  <si>
    <t>SCOTIA</t>
  </si>
  <si>
    <t>C5388D</t>
  </si>
  <si>
    <t>C5389D</t>
  </si>
  <si>
    <t>JOSE LUIS PEREZ</t>
  </si>
  <si>
    <t>MTP507L BC002</t>
  </si>
  <si>
    <t>S04970</t>
  </si>
  <si>
    <t>SX5E</t>
  </si>
  <si>
    <t>SXE608R BC001</t>
  </si>
  <si>
    <t>PRECIO VENTA</t>
  </si>
  <si>
    <t>FECHA</t>
  </si>
  <si>
    <t>TASA</t>
  </si>
  <si>
    <t>Precio subyacente 15/08</t>
  </si>
  <si>
    <t>BAB508L BS001</t>
  </si>
  <si>
    <t>AMZ509L BC013</t>
  </si>
  <si>
    <t>MRN509L BC001</t>
  </si>
  <si>
    <t>SXE609R BC003</t>
  </si>
  <si>
    <t>MRN510L BC002</t>
  </si>
  <si>
    <t>IWM510L BC004</t>
  </si>
  <si>
    <t>ELC510L BC001</t>
  </si>
  <si>
    <t>EL</t>
  </si>
  <si>
    <t xml:space="preserve">DIS510L BS001 </t>
  </si>
  <si>
    <t>CTI510L BC001</t>
  </si>
  <si>
    <t>CRM510L BS001</t>
  </si>
  <si>
    <t>SOX510L BC009</t>
  </si>
  <si>
    <t>Fecha Cierre</t>
  </si>
  <si>
    <t>Fecha Emisión</t>
  </si>
  <si>
    <t>Fecha de Liq. Inicial</t>
  </si>
  <si>
    <t>Fecha Obs a Vto</t>
  </si>
  <si>
    <t>Fecha de Liq. Final</t>
  </si>
  <si>
    <t>Ultima Observación</t>
  </si>
  <si>
    <t>PRIMERA</t>
  </si>
  <si>
    <t>SEGUNDA</t>
  </si>
  <si>
    <t>TERCERA</t>
  </si>
  <si>
    <t>CUARTA</t>
  </si>
  <si>
    <t>MRN510L BC003</t>
  </si>
  <si>
    <t>PULL ACTINVER</t>
  </si>
  <si>
    <t>AMAT</t>
  </si>
  <si>
    <t>AMT510L BC001</t>
  </si>
  <si>
    <t>ADB511L BC002</t>
  </si>
  <si>
    <t>DELL</t>
  </si>
  <si>
    <t>DEL512L BC001</t>
  </si>
  <si>
    <t>BARRERA CUPON</t>
  </si>
  <si>
    <t>IWM</t>
  </si>
  <si>
    <t>AMD512L BC005</t>
  </si>
  <si>
    <t>AMD512L BC004</t>
  </si>
  <si>
    <t>IWM512R BC005</t>
  </si>
  <si>
    <t>CVS512R BC003</t>
  </si>
  <si>
    <t>SANTIAGO LLAMA</t>
  </si>
  <si>
    <t xml:space="preserve">AMZ512L BC027 </t>
  </si>
  <si>
    <t>IWM412R DC014</t>
  </si>
  <si>
    <t>DIS512R BC003</t>
  </si>
  <si>
    <t>BAC</t>
  </si>
  <si>
    <t>BAC606L BC001</t>
  </si>
  <si>
    <t>XLV</t>
  </si>
  <si>
    <t>XLV512R BC002</t>
  </si>
  <si>
    <t>PFE512R BC001</t>
  </si>
  <si>
    <t>MTP512L BC010</t>
  </si>
  <si>
    <t>QCM512L BC001</t>
  </si>
  <si>
    <t>MU</t>
  </si>
  <si>
    <t>MELI</t>
  </si>
  <si>
    <t>JOSE LUIS PEREZ/JAVIER OMAR MERCADO</t>
  </si>
  <si>
    <t>MIC601L BS001</t>
  </si>
  <si>
    <t>MLI601L BS001</t>
  </si>
  <si>
    <t>NVDA</t>
  </si>
  <si>
    <t>NVD601L BS007</t>
  </si>
  <si>
    <t>NVD601L BC045</t>
  </si>
  <si>
    <t>NVD601L BC046</t>
  </si>
  <si>
    <t>PULL ACTINVER / DS</t>
  </si>
  <si>
    <t>AMD601L BC007</t>
  </si>
  <si>
    <t>ALEJANDRO DE LA GARZA</t>
  </si>
  <si>
    <t>NVD601L BC047</t>
  </si>
  <si>
    <t>SPY601R BC027</t>
  </si>
  <si>
    <t>TSLA</t>
  </si>
  <si>
    <t>TSL601L BC009</t>
  </si>
  <si>
    <t>NKE</t>
  </si>
  <si>
    <t>23/01/2025 - 28/04/2025</t>
  </si>
  <si>
    <t>29/04/2025 - 30/07/2025</t>
  </si>
  <si>
    <t xml:space="preserve">PULL ACTINVER </t>
  </si>
  <si>
    <t>NKE507R BS001</t>
  </si>
  <si>
    <t>CVS601R BS002</t>
  </si>
  <si>
    <t>UBER</t>
  </si>
  <si>
    <t>UBR602L BC017</t>
  </si>
  <si>
    <t xml:space="preserve">JOSE LUIS PEREZ </t>
  </si>
  <si>
    <t>NVD602L BC055</t>
  </si>
  <si>
    <t>MLI602L BC019</t>
  </si>
  <si>
    <t>UBR508L BC019</t>
  </si>
  <si>
    <t>AMD602L BC014</t>
  </si>
  <si>
    <t>GOL602L SC001</t>
  </si>
  <si>
    <t>AMD602L SC003</t>
  </si>
  <si>
    <t>NVD603R SC006</t>
  </si>
  <si>
    <t>QQQ603R SC002</t>
  </si>
  <si>
    <t>SCOTIAB 4-25D</t>
  </si>
  <si>
    <t>IWM603L BS003</t>
  </si>
  <si>
    <t>AMD509L BC015</t>
  </si>
  <si>
    <t>DEL603L BC005</t>
  </si>
  <si>
    <t>DEL603L BC004</t>
  </si>
  <si>
    <t>JAVIER OMAR MERCADO</t>
  </si>
  <si>
    <t>QQQ603R SC003</t>
  </si>
  <si>
    <t>SPY603R BC042</t>
  </si>
  <si>
    <t>TSL603L BC012</t>
  </si>
  <si>
    <t>GOOGL</t>
  </si>
  <si>
    <t>SPY603R SC004</t>
  </si>
  <si>
    <t>GOL604R SC002</t>
  </si>
  <si>
    <t>AVGO</t>
  </si>
  <si>
    <t>AVG604R BC020</t>
  </si>
  <si>
    <t>08/01/20226</t>
  </si>
  <si>
    <t>AMZN</t>
  </si>
  <si>
    <t>NFLX</t>
  </si>
  <si>
    <t>AMZ604L SC006</t>
  </si>
  <si>
    <t>NFX604L SC001</t>
  </si>
  <si>
    <t>INT604L SC002</t>
  </si>
  <si>
    <t>IWM604L BC006</t>
  </si>
  <si>
    <t>SCOTIAB 7-25D</t>
  </si>
  <si>
    <t>QQQ605R SC004</t>
  </si>
  <si>
    <t>NU</t>
  </si>
  <si>
    <t>NUH605R BS003</t>
  </si>
  <si>
    <t>XOP,EWZ,QQQ</t>
  </si>
  <si>
    <t>MLI605L BC024</t>
  </si>
  <si>
    <t>C7416</t>
  </si>
  <si>
    <t>PULL ACTINVER / EDUARDO GARZA</t>
  </si>
  <si>
    <t>22/07/205</t>
  </si>
  <si>
    <t>AVG605L SC001</t>
  </si>
  <si>
    <t>QQQ605R SC005</t>
  </si>
  <si>
    <t>CVS605L BC004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</si>
</sst>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%"/>
    <numFmt numFmtId="165" formatCode="_-&quot;$&quot;* #,##0.000_-;\-&quot;$&quot;* #,##0.000_-;_-&quot;$&quot;* &quot;-&quot;??_-;_-@_-"/>
    <numFmt numFmtId="166" formatCode="[$-F800]dddd\,\ mmmm\ dd\,\ yyyy"/>
    <numFmt numFmtId="167" formatCode="0.0000000"/>
    <numFmt numFmtId="168" formatCode="0.00000%"/>
    <numFmt numFmtId="169" formatCode="0.0000"/>
    <numFmt numFmtId="170" formatCode="0.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7">
    <xf numFmtId="0" fontId="0" fillId="0" borderId="0" xfId="0"/>
    <xf numFmtId="0" fontId="2" fillId="2" borderId="0" xfId="3" applyAlignment="1">
      <alignment horizontal="center"/>
    </xf>
    <xf numFmtId="0" fontId="0" fillId="0" borderId="0" xfId="0" applyAlignment="1">
      <alignment horizontal="center"/>
    </xf>
    <xf numFmtId="0" fontId="3" fillId="3" borderId="0" xfId="4" applyAlignment="1">
      <alignment horizontal="center"/>
    </xf>
    <xf numFmtId="0" fontId="0" fillId="4" borderId="0" xfId="0" applyFill="1" applyAlignment="1">
      <alignment horizontal="center"/>
    </xf>
    <xf numFmtId="44" fontId="0" fillId="0" borderId="0" xfId="0" applyNumberFormat="1"/>
    <xf numFmtId="0" fontId="0" fillId="5" borderId="0" xfId="0" applyFill="1" applyAlignment="1">
      <alignment horizontal="center"/>
    </xf>
    <xf numFmtId="164" fontId="0" fillId="0" borderId="0" xfId="2" applyNumberFormat="1" applyFont="1"/>
    <xf numFmtId="0" fontId="0" fillId="6" borderId="0" xfId="0" applyFill="1" applyAlignment="1">
      <alignment horizontal="center"/>
    </xf>
    <xf numFmtId="0" fontId="4" fillId="8" borderId="0" xfId="0" applyFont="1" applyFill="1" applyAlignment="1">
      <alignment horizontal="center"/>
    </xf>
    <xf numFmtId="14" fontId="0" fillId="6" borderId="0" xfId="0" applyNumberFormat="1" applyFill="1" applyAlignment="1">
      <alignment horizontal="center"/>
    </xf>
    <xf numFmtId="44" fontId="0" fillId="6" borderId="0" xfId="1" applyFont="1" applyFill="1" applyAlignment="1">
      <alignment horizontal="center"/>
    </xf>
    <xf numFmtId="10" fontId="0" fillId="6" borderId="0" xfId="0" applyNumberFormat="1" applyFill="1" applyAlignment="1">
      <alignment horizontal="center"/>
    </xf>
    <xf numFmtId="164" fontId="0" fillId="6" borderId="0" xfId="1" applyNumberFormat="1" applyFont="1" applyFill="1" applyAlignment="1">
      <alignment horizontal="center"/>
    </xf>
    <xf numFmtId="165" fontId="0" fillId="6" borderId="0" xfId="1" applyNumberFormat="1" applyFont="1" applyFill="1"/>
    <xf numFmtId="14" fontId="0" fillId="5" borderId="0" xfId="0" applyNumberFormat="1" applyFill="1" applyAlignment="1">
      <alignment horizontal="center"/>
    </xf>
    <xf numFmtId="165" fontId="0" fillId="6" borderId="0" xfId="0" applyNumberFormat="1" applyFill="1"/>
    <xf numFmtId="164" fontId="0" fillId="6" borderId="0" xfId="2" applyNumberFormat="1" applyFont="1" applyFill="1" applyAlignment="1">
      <alignment horizontal="center"/>
    </xf>
    <xf numFmtId="0" fontId="0" fillId="6" borderId="0" xfId="0" applyFill="1"/>
    <xf numFmtId="44" fontId="0" fillId="6" borderId="0" xfId="0" applyNumberFormat="1" applyFill="1"/>
    <xf numFmtId="14" fontId="0" fillId="4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10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65" fontId="0" fillId="0" borderId="0" xfId="1" applyNumberFormat="1" applyFont="1"/>
    <xf numFmtId="44" fontId="1" fillId="6" borderId="0" xfId="1" applyFont="1" applyFill="1" applyAlignment="1">
      <alignment horizontal="center"/>
    </xf>
    <xf numFmtId="164" fontId="1" fillId="6" borderId="0" xfId="1" applyNumberFormat="1" applyFont="1" applyFill="1" applyAlignment="1">
      <alignment horizontal="center"/>
    </xf>
    <xf numFmtId="165" fontId="1" fillId="6" borderId="0" xfId="1" applyNumberFormat="1" applyFont="1" applyFill="1"/>
    <xf numFmtId="14" fontId="0" fillId="9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44" fontId="0" fillId="9" borderId="0" xfId="1" applyFont="1" applyFill="1" applyAlignment="1">
      <alignment horizontal="center"/>
    </xf>
    <xf numFmtId="10" fontId="0" fillId="9" borderId="0" xfId="0" applyNumberFormat="1" applyFill="1" applyAlignment="1">
      <alignment horizontal="center"/>
    </xf>
    <xf numFmtId="164" fontId="0" fillId="9" borderId="0" xfId="1" applyNumberFormat="1" applyFont="1" applyFill="1" applyAlignment="1">
      <alignment horizontal="center"/>
    </xf>
    <xf numFmtId="165" fontId="0" fillId="9" borderId="0" xfId="1" applyNumberFormat="1" applyFont="1" applyFill="1"/>
    <xf numFmtId="0" fontId="0" fillId="9" borderId="0" xfId="0" applyFill="1"/>
    <xf numFmtId="3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6" fillId="11" borderId="4" xfId="0" applyFont="1" applyFill="1" applyBorder="1" applyAlignment="1">
      <alignment horizontal="center" vertical="center"/>
    </xf>
    <xf numFmtId="166" fontId="6" fillId="11" borderId="0" xfId="0" applyNumberFormat="1" applyFont="1" applyFill="1" applyAlignment="1">
      <alignment horizontal="center" vertical="center"/>
    </xf>
    <xf numFmtId="0" fontId="6" fillId="11" borderId="5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166" fontId="6" fillId="12" borderId="0" xfId="0" applyNumberFormat="1" applyFont="1" applyFill="1" applyAlignment="1">
      <alignment horizontal="center" vertical="center"/>
    </xf>
    <xf numFmtId="0" fontId="8" fillId="12" borderId="5" xfId="0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vertical="center"/>
    </xf>
    <xf numFmtId="14" fontId="0" fillId="0" borderId="0" xfId="0" applyNumberFormat="1"/>
    <xf numFmtId="167" fontId="0" fillId="0" borderId="0" xfId="0" applyNumberFormat="1"/>
    <xf numFmtId="168" fontId="0" fillId="0" borderId="0" xfId="2" applyNumberFormat="1" applyFont="1"/>
    <xf numFmtId="9" fontId="0" fillId="0" borderId="0" xfId="0" applyNumberFormat="1"/>
    <xf numFmtId="0" fontId="0" fillId="13" borderId="0" xfId="0" applyFill="1" applyAlignment="1">
      <alignment horizontal="center"/>
    </xf>
    <xf numFmtId="14" fontId="0" fillId="13" borderId="0" xfId="0" applyNumberFormat="1" applyFill="1" applyAlignment="1">
      <alignment horizontal="center"/>
    </xf>
    <xf numFmtId="44" fontId="0" fillId="13" borderId="0" xfId="1" applyFont="1" applyFill="1" applyAlignment="1">
      <alignment horizontal="center"/>
    </xf>
    <xf numFmtId="10" fontId="0" fillId="13" borderId="0" xfId="0" applyNumberFormat="1" applyFill="1" applyAlignment="1">
      <alignment horizontal="center"/>
    </xf>
    <xf numFmtId="164" fontId="0" fillId="13" borderId="0" xfId="1" applyNumberFormat="1" applyFont="1" applyFill="1" applyAlignment="1">
      <alignment horizontal="center"/>
    </xf>
    <xf numFmtId="165" fontId="0" fillId="13" borderId="0" xfId="1" applyNumberFormat="1" applyFont="1" applyFill="1"/>
    <xf numFmtId="0" fontId="0" fillId="13" borderId="0" xfId="0" applyFill="1"/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14" fontId="0" fillId="12" borderId="0" xfId="0" applyNumberFormat="1" applyFill="1" applyAlignment="1">
      <alignment horizontal="center"/>
    </xf>
    <xf numFmtId="44" fontId="0" fillId="12" borderId="0" xfId="1" applyFont="1" applyFill="1" applyAlignment="1">
      <alignment horizontal="center"/>
    </xf>
    <xf numFmtId="10" fontId="0" fillId="12" borderId="0" xfId="0" applyNumberFormat="1" applyFill="1" applyAlignment="1">
      <alignment horizontal="center"/>
    </xf>
    <xf numFmtId="164" fontId="0" fillId="12" borderId="0" xfId="1" applyNumberFormat="1" applyFont="1" applyFill="1" applyAlignment="1">
      <alignment horizontal="center"/>
    </xf>
    <xf numFmtId="165" fontId="0" fillId="12" borderId="0" xfId="1" applyNumberFormat="1" applyFont="1" applyFill="1"/>
    <xf numFmtId="0" fontId="0" fillId="12" borderId="0" xfId="0" applyFill="1"/>
    <xf numFmtId="14" fontId="0" fillId="11" borderId="0" xfId="0" applyNumberFormat="1" applyFill="1" applyAlignment="1">
      <alignment horizontal="center"/>
    </xf>
    <xf numFmtId="43" fontId="0" fillId="0" borderId="0" xfId="7" applyFont="1"/>
    <xf numFmtId="44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165" fontId="1" fillId="0" borderId="0" xfId="1" applyNumberFormat="1" applyFont="1"/>
    <xf numFmtId="169" fontId="0" fillId="0" borderId="0" xfId="0" applyNumberFormat="1"/>
    <xf numFmtId="170" fontId="0" fillId="0" borderId="0" xfId="0" applyNumberFormat="1"/>
    <xf numFmtId="10" fontId="0" fillId="11" borderId="0" xfId="0" applyNumberFormat="1" applyFill="1" applyAlignment="1">
      <alignment horizontal="center"/>
    </xf>
    <xf numFmtId="0" fontId="0" fillId="11" borderId="0" xfId="0" applyFill="1"/>
    <xf numFmtId="0" fontId="5" fillId="7" borderId="0" xfId="0" applyFont="1" applyFill="1" applyAlignment="1">
      <alignment horizontal="center"/>
    </xf>
    <xf numFmtId="3" fontId="7" fillId="10" borderId="1" xfId="0" applyNumberFormat="1" applyFont="1" applyFill="1" applyBorder="1" applyAlignment="1">
      <alignment horizontal="center" vertical="center"/>
    </xf>
    <xf numFmtId="3" fontId="7" fillId="10" borderId="2" xfId="0" applyNumberFormat="1" applyFont="1" applyFill="1" applyBorder="1" applyAlignment="1">
      <alignment horizontal="center" vertical="center"/>
    </xf>
    <xf numFmtId="3" fontId="7" fillId="10" borderId="3" xfId="0" applyNumberFormat="1" applyFont="1" applyFill="1" applyBorder="1" applyAlignment="1">
      <alignment horizontal="center" vertical="center"/>
    </xf>
  </cellXfs>
  <cellStyles count="8">
    <cellStyle name="Incorrecto" xfId="3" builtinId="27"/>
    <cellStyle name="Millares" xfId="7" builtinId="3"/>
    <cellStyle name="Millares 2" xfId="5" xr:uid="{00000000-0005-0000-0000-000002000000}"/>
    <cellStyle name="Moneda" xfId="1" builtinId="4"/>
    <cellStyle name="Moneda 2" xfId="6" xr:uid="{00000000-0005-0000-0000-000004000000}"/>
    <cellStyle name="Neutral" xfId="4" builtinId="28"/>
    <cellStyle name="Normal" xfId="0" builtinId="0"/>
    <cellStyle name="Porcentaje" xfId="2" builtinId="5"/>
  </cellStyles>
  <dxfs count="19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5</xdr:row>
      <xdr:rowOff>42332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E811A81-0B37-4B0E-A389-8EBD78E39490}"/>
            </a:ext>
          </a:extLst>
        </xdr:cNvPr>
        <xdr:cNvSpPr txBox="1"/>
      </xdr:nvSpPr>
      <xdr:spPr>
        <a:xfrm>
          <a:off x="0" y="0"/>
          <a:ext cx="8382000" cy="9948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/>
            <a:t>CALL SPREAD:</a:t>
          </a:r>
        </a:p>
        <a:p>
          <a:r>
            <a:rPr lang="es-MX" sz="1100" b="1" i="1"/>
            <a:t>VENTA PUT SPREAD 100-80 + COMPRA CALL SPREAD 100-115 x 150%</a:t>
          </a:r>
        </a:p>
        <a:p>
          <a:r>
            <a:rPr lang="es-MX" sz="1100"/>
            <a:t>PÉRDIDA</a:t>
          </a:r>
          <a:r>
            <a:rPr lang="es-MX" sz="1100" baseline="0"/>
            <a:t> 1 A 1 DESDE EL NIVEL INICIAL HASTA EL 20%. ES LO MÁXIMO QUE PUEDES PERDER. ABAJO DEL 80% TOPAS.</a:t>
          </a:r>
        </a:p>
        <a:p>
          <a:r>
            <a:rPr lang="es-MX" sz="1100" baseline="0"/>
            <a:t>A LA SUBIDA, SI ESTA POR DEBAJO DEL 115, COBRAS LA SUBIDA POR 1.5</a:t>
          </a:r>
        </a:p>
        <a:p>
          <a:r>
            <a:rPr lang="es-MX" sz="1100" baseline="0"/>
            <a:t>SI ESTÁ POR ARRIBA DEL 115, COBRAS EL 15% POR 1.5, LO MÁXIMO QUE PUEDES COBRAR ES 22.5%</a:t>
          </a:r>
        </a:p>
      </xdr:txBody>
    </xdr:sp>
    <xdr:clientData/>
  </xdr:twoCellAnchor>
  <xdr:twoCellAnchor>
    <xdr:from>
      <xdr:col>0</xdr:col>
      <xdr:colOff>0</xdr:colOff>
      <xdr:row>7</xdr:row>
      <xdr:rowOff>0</xdr:rowOff>
    </xdr:from>
    <xdr:to>
      <xdr:col>11</xdr:col>
      <xdr:colOff>0</xdr:colOff>
      <xdr:row>13</xdr:row>
      <xdr:rowOff>74083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9CD6235B-7B5E-496B-98C8-018D9473A836}"/>
            </a:ext>
          </a:extLst>
        </xdr:cNvPr>
        <xdr:cNvSpPr txBox="1"/>
      </xdr:nvSpPr>
      <xdr:spPr>
        <a:xfrm>
          <a:off x="0" y="1333500"/>
          <a:ext cx="8382000" cy="12170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/>
            <a:t>CALL DIGITAL:</a:t>
          </a:r>
        </a:p>
        <a:p>
          <a:r>
            <a:rPr lang="es-MX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LARGO CALL DIGITAL ATM CON SALTO 21% + VENTA DE PUT ATM</a:t>
          </a:r>
        </a:p>
        <a:p>
          <a:r>
            <a:rPr lang="es-MX" sz="1100"/>
            <a:t>SI QUEDA 1 CTVO ARRIBA PAGA</a:t>
          </a:r>
          <a:r>
            <a:rPr lang="es-MX" sz="1100" baseline="0"/>
            <a:t> 21% NO IMPORTA QUE TAN ARRIBA</a:t>
          </a:r>
        </a:p>
        <a:p>
          <a:r>
            <a:rPr lang="es-MX" sz="1100" baseline="0"/>
            <a:t>A LA BAJADA PIERDE 1 A 1 DESDE EL NIVEL INICIAL </a:t>
          </a:r>
          <a:endParaRPr lang="es-MX" sz="1100"/>
        </a:p>
      </xdr:txBody>
    </xdr:sp>
    <xdr:clientData/>
  </xdr:twoCellAnchor>
  <xdr:twoCellAnchor>
    <xdr:from>
      <xdr:col>0</xdr:col>
      <xdr:colOff>0</xdr:colOff>
      <xdr:row>15</xdr:row>
      <xdr:rowOff>0</xdr:rowOff>
    </xdr:from>
    <xdr:to>
      <xdr:col>11</xdr:col>
      <xdr:colOff>0</xdr:colOff>
      <xdr:row>25</xdr:row>
      <xdr:rowOff>31751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D0EAF422-2CC2-45B7-A56F-CCC0F1814C60}"/>
            </a:ext>
          </a:extLst>
        </xdr:cNvPr>
        <xdr:cNvSpPr txBox="1"/>
      </xdr:nvSpPr>
      <xdr:spPr>
        <a:xfrm>
          <a:off x="0" y="2857500"/>
          <a:ext cx="8382000" cy="19367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/>
            <a:t>TWIN</a:t>
          </a:r>
          <a:r>
            <a:rPr lang="es-MX" sz="1100" b="1" baseline="0"/>
            <a:t> WIN</a:t>
          </a:r>
          <a:r>
            <a:rPr lang="es-MX" sz="1100" b="1"/>
            <a:t>:</a:t>
          </a:r>
        </a:p>
        <a:p>
          <a:r>
            <a:rPr lang="es-MX" sz="1100" b="1" i="1"/>
            <a:t>CAP</a:t>
          </a:r>
          <a:r>
            <a:rPr lang="es-MX" sz="1100" b="1" i="1" baseline="0"/>
            <a:t> CALL SPREAD 110% - TRIGGER DE PROTECCIÓN 89.75%</a:t>
          </a:r>
          <a:endParaRPr lang="es-MX" sz="1100" b="1" i="1"/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EL NIVEL FINAL DEL SUBYACENTE ES MAYOR O IGUAL AL x% DEL NIVEL INICIAL, EL PRODUCTO PAGA x% DEL NOCIONAL. 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EL NIVEL FINAL DEL SUBYACENTE ES MENOR QUE EL x% PERO MAYOR O IGUAL QUE 100% DEL NIVEL INICIAL, EL PRODUCTO PAGA 100% DEL NOCIONAL + 100% DE LA SUBIDA DEL SUBYACENTE DESDE SU NIVEL INICIAL.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EL NIVEL FINAL DEL SUBYACENTE ES MENOR QUE 100% DEL NIVEL INICIAL PERO MAYOR O IGUAL QUE EL x%, EL PRODUCTO PAGA 100% DEL NOCIONAL + 100% DEL RENDIMIENTO ABSOLUTO DEL SUBYACENTE DESDE SU NIVEL INICIAL.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EL NIVEL FINAL DEL SUBYACENTE ES MENOR QUE EL x% DEL NIVEL INICIAL, EL PRODUCTO PAGA 100% * (NIVEL FINAL/NIVEL INICIAL) (PÉRDIDA MÁXIMA: 100% DEL CAPITAL INVERTIDO)</a:t>
          </a:r>
        </a:p>
        <a:p>
          <a:endParaRPr lang="es-MX" sz="1100"/>
        </a:p>
      </xdr:txBody>
    </xdr:sp>
    <xdr:clientData/>
  </xdr:twoCellAnchor>
  <xdr:twoCellAnchor>
    <xdr:from>
      <xdr:col>0</xdr:col>
      <xdr:colOff>0</xdr:colOff>
      <xdr:row>27</xdr:row>
      <xdr:rowOff>0</xdr:rowOff>
    </xdr:from>
    <xdr:to>
      <xdr:col>11</xdr:col>
      <xdr:colOff>0</xdr:colOff>
      <xdr:row>39</xdr:row>
      <xdr:rowOff>31750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40236961-C3C6-4656-B68F-BD2B2ED39E87}"/>
            </a:ext>
          </a:extLst>
        </xdr:cNvPr>
        <xdr:cNvSpPr txBox="1"/>
      </xdr:nvSpPr>
      <xdr:spPr>
        <a:xfrm>
          <a:off x="0" y="5143500"/>
          <a:ext cx="8382000" cy="2317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/>
            <a:t>AUTOCALL:</a:t>
          </a:r>
        </a:p>
        <a:p>
          <a:r>
            <a:rPr lang="es-MX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CADA FECHA DE OBSERVACIÓN: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EL SUBYACENTE SE ENCUENTRA IGUAL O POR ENCIMA DEL 100% DEL NIVEL INICIAL, LA ESTRUCTURA PAGA 100% DEL NOMINAL + CUPÓN X NÚM DE OBSERVACIÓN (SI CANCELA EN LA PRIMERA PAGA CUPÓN X 1, EN LA SEGUNDA CUPÓN X 2, Y ASÍ SUCESIVAMENTE)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OTRO CASO, EL PRODUCTO CONTINÚA A LA SIGUIENTE FECHA DE OBSERVACIÓN.</a:t>
          </a:r>
        </a:p>
        <a:p>
          <a:r>
            <a:rPr lang="es-MX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VENCIMIENTO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EL SUBYACENTE SE ENCUENTRA IGUAL O POR ENCIMA DEL 100% DEL NIVEL INICIAL, LA ESTRUCTURA PAGA 100% DEL NOMINAL + CUPÓN X 12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EL SUBYACENTE SE ENCUENTRA POR DEBAJO DE 100% E IGUAL O POR ENCIMA DEL 93% DEL NIVEL INICIAL, LA ESTRUCTURA PAGA 100% DEL NOMINAL.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OTRO CASO, LA ESTRUCTURA PAGA (NIVEL FINAL/NIVEL INICIAL)</a:t>
          </a:r>
        </a:p>
        <a:p>
          <a:endParaRPr lang="es-MX" sz="1100"/>
        </a:p>
      </xdr:txBody>
    </xdr:sp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0</xdr:colOff>
      <xdr:row>53</xdr:row>
      <xdr:rowOff>31750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68F09720-CB70-4B1C-95F2-1277245E3D70}"/>
            </a:ext>
          </a:extLst>
        </xdr:cNvPr>
        <xdr:cNvSpPr txBox="1"/>
      </xdr:nvSpPr>
      <xdr:spPr>
        <a:xfrm>
          <a:off x="0" y="7810500"/>
          <a:ext cx="8382000" cy="2317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/>
            <a:t>AUTOCALL</a:t>
          </a:r>
          <a:r>
            <a:rPr lang="es-MX" sz="1100" b="1" baseline="0"/>
            <a:t> BARRERA CUPON (AMD CLAUDIA INOSTROSA)</a:t>
          </a:r>
          <a:endParaRPr lang="es-MX" sz="1100" b="1"/>
        </a:p>
        <a:p>
          <a:br>
            <a:rPr lang="es-MX" sz="1100"/>
          </a:br>
          <a:r>
            <a:rPr lang="es-MX"/>
            <a:t>cupones acumulables, si en una observacion el subyacente no esta por arriba del nivel inicial, pero esta hasta 10% por debajo, paga cupon pero no vence</a:t>
          </a:r>
        </a:p>
        <a:p>
          <a:r>
            <a:rPr lang="es-MX"/>
            <a:t> </a:t>
          </a:r>
        </a:p>
        <a:p>
          <a:r>
            <a:rPr lang="es-MX"/>
            <a:t>si en cualquier revision esta por encima del precio inicial, paga el cupon, los cupones acumulados y vence</a:t>
          </a:r>
        </a:p>
        <a:p>
          <a:r>
            <a:rPr lang="es-MX"/>
            <a:t> </a:t>
          </a:r>
        </a:p>
        <a:p>
          <a:r>
            <a:rPr lang="es-MX"/>
            <a:t>si a vencimiento el precio se encuentra por debajo del nivel inicial y arriba del buffer de 20% el cliente recibe el 100% del capital</a:t>
          </a:r>
        </a:p>
        <a:p>
          <a:r>
            <a:rPr lang="es-MX"/>
            <a:t> </a:t>
          </a:r>
        </a:p>
        <a:p>
          <a:r>
            <a:rPr lang="es-MX"/>
            <a:t>el precio del subyacente al vencimiento es menor al nivel inivial y al buffer de proteccion perdida 1 a 1</a:t>
          </a:r>
        </a:p>
        <a:p>
          <a:endParaRPr lang="es-MX" sz="1100"/>
        </a:p>
      </xdr:txBody>
    </xdr:sp>
    <xdr:clientData/>
  </xdr:twoCellAnchor>
  <xdr:twoCellAnchor>
    <xdr:from>
      <xdr:col>0</xdr:col>
      <xdr:colOff>0</xdr:colOff>
      <xdr:row>56</xdr:row>
      <xdr:rowOff>0</xdr:rowOff>
    </xdr:from>
    <xdr:to>
      <xdr:col>11</xdr:col>
      <xdr:colOff>0</xdr:colOff>
      <xdr:row>68</xdr:row>
      <xdr:rowOff>31750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CF33FF2F-E144-46EF-97FA-39DBB06D6E28}"/>
            </a:ext>
          </a:extLst>
        </xdr:cNvPr>
        <xdr:cNvSpPr txBox="1"/>
      </xdr:nvSpPr>
      <xdr:spPr>
        <a:xfrm>
          <a:off x="0" y="10668000"/>
          <a:ext cx="8382000" cy="2317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/>
            <a:t>PHOENIX</a:t>
          </a:r>
          <a:r>
            <a:rPr lang="es-MX" sz="1100" b="1" baseline="0"/>
            <a:t> MARTHA CANASTA</a:t>
          </a:r>
          <a:endParaRPr lang="es-MX" sz="1100" b="1"/>
        </a:p>
        <a:p>
          <a:endParaRPr lang="es-MX" sz="1100"/>
        </a:p>
      </xdr:txBody>
    </xdr:sp>
    <xdr:clientData/>
  </xdr:twoCellAnchor>
  <xdr:twoCellAnchor>
    <xdr:from>
      <xdr:col>0</xdr:col>
      <xdr:colOff>76201</xdr:colOff>
      <xdr:row>57</xdr:row>
      <xdr:rowOff>28576</xdr:rowOff>
    </xdr:from>
    <xdr:to>
      <xdr:col>13</xdr:col>
      <xdr:colOff>123825</xdr:colOff>
      <xdr:row>86</xdr:row>
      <xdr:rowOff>92220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7A4AAEB0-26D3-43DA-B838-88CE252CCE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1" y="10887076"/>
          <a:ext cx="9953624" cy="55881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se Ernesto Ortega Parra" id="{53E43E48-1D1C-439A-A5D5-B04788F30334}" userId="S::jortegap@actinver.com.mx::147ce39d-1256-44e5-a265-d3f65ff317f6" providerId="AD"/>
  <person displayName="Regina Castañeiras Jenner" id="{1C0E7AAB-2063-4B2F-9255-6336A5E01DEE}" userId="S::rcastaneiras@actinver.com.mx::d238423a-e92c-441c-973e-b9ee04b76f65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8" dT="2023-05-09T19:39:49.91" personId="{1C0E7AAB-2063-4B2F-9255-6336A5E01DEE}" id="{2BEB97C8-31E1-4662-BC01-E521E2732E27}">
    <text>60.133429 USD</text>
  </threadedComment>
  <threadedComment ref="J9" dT="2023-05-09T19:42:48.20" personId="{1C0E7AAB-2063-4B2F-9255-6336A5E01DEE}" id="{57E2DC8A-7868-4D9C-A9CB-E2F86B88D84B}">
    <text>101.14 USD</text>
  </threadedComment>
  <threadedComment ref="J10" dT="2023-05-09T19:43:52.62" personId="{1C0E7AAB-2063-4B2F-9255-6336A5E01DEE}" id="{A91486FB-5E9B-4A01-AC49-3229F8FF31DD}">
    <text>232.23 USD</text>
  </threadedComment>
  <threadedComment ref="J10" dT="2023-05-09T19:44:08.82" personId="{1C0E7AAB-2063-4B2F-9255-6336A5E01DEE}" id="{00A94BEB-7D9B-44F8-B674-DB7376774CCC}" parentId="{A91486FB-5E9B-4A01-AC49-3229F8FF31DD}">
    <text>34.00% EFECTIVO</text>
  </threadedComment>
  <threadedComment ref="H11" dT="2023-05-09T20:14:05.14" personId="{1C0E7AAB-2063-4B2F-9255-6336A5E01DEE}" id="{EDE16808-9270-408B-8F65-83B41C29712D}">
    <text>5.85% EFECTIVO TRIMESTRAL</text>
  </threadedComment>
  <threadedComment ref="M11" dT="2023-05-09T19:49:53.60" personId="{1C0E7AAB-2063-4B2F-9255-6336A5E01DEE}" id="{A30ABD20-C3F1-4A0E-A602-F8031706DA28}">
    <text>128.14 USD</text>
  </threadedComment>
  <threadedComment ref="J12" dT="2023-08-23T14:57:46.78" personId="{1C0E7AAB-2063-4B2F-9255-6336A5E01DEE}" id="{47D39797-0873-45F1-A25B-2DEA51E1079C}">
    <text>129.08 USD</text>
  </threadedComment>
  <threadedComment ref="J13" dT="2023-10-24T15:07:31.72" personId="{1C0E7AAB-2063-4B2F-9255-6336A5E01DEE}" id="{82B54286-29B5-42E1-890F-E241591C365C}">
    <text>421.19 USD</text>
  </threadedComment>
  <threadedComment ref="J14" dT="2023-05-24T13:53:11.93" personId="{1C0E7AAB-2063-4B2F-9255-6336A5E01DEE}" id="{144CA743-8CAC-4932-B66B-DD48EB566572}">
    <text>414.09 USD</text>
  </threadedComment>
  <threadedComment ref="H17" dT="2023-05-09T16:45:45.76" personId="{1C0E7AAB-2063-4B2F-9255-6336A5E01DEE}" id="{67ED9F30-3C2F-4BAC-883B-5667BC278253}">
    <text>8.00% EFECTIVO TRIMESTRAL</text>
  </threadedComment>
  <threadedComment ref="J17" dT="2023-01-11T17:42:17.97" personId="{1C0E7AAB-2063-4B2F-9255-6336A5E01DEE}" id="{2F2563B6-0FAB-4491-90ED-D36159DB6EB8}">
    <text>85.64 USD</text>
  </threadedComment>
  <threadedComment ref="K17" dT="2023-05-09T16:39:15.52" personId="{1C0E7AAB-2063-4B2F-9255-6336A5E01DEE}" id="{058BEBCD-FA4D-4A8F-A361-F2CE4D7A92D1}">
    <text>74.66 USD</text>
  </threadedComment>
  <threadedComment ref="L17" dT="2023-05-17T17:15:38.01" personId="{1C0E7AAB-2063-4B2F-9255-6336A5E01DEE}" id="{EE2E0815-7897-41F1-BA16-E3DB19045012}">
    <text>60.80 USD</text>
  </threadedComment>
  <threadedComment ref="M17" dT="2023-08-16T14:39:03.76" personId="{1C0E7AAB-2063-4B2F-9255-6336A5E01DEE}" id="{847DE153-3D64-4502-A7FE-1CC19949821C}">
    <text>62.94 USD</text>
  </threadedComment>
  <threadedComment ref="J18" dT="2023-09-06T15:41:33.92" personId="{1C0E7AAB-2063-4B2F-9255-6336A5E01DEE}" id="{D38A22A4-0894-4B42-AB5B-A038E9CDD836}">
    <text>449.24 USD</text>
  </threadedComment>
  <threadedComment ref="H19" dT="2023-05-09T16:44:49.79" personId="{1C0E7AAB-2063-4B2F-9255-6336A5E01DEE}" id="{E6C82EA9-24B8-4036-A4AB-AD308A86F638}">
    <text>8.00% EFECTIVO TRIMESTRAL</text>
  </threadedComment>
  <threadedComment ref="J19" dT="2023-01-11T17:43:14.29" personId="{1C0E7AAB-2063-4B2F-9255-6336A5E01DEE}" id="{50FEDE21-B46D-4E75-A69C-D00B3D2BBDB6}">
    <text>87.34 USD</text>
  </threadedComment>
  <threadedComment ref="K19" dT="2023-05-09T16:43:06.81" personId="{1C0E7AAB-2063-4B2F-9255-6336A5E01DEE}" id="{EFB9C47E-EC40-4CC3-8D38-9F72D1843A9F}">
    <text>104.47 USD</text>
  </threadedComment>
  <threadedComment ref="K19" dT="2023-05-09T16:45:19.59" personId="{1C0E7AAB-2063-4B2F-9255-6336A5E01DEE}" id="{B71CDD0D-DFB6-4219-B91C-3085B5595CB7}" parentId="{EFB9C47E-EC40-4CC3-8D38-9F72D1843A9F}">
    <text>16.00% VTO</text>
  </threadedComment>
  <threadedComment ref="H20" dT="2023-05-09T16:48:10.41" personId="{1C0E7AAB-2063-4B2F-9255-6336A5E01DEE}" id="{9631BE9B-532E-4A6C-B93F-E7736F663F1C}">
    <text>4.75% EFECTIVO TRIMESTRAL</text>
  </threadedComment>
  <threadedComment ref="J20" dT="2023-05-09T16:48:30.86" personId="{1C0E7AAB-2063-4B2F-9255-6336A5E01DEE}" id="{7FAA8EE8-84AD-4CBF-BCEC-A238F04A1C12}">
    <text>51.15 USD</text>
  </threadedComment>
  <threadedComment ref="J20" dT="2023-05-09T16:49:33.23" personId="{1C0E7AAB-2063-4B2F-9255-6336A5E01DEE}" id="{54C341CE-F661-471C-80E3-EA12DA11D981}" parentId="{7FAA8EE8-84AD-4CBF-BCEC-A238F04A1C12}">
    <text>4.75% EFECTIVO</text>
  </threadedComment>
  <threadedComment ref="H21" dT="2023-05-09T16:50:49.34" personId="{1C0E7AAB-2063-4B2F-9255-6336A5E01DEE}" id="{B13D4BA7-C5B8-4291-9F1F-65698A511A6E}">
    <text>5.15% EFECTIVO TRIMESTRAL</text>
  </threadedComment>
  <threadedComment ref="J21" dT="2023-05-09T16:52:31.84" personId="{1C0E7AAB-2063-4B2F-9255-6336A5E01DEE}" id="{940756A1-7520-4EE1-9A98-1DA33F6BAEE2}">
    <text>183.32 USD</text>
  </threadedComment>
  <threadedComment ref="J21" dT="2023-05-09T16:52:40.42" personId="{1C0E7AAB-2063-4B2F-9255-6336A5E01DEE}" id="{DBE1FC38-AB64-43C8-8266-ED4C31F94086}" parentId="{940756A1-7520-4EE1-9A98-1DA33F6BAEE2}">
    <text>5.15% EFECTIVO</text>
  </threadedComment>
  <threadedComment ref="H22" dT="2023-05-09T16:55:10.97" personId="{1C0E7AAB-2063-4B2F-9255-6336A5E01DEE}" id="{5082FEEF-EE15-45C9-B3AA-76C5D3BF22C5}">
    <text>4.00% EFECTIVO TRIMESTRAL</text>
  </threadedComment>
  <threadedComment ref="J22" dT="2023-05-09T17:02:32.55" personId="{1C0E7AAB-2063-4B2F-9255-6336A5E01DEE}" id="{2EA2F7D5-36F7-4A9A-AC7D-BA42A74A36E3}">
    <text>3,970.99 USD</text>
  </threadedComment>
  <threadedComment ref="J22" dT="2023-05-09T17:02:40.35" personId="{1C0E7AAB-2063-4B2F-9255-6336A5E01DEE}" id="{1D63D6F3-E585-4346-BAF9-83ADB3FB70DE}" parentId="{2EA2F7D5-36F7-4A9A-AC7D-BA42A74A36E3}">
    <text>EFECTIVO</text>
  </threadedComment>
  <threadedComment ref="J23" dT="2023-12-26T18:49:48.14" personId="{1C0E7AAB-2063-4B2F-9255-6336A5E01DEE}" id="{2F64E362-6CDB-4AED-8D64-403FAB1DF5A7}">
    <text>473.65 USD</text>
  </threadedComment>
  <threadedComment ref="I24" dT="2024-01-02T16:13:18.48" personId="{1C0E7AAB-2063-4B2F-9255-6336A5E01DEE}" id="{1A1BB439-69A5-4FB1-91D5-0318D65E9860}">
    <text>411.50 EUR</text>
  </threadedComment>
  <threadedComment ref="J25" dT="2024-01-04T17:16:20.03" personId="{1C0E7AAB-2063-4B2F-9255-6336A5E01DEE}" id="{08B8EFCE-D75B-446C-AF1A-D5783C28FDC7}">
    <text>398.33 USD</text>
  </threadedComment>
  <threadedComment ref="H27" dT="2023-05-09T17:16:10.35" personId="{1C0E7AAB-2063-4B2F-9255-6336A5E01DEE}" id="{E0EF46A5-A235-435E-8ED0-A3AA3D476550}">
    <text>6.35% EFECTIVO TRIMESTRAL</text>
  </threadedComment>
  <threadedComment ref="J27" dT="2023-05-09T17:17:06.40" personId="{1C0E7AAB-2063-4B2F-9255-6336A5E01DEE}" id="{796798BD-1706-4C8F-8BBB-2CF472C25576}">
    <text>89.84 USD</text>
  </threadedComment>
  <threadedComment ref="J27" dT="2023-05-09T17:17:18.02" personId="{1C0E7AAB-2063-4B2F-9255-6336A5E01DEE}" id="{7D93970E-59A5-4A2A-B38B-ABB5124E4801}" parentId="{796798BD-1706-4C8F-8BBB-2CF472C25576}">
    <text>6.35% EFECTIVO</text>
  </threadedComment>
  <threadedComment ref="H28" dT="2023-05-09T17:19:45.48" personId="{1C0E7AAB-2063-4B2F-9255-6336A5E01DEE}" id="{A8E78304-4D1A-4FDE-AA86-4F942C69C839}">
    <text>3.90% EFECTIVO TRIMESTRAL</text>
  </threadedComment>
  <threadedComment ref="J28" dT="2023-06-05T15:37:59.35" personId="{1C0E7AAB-2063-4B2F-9255-6336A5E01DEE}" id="{F6C2404E-E8DE-47BC-AC12-CE9FFD69F318}">
    <text>124.67 USD</text>
  </threadedComment>
  <threadedComment ref="H30" dT="2023-05-09T15:35:29.70" personId="{1C0E7AAB-2063-4B2F-9255-6336A5E01DEE}" id="{3C44F595-9B01-455A-8A64-A8AEB0112E4B}">
    <text>4.630% efectivo trimestral</text>
  </threadedComment>
  <threadedComment ref="J30" dT="2023-06-28T20:04:31.94" personId="{1C0E7AAB-2063-4B2F-9255-6336A5E01DEE}" id="{23BE8395-9FA8-4D74-B67B-AA4E381BCFB0}">
    <text>120.19 USD</text>
  </threadedComment>
  <threadedComment ref="H32" dT="2023-05-09T15:58:23.75" personId="{1C0E7AAB-2063-4B2F-9255-6336A5E01DEE}" id="{E5B61D8B-A178-4C78-9E45-CB9CF1DED768}">
    <text>10.00% efectivo trimestral</text>
  </threadedComment>
  <threadedComment ref="J32" dT="2023-07-20T18:24:40.05" personId="{1C0E7AAB-2063-4B2F-9255-6336A5E01DEE}" id="{1A821421-7CCF-4851-A2C9-D32A03463AC7}">
    <text>31.70 USD</text>
  </threadedComment>
  <threadedComment ref="H33" dT="2023-05-09T16:03:25.58" personId="{1C0E7AAB-2063-4B2F-9255-6336A5E01DEE}" id="{72970BF6-C78D-4F9B-9590-0EE747E486B7}">
    <text>5.00% EFECTIVO TRIMESTRAL</text>
  </threadedComment>
  <threadedComment ref="J33" dT="2023-07-10T19:02:28.58" personId="{1C0E7AAB-2063-4B2F-9255-6336A5E01DEE}" id="{A3FE20BF-CCFF-4B55-A77C-BDD8D7F61DD0}">
    <text>115.94 USD</text>
  </threadedComment>
  <threadedComment ref="K33" dT="2023-10-17T15:45:33.53" personId="{1C0E7AAB-2063-4B2F-9255-6336A5E01DEE}" id="{97C40759-1AE3-4FB0-85F2-A88BD5C4A159}">
    <text>110.88 USD</text>
  </threadedComment>
  <threadedComment ref="L33" dT="2024-01-10T15:12:51.15" personId="{1C0E7AAB-2063-4B2F-9255-6336A5E01DEE}" id="{82E9AD1B-CE9D-4EEF-8DEF-570416DCB624}">
    <text>404.95 USD</text>
  </threadedComment>
  <threadedComment ref="H34" dT="2023-05-09T16:06:11.00" personId="{1C0E7AAB-2063-4B2F-9255-6336A5E01DEE}" id="{AEA4AD28-83A4-46B0-8A65-6DD2EC138DD5}">
    <text>7.15% EFECTIVO TRIMESTRAL</text>
  </threadedComment>
  <threadedComment ref="J34" dT="2023-07-20T18:13:37.78" personId="{1C0E7AAB-2063-4B2F-9255-6336A5E01DEE}" id="{A5A80770-BC96-4D46-A7AE-78A57BBD790A}">
    <text>124.54 USD</text>
  </threadedComment>
  <threadedComment ref="H37" dT="2023-05-09T16:12:18.25" personId="{1C0E7AAB-2063-4B2F-9255-6336A5E01DEE}" id="{F655D283-C2FE-44B7-8CB6-DD8E72427ED8}">
    <text>5.00% EFECTIVO TRIMESTRAL</text>
  </threadedComment>
  <threadedComment ref="J37" dT="2023-08-10T19:27:07.91" personId="{1C0E7AAB-2063-4B2F-9255-6336A5E01DEE}" id="{DEF9B013-27B2-405E-A45B-6A3431A393A4}">
    <text>36.92 USD</text>
  </threadedComment>
  <threadedComment ref="H39" dT="2023-05-11T16:47:35.09" personId="{1C0E7AAB-2063-4B2F-9255-6336A5E01DEE}" id="{7368568A-A50C-4527-A7EE-E295DE177D26}">
    <text>6.00% efectivo trimestral</text>
  </threadedComment>
  <threadedComment ref="J39" dT="2023-08-16T14:40:22.91" personId="{1C0E7AAB-2063-4B2F-9255-6336A5E01DEE}" id="{EE6DF023-E4A6-41CD-8A8B-49EB61BB4A04}">
    <text>33.30 USD</text>
  </threadedComment>
  <threadedComment ref="H41" dT="2023-05-29T14:27:57.52" personId="{1C0E7AAB-2063-4B2F-9255-6336A5E01DEE}" id="{1E2280E1-841B-498D-93C6-E37AF3E7735F}">
    <text>8.05% efectiva trimestral</text>
  </threadedComment>
  <threadedComment ref="J41" dT="2023-09-06T15:38:05.99" personId="{1C0E7AAB-2063-4B2F-9255-6336A5E01DEE}" id="{08C0374B-A92E-4045-A220-7447F1CD963C}">
    <text>125.52 USD</text>
  </threadedComment>
  <threadedComment ref="K41" dT="2023-12-14T19:39:26.00" personId="{1C0E7AAB-2063-4B2F-9255-6336A5E01DEE}" id="{6CF992B8-D3F4-4A39-9569-6ABD475C89A6}">
    <text>133.71 USD</text>
  </threadedComment>
  <threadedComment ref="H42" dT="2023-05-30T19:44:21.06" personId="{1C0E7AAB-2063-4B2F-9255-6336A5E01DEE}" id="{3CD82DF2-A272-4F6A-BB17-EED24202970C}">
    <text>4.40% EFECTIVO TRIMESTRAL</text>
  </threadedComment>
  <threadedComment ref="J42" dT="2023-09-06T15:39:07.39" personId="{1C0E7AAB-2063-4B2F-9255-6336A5E01DEE}" id="{60DC14A0-0519-4273-9B97-24D489767EB7}">
    <text>65.61 USD</text>
  </threadedComment>
  <threadedComment ref="K42" dT="2023-12-14T19:40:19.75" personId="{1C0E7AAB-2063-4B2F-9255-6336A5E01DEE}" id="{B3AD4037-631E-41E3-8393-E641E5234A94}">
    <text>71.02 USD</text>
  </threadedComment>
  <threadedComment ref="H43" dT="2023-06-22T20:14:11.54" personId="{1C0E7AAB-2063-4B2F-9255-6336A5E01DEE}" id="{20EDE0B5-D51C-4AAE-97C4-CD6786095F14}">
    <text>5.50% efectivo trimestral</text>
  </threadedComment>
  <threadedComment ref="J43" dT="2023-12-14T19:29:34.26" personId="{1C0E7AAB-2063-4B2F-9255-6336A5E01DEE}" id="{8E888FB2-DE77-42F5-9EF4-A03A2237BB51}">
    <text>473.65 USD</text>
  </threadedComment>
  <threadedComment ref="H45" dT="2023-07-05T17:38:33.74" personId="{1C0E7AAB-2063-4B2F-9255-6336A5E01DEE}" id="{6B02D2AD-48C5-4AF3-B047-D9DABFFB906D}">
    <text>6.00% efectivo trimestral</text>
  </threadedComment>
  <threadedComment ref="J45" dT="2023-10-17T15:46:38.35" personId="{1C0E7AAB-2063-4B2F-9255-6336A5E01DEE}" id="{5781D939-60A7-433D-99AE-8914334FE639}">
    <text>102.91 USD</text>
  </threadedComment>
  <threadedComment ref="K45" dT="2024-01-10T15:14:02.21" personId="{1C0E7AAB-2063-4B2F-9255-6336A5E01DEE}" id="{33C4305C-7AD0-404C-8F35-704F36FCE951}">
    <text>138.58 USD</text>
  </threadedComment>
  <threadedComment ref="H47" dT="2023-07-10T19:10:43.93" personId="{1C0E7AAB-2063-4B2F-9255-6336A5E01DEE}" id="{B98938D6-F25B-451F-A51E-116A1AFAE57A}">
    <text>4.85% EFECTIVO TRIMESTRAL</text>
  </threadedComment>
  <threadedComment ref="J47" dT="2023-10-17T15:48:33.55" personId="{1C0E7AAB-2063-4B2F-9255-6336A5E01DEE}" id="{ADCD6444-F106-43CE-A310-070A91F3F5EC}">
    <text>138.97 USD</text>
  </threadedComment>
  <threadedComment ref="H48" dT="2023-07-20T18:10:01.40" personId="{1C0E7AAB-2063-4B2F-9255-6336A5E01DEE}" id="{8D86BD42-90AD-4BF0-B1D4-757DC05AA19B}">
    <text>3.55% EFECTIVO TIRMESTRAL</text>
  </threadedComment>
  <threadedComment ref="J48" dT="2023-10-20T19:24:55.96" personId="{1C0E7AAB-2063-4B2F-9255-6336A5E01DEE}" id="{2AE7CD14-AEA7-49ED-AA1A-7E8382ADCDA0}">
    <text>13.71 USD</text>
  </threadedComment>
  <threadedComment ref="K48" dT="2024-01-23T15:18:39.69" personId="{1C0E7AAB-2063-4B2F-9255-6336A5E01DEE}" id="{FCA153A2-EAA4-4EAE-AE3E-CB3013369A52}">
    <text>13.76 USD</text>
  </threadedComment>
  <threadedComment ref="H49" dT="2023-07-25T19:32:48.90" personId="{1C0E7AAB-2063-4B2F-9255-6336A5E01DEE}" id="{785482B7-C891-4783-B4EB-A1D8DC9E069F}">
    <text>5.00% EFECTIVO TRIMESTRAL</text>
  </threadedComment>
  <threadedComment ref="J49" dT="2023-11-01T15:35:17.90" personId="{1C0E7AAB-2063-4B2F-9255-6336A5E01DEE}" id="{69822EE0-A542-470C-AFE8-862D3F515B96}">
    <text>132.71 USD</text>
  </threadedComment>
  <threadedComment ref="H51" dT="2023-08-01T16:36:32.66" personId="{1C0E7AAB-2063-4B2F-9255-6336A5E01DEE}" id="{7BF6CE0C-D300-419B-9187-FABC34CCA676}">
    <text>11.46% EFECTIVO TRIMESTRAL</text>
  </threadedComment>
  <threadedComment ref="J51" dT="2023-12-14T19:30:55.33" personId="{1C0E7AAB-2063-4B2F-9255-6336A5E01DEE}" id="{9F3C42F1-2BD7-49A6-B3A1-9F1181065727}">
    <text>459.55 USD</text>
  </threadedComment>
  <threadedComment ref="K51" dT="2024-02-07T16:33:00.73" personId="{1C0E7AAB-2063-4B2F-9255-6336A5E01DEE}" id="{77F97831-621D-4A3D-9C8A-0905EB4AFD1C}">
    <text>689.28 USD</text>
  </threadedComment>
  <threadedComment ref="H52" dT="2023-08-17T18:11:14.99" personId="{1C0E7AAB-2063-4B2F-9255-6336A5E01DEE}" id="{3ED5B025-8C46-496C-A584-B7CA837C5D75}">
    <text>6.15% efectivo trimestral</text>
  </threadedComment>
  <threadedComment ref="J52" dT="2023-12-14T19:31:58.62" personId="{1C0E7AAB-2063-4B2F-9255-6336A5E01DEE}" id="{1D83FF49-333B-450C-BB01-F0BE077E145B}">
    <text>28.18 USD</text>
  </threadedComment>
  <threadedComment ref="H53" dT="2023-08-29T16:58:31.28" personId="{1C0E7AAB-2063-4B2F-9255-6336A5E01DEE}" id="{CFCC90F2-22B8-41D2-9EBF-3EA5E5688389}">
    <text>5.10% efectivo trimestral</text>
  </threadedComment>
  <threadedComment ref="J53" dT="2023-12-14T19:41:09.59" personId="{1C0E7AAB-2063-4B2F-9255-6336A5E01DEE}" id="{8820201D-F934-4A9A-AA2B-B91A6AF2AD71}">
    <text>32.36 USD</text>
  </threadedComment>
  <threadedComment ref="H55" dT="2023-09-14T17:15:07.69" personId="{1C0E7AAB-2063-4B2F-9255-6336A5E01DEE}" id="{F22F9329-953F-4076-91E6-24A86A487E02}">
    <text>5.54% cupon trim</text>
  </threadedComment>
  <threadedComment ref="J55" dT="2023-12-22T20:17:53.76" personId="{1C0E7AAB-2063-4B2F-9255-6336A5E01DEE}" id="{DB0CFFD2-11F7-472D-92C3-5D7E71D252CC}">
    <text>152.12 USD</text>
  </threadedComment>
  <threadedComment ref="H56" dT="2023-09-27T19:39:45.88" personId="{1C0E7AAB-2063-4B2F-9255-6336A5E01DEE}" id="{7B73CEB5-E056-4C8F-B8D9-EFDC6F3AB9EE}">
    <text>4.00% EFECTIVO TRIM</text>
  </threadedComment>
  <threadedComment ref="J56" dT="2024-01-03T14:54:52.04" personId="{1C0E7AAB-2063-4B2F-9255-6336A5E01DEE}" id="{B06F4D4F-8921-4356-B637-CC7D2CD9595C}">
    <text>53.04 USD</text>
  </threadedComment>
  <threadedComment ref="H58" dT="2023-10-17T15:32:56.65" personId="{1C0E7AAB-2063-4B2F-9255-6336A5E01DEE}" id="{CEEE72C8-16AB-4B37-A51D-40C107646E93}">
    <text>9.75% cupón efectivo trimestral</text>
  </threadedComment>
  <threadedComment ref="J58" dT="2024-01-23T15:17:14.65" personId="{1C0E7AAB-2063-4B2F-9255-6336A5E01DEE}" id="{AC699765-99FA-4E43-A9C2-7A3860BC1A92}">
    <text>13.62 USD</text>
  </threadedComment>
  <threadedComment ref="H59" dT="2023-10-31T16:24:34.65" personId="{1C0E7AAB-2063-4B2F-9255-6336A5E01DEE}" id="{8392B843-FDD3-4084-B52D-50748CEFB3B8}">
    <text>5.10% efectivo trim</text>
  </threadedComment>
  <threadedComment ref="J59" dT="2024-02-07T16:32:14.35" personId="{1C0E7AAB-2063-4B2F-9255-6336A5E01DEE}" id="{4D90A74F-29AA-4F32-95E3-4FFCC3BA76EB}">
    <text>170.10 USD</text>
  </threadedComment>
  <threadedComment ref="H60" dT="2023-12-15T19:30:18.93" personId="{1C0E7AAB-2063-4B2F-9255-6336A5E01DEE}" id="{0462F029-0BDD-4454-9E53-72B94990CB63}">
    <text>6.25% EFECTIVO TIMESTRAL</text>
  </threadedComment>
  <threadedComment ref="H61" dT="2023-12-18T16:52:56.50" personId="{1C0E7AAB-2063-4B2F-9255-6336A5E01DEE}" id="{3F266B6F-E07A-43FD-B61B-7B2B770764A8}">
    <text>6.25% EFECTIVO TRIMESTRAL</text>
  </threadedComment>
  <threadedComment ref="H62" dT="2023-12-18T16:55:29.73" personId="{1C0E7AAB-2063-4B2F-9255-6336A5E01DEE}" id="{BC641BAE-DEEC-47AF-85B6-1AE2EF67E099}">
    <text>5% EFE TRIMESTRAL</text>
  </threadedComment>
  <threadedComment ref="H64" dT="2023-12-18T20:18:39.37" personId="{1C0E7AAB-2063-4B2F-9255-6336A5E01DEE}" id="{D0A9F3AA-1E06-43EF-8D60-2030D5CD076A}">
    <text>8.25% efe trimestral</text>
  </threadedComment>
  <threadedComment ref="H65" dT="2023-12-27T15:56:31.96" personId="{1C0E7AAB-2063-4B2F-9255-6336A5E01DEE}" id="{A5919C73-8769-45D3-AF3D-5E8FA2672720}">
    <text>4.75% EFECTIVO TRIM</text>
  </threadedComment>
  <threadedComment ref="H67" dT="2024-01-12T19:47:23.95" personId="{1C0E7AAB-2063-4B2F-9255-6336A5E01DEE}" id="{5F8F2E2A-8F51-4B8E-B78D-8BF659CBFF52}">
    <text>8.00% EFE TRIM</text>
  </threadedComment>
  <threadedComment ref="H68" dT="2024-01-26T17:18:26.45" personId="{1C0E7AAB-2063-4B2F-9255-6336A5E01DEE}" id="{C5AB8523-0E41-4340-82B6-F147900DB6B9}">
    <text>9.15% EFE TRIMESTRAL</text>
  </threadedComment>
  <threadedComment ref="H69" dT="2024-01-29T17:25:46.32" personId="{1C0E7AAB-2063-4B2F-9255-6336A5E01DEE}" id="{CD0CE261-8F51-4F70-B5C6-158321BB4E53}">
    <text>6.85% EFE TRIMESTRAL</text>
  </threadedComment>
  <threadedComment ref="H72" dT="2024-02-12T18:47:00.75" personId="{1C0E7AAB-2063-4B2F-9255-6336A5E01DEE}" id="{DB5144AE-4632-49D7-8F78-90F35D83735F}">
    <text>10.00% EFE TRIMESTRAL</text>
  </threadedComment>
  <threadedComment ref="H73" dT="2024-02-12T18:47:00.75" personId="{1C0E7AAB-2063-4B2F-9255-6336A5E01DEE}" id="{D883D178-5AAF-477D-A9E5-E06C389C2FBB}">
    <text>10.00% EFE TRIMESTRAL</text>
  </threadedComment>
  <threadedComment ref="H74" dT="2024-02-12T18:47:00.75" personId="{1C0E7AAB-2063-4B2F-9255-6336A5E01DEE}" id="{53A06D94-54DE-4CD6-B86F-50ED89A99004}">
    <text>10.00% EFE TRIMESTRAL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8" dT="2023-05-09T19:39:49.91" personId="{1C0E7AAB-2063-4B2F-9255-6336A5E01DEE}" id="{089262FC-C037-47CF-A4C7-B4D70AB25EBB}">
    <text>60.133429 USD</text>
  </threadedComment>
  <threadedComment ref="J9" dT="2023-05-09T19:42:48.20" personId="{1C0E7AAB-2063-4B2F-9255-6336A5E01DEE}" id="{4C079647-F82A-4E53-AB3A-162B2919F051}">
    <text>101.14 USD</text>
  </threadedComment>
  <threadedComment ref="J10" dT="2023-05-09T19:43:52.62" personId="{1C0E7AAB-2063-4B2F-9255-6336A5E01DEE}" id="{9EF726AD-5435-4E2E-B285-0F64DB204400}">
    <text>232.23 USD</text>
  </threadedComment>
  <threadedComment ref="J10" dT="2023-05-09T19:44:08.82" personId="{1C0E7AAB-2063-4B2F-9255-6336A5E01DEE}" id="{B8B28279-1B58-4A3B-B888-EA5D50D6C23A}" parentId="{9EF726AD-5435-4E2E-B285-0F64DB204400}">
    <text>34.00% EFECTIVO</text>
  </threadedComment>
  <threadedComment ref="H11" dT="2023-05-09T20:14:05.14" personId="{1C0E7AAB-2063-4B2F-9255-6336A5E01DEE}" id="{8253E4D1-A60C-4616-9A97-5389318676F7}">
    <text>5.85% EFECTIVO TRIMESTRAL</text>
  </threadedComment>
  <threadedComment ref="M11" dT="2023-05-09T19:49:53.60" personId="{1C0E7AAB-2063-4B2F-9255-6336A5E01DEE}" id="{538D289D-5623-481D-8723-F0728A49B5AF}">
    <text>128.14 USD</text>
  </threadedComment>
  <threadedComment ref="J12" dT="2023-08-23T14:57:46.78" personId="{1C0E7AAB-2063-4B2F-9255-6336A5E01DEE}" id="{14459D37-1254-42E3-B257-BE861183E480}">
    <text>129.08 USD</text>
  </threadedComment>
  <threadedComment ref="J13" dT="2023-10-24T15:07:31.72" personId="{1C0E7AAB-2063-4B2F-9255-6336A5E01DEE}" id="{3DD28669-530B-4D57-A6CC-17DFDF5BBBCE}">
    <text>421.19 USD</text>
  </threadedComment>
  <threadedComment ref="J14" dT="2023-05-24T13:53:11.93" personId="{1C0E7AAB-2063-4B2F-9255-6336A5E01DEE}" id="{87CFC291-72C3-4330-B323-FF75AB9CA911}">
    <text>414.09 USD</text>
  </threadedComment>
  <threadedComment ref="H17" dT="2023-05-09T16:45:45.76" personId="{1C0E7AAB-2063-4B2F-9255-6336A5E01DEE}" id="{9CB2C22D-713D-4E82-A843-3B8CF1715747}">
    <text>8.00% EFECTIVO TRIMESTRAL</text>
  </threadedComment>
  <threadedComment ref="J17" dT="2023-01-11T17:42:17.97" personId="{1C0E7AAB-2063-4B2F-9255-6336A5E01DEE}" id="{FB2DA227-F7AE-4C15-A185-B49390C85599}">
    <text>85.64 USD</text>
  </threadedComment>
  <threadedComment ref="K17" dT="2023-05-09T16:39:15.52" personId="{1C0E7AAB-2063-4B2F-9255-6336A5E01DEE}" id="{4567CE54-A6CE-44DC-B541-3E2D5B6F4E97}">
    <text>74.66 USD</text>
  </threadedComment>
  <threadedComment ref="L17" dT="2023-05-17T17:15:38.01" personId="{1C0E7AAB-2063-4B2F-9255-6336A5E01DEE}" id="{76AA3952-7F9F-4A05-9069-130529CD98BE}">
    <text>60.80 USD</text>
  </threadedComment>
  <threadedComment ref="M17" dT="2023-08-16T14:39:03.76" personId="{1C0E7AAB-2063-4B2F-9255-6336A5E01DEE}" id="{66EBD6FF-A028-4E72-8E65-60D9B1DA24BD}">
    <text>62.94 USD</text>
  </threadedComment>
  <threadedComment ref="J18" dT="2023-09-06T15:41:33.92" personId="{1C0E7AAB-2063-4B2F-9255-6336A5E01DEE}" id="{4D5E2F70-712A-4653-ADD9-52B7EFDF0230}">
    <text>449.24 USD</text>
  </threadedComment>
  <threadedComment ref="H19" dT="2023-05-09T16:44:49.79" personId="{1C0E7AAB-2063-4B2F-9255-6336A5E01DEE}" id="{9A77A9E8-B083-4B91-BA76-01F5A19DAD62}">
    <text>8.00% EFECTIVO TRIMESTRAL</text>
  </threadedComment>
  <threadedComment ref="J19" dT="2023-01-11T17:43:14.29" personId="{1C0E7AAB-2063-4B2F-9255-6336A5E01DEE}" id="{23806BE6-9ABF-4325-BBF1-2A3551DCF6F5}">
    <text>87.34 USD</text>
  </threadedComment>
  <threadedComment ref="K19" dT="2023-05-09T16:43:06.81" personId="{1C0E7AAB-2063-4B2F-9255-6336A5E01DEE}" id="{1E48BAAD-4628-4CEE-9839-265E1F97923C}">
    <text>104.47 USD</text>
  </threadedComment>
  <threadedComment ref="K19" dT="2023-05-09T16:45:19.59" personId="{1C0E7AAB-2063-4B2F-9255-6336A5E01DEE}" id="{3A86340D-8FAA-4F2D-8E68-497DC3FE293F}" parentId="{1E48BAAD-4628-4CEE-9839-265E1F97923C}">
    <text>16.00% VTO</text>
  </threadedComment>
  <threadedComment ref="H20" dT="2023-05-09T16:48:10.41" personId="{1C0E7AAB-2063-4B2F-9255-6336A5E01DEE}" id="{3257AD93-69DC-4420-AA57-45D915688DCF}">
    <text>4.75% EFECTIVO TRIMESTRAL</text>
  </threadedComment>
  <threadedComment ref="J20" dT="2023-05-09T16:48:30.86" personId="{1C0E7AAB-2063-4B2F-9255-6336A5E01DEE}" id="{16128734-D84E-4CC4-997C-827918595EC6}">
    <text>51.15 USD</text>
  </threadedComment>
  <threadedComment ref="J20" dT="2023-05-09T16:49:33.23" personId="{1C0E7AAB-2063-4B2F-9255-6336A5E01DEE}" id="{93CCBFBD-8102-44B9-B900-40FF119E77C3}" parentId="{16128734-D84E-4CC4-997C-827918595EC6}">
    <text>4.75% EFECTIVO</text>
  </threadedComment>
  <threadedComment ref="H21" dT="2023-05-09T16:50:49.34" personId="{1C0E7AAB-2063-4B2F-9255-6336A5E01DEE}" id="{8E322F7D-CB2F-4A76-BE84-BB92433A5465}">
    <text>5.15% EFECTIVO TRIMESTRAL</text>
  </threadedComment>
  <threadedComment ref="J21" dT="2023-05-09T16:52:31.84" personId="{1C0E7AAB-2063-4B2F-9255-6336A5E01DEE}" id="{F2F551ED-C52E-4699-8BAE-61AE40FB7175}">
    <text>183.32 USD</text>
  </threadedComment>
  <threadedComment ref="J21" dT="2023-05-09T16:52:40.42" personId="{1C0E7AAB-2063-4B2F-9255-6336A5E01DEE}" id="{9E65E615-5F73-4193-8A48-8CF25EF80449}" parentId="{F2F551ED-C52E-4699-8BAE-61AE40FB7175}">
    <text>5.15% EFECTIVO</text>
  </threadedComment>
  <threadedComment ref="H22" dT="2023-05-09T16:55:10.97" personId="{1C0E7AAB-2063-4B2F-9255-6336A5E01DEE}" id="{2D768332-E658-4440-8B05-AEA8B4D5CC3F}">
    <text>4.00% EFECTIVO TRIMESTRAL</text>
  </threadedComment>
  <threadedComment ref="J22" dT="2023-05-09T17:02:32.55" personId="{1C0E7AAB-2063-4B2F-9255-6336A5E01DEE}" id="{841CDA78-55A4-440B-A936-E118F3DCEE48}">
    <text>3,970.99 USD</text>
  </threadedComment>
  <threadedComment ref="J22" dT="2023-05-09T17:02:40.35" personId="{1C0E7AAB-2063-4B2F-9255-6336A5E01DEE}" id="{32BF4039-3CF6-4C5E-BCEA-5062BEE94669}" parentId="{841CDA78-55A4-440B-A936-E118F3DCEE48}">
    <text>EFECTIVO</text>
  </threadedComment>
  <threadedComment ref="J23" dT="2023-12-26T18:49:48.14" personId="{1C0E7AAB-2063-4B2F-9255-6336A5E01DEE}" id="{967D977F-E43A-47A2-B7BE-F26B976743E4}">
    <text>473.65 USD</text>
  </threadedComment>
  <threadedComment ref="I24" dT="2024-01-02T16:13:18.48" personId="{1C0E7AAB-2063-4B2F-9255-6336A5E01DEE}" id="{E4994860-D7FE-4794-A9F2-7EE54204D76C}">
    <text>411.50 EUR</text>
  </threadedComment>
  <threadedComment ref="J25" dT="2024-01-04T17:16:20.03" personId="{1C0E7AAB-2063-4B2F-9255-6336A5E01DEE}" id="{7F844C06-C978-4C7C-BCE8-77C7577571C9}">
    <text>398.33 USD</text>
  </threadedComment>
  <threadedComment ref="H27" dT="2023-05-09T17:16:10.35" personId="{1C0E7AAB-2063-4B2F-9255-6336A5E01DEE}" id="{11E16860-D8B2-4BB0-8FA6-679EEF1EAFE3}">
    <text>6.35% EFECTIVO TRIMESTRAL</text>
  </threadedComment>
  <threadedComment ref="J27" dT="2023-05-09T17:17:06.40" personId="{1C0E7AAB-2063-4B2F-9255-6336A5E01DEE}" id="{8AF9D223-84AB-4303-8F8E-278D435099D7}">
    <text>89.84 USD</text>
  </threadedComment>
  <threadedComment ref="J27" dT="2023-05-09T17:17:18.02" personId="{1C0E7AAB-2063-4B2F-9255-6336A5E01DEE}" id="{30A7C3B5-5005-40C1-BB59-E53BD0BC62E7}" parentId="{8AF9D223-84AB-4303-8F8E-278D435099D7}">
    <text>6.35% EFECTIVO</text>
  </threadedComment>
  <threadedComment ref="H28" dT="2023-05-09T17:19:45.48" personId="{1C0E7AAB-2063-4B2F-9255-6336A5E01DEE}" id="{395F5E58-AE70-4C0F-A3D6-BBABEAA9F3ED}">
    <text>3.90% EFECTIVO TRIMESTRAL</text>
  </threadedComment>
  <threadedComment ref="J28" dT="2023-06-05T15:37:59.35" personId="{1C0E7AAB-2063-4B2F-9255-6336A5E01DEE}" id="{8055AF30-D553-4C8D-BD12-5C1460D7E785}">
    <text>124.67 USD</text>
  </threadedComment>
  <threadedComment ref="J29" dT="2024-03-06T17:20:55.23" personId="{1C0E7AAB-2063-4B2F-9255-6336A5E01DEE}" id="{2925F6A9-AB86-4AB8-852F-4A8CD6828F15}">
    <text>40.03 USD</text>
  </threadedComment>
  <threadedComment ref="H30" dT="2023-05-09T15:35:29.70" personId="{1C0E7AAB-2063-4B2F-9255-6336A5E01DEE}" id="{ED0E5DA7-3A35-43BB-B640-C3E8416FFA05}">
    <text>4.630% efectivo trimestral</text>
  </threadedComment>
  <threadedComment ref="J30" dT="2023-06-28T20:04:31.94" personId="{1C0E7AAB-2063-4B2F-9255-6336A5E01DEE}" id="{452AE41B-E363-4F66-BCFB-12B5997A97E4}">
    <text>120.19 USD</text>
  </threadedComment>
  <threadedComment ref="H32" dT="2023-05-09T15:58:23.75" personId="{1C0E7AAB-2063-4B2F-9255-6336A5E01DEE}" id="{ACF4D96F-13A8-43A8-97A9-118968BB1B06}">
    <text>10.00% efectivo trimestral</text>
  </threadedComment>
  <threadedComment ref="J32" dT="2023-07-20T18:24:40.05" personId="{1C0E7AAB-2063-4B2F-9255-6336A5E01DEE}" id="{866CB717-D378-4719-9489-E4CEDE4272FC}">
    <text>31.70 USD</text>
  </threadedComment>
  <threadedComment ref="H33" dT="2023-05-09T16:03:25.58" personId="{1C0E7AAB-2063-4B2F-9255-6336A5E01DEE}" id="{5D61652D-E12E-42DD-8C9D-60AE2D43E543}">
    <text>5.00% EFECTIVO TRIMESTRAL</text>
  </threadedComment>
  <threadedComment ref="J33" dT="2023-07-10T19:02:28.58" personId="{1C0E7AAB-2063-4B2F-9255-6336A5E01DEE}" id="{FFFC1F34-C7A0-4A3C-B203-0F7B2D2B534B}">
    <text>115.94 USD</text>
  </threadedComment>
  <threadedComment ref="K33" dT="2023-10-17T15:45:33.53" personId="{1C0E7AAB-2063-4B2F-9255-6336A5E01DEE}" id="{F60752BD-8EDD-40D1-ACA2-1FEEEBAC0DDA}">
    <text>110.88 USD</text>
  </threadedComment>
  <threadedComment ref="L33" dT="2024-01-10T15:12:51.15" personId="{1C0E7AAB-2063-4B2F-9255-6336A5E01DEE}" id="{D1656FC5-6A72-43FF-A369-352A9EA606B0}">
    <text>404.95 USD</text>
  </threadedComment>
  <threadedComment ref="H34" dT="2023-05-09T16:06:11.00" personId="{1C0E7AAB-2063-4B2F-9255-6336A5E01DEE}" id="{61FD66D3-F066-4C2B-AFF0-C47FCD7687A9}">
    <text>7.15% EFECTIVO TRIMESTRAL</text>
  </threadedComment>
  <threadedComment ref="J34" dT="2023-07-20T18:13:37.78" personId="{1C0E7AAB-2063-4B2F-9255-6336A5E01DEE}" id="{79CEE16C-CD90-40E5-A928-5D352FAE6485}">
    <text>124.54 USD</text>
  </threadedComment>
  <threadedComment ref="H37" dT="2023-05-09T16:12:18.25" personId="{1C0E7AAB-2063-4B2F-9255-6336A5E01DEE}" id="{1237B480-0B4E-4EDF-B94F-5271003365FB}">
    <text>5.00% EFECTIVO TRIMESTRAL</text>
  </threadedComment>
  <threadedComment ref="J37" dT="2023-08-10T19:27:07.91" personId="{1C0E7AAB-2063-4B2F-9255-6336A5E01DEE}" id="{9D016B25-9128-418E-8E81-39F615805171}">
    <text>36.92 USD</text>
  </threadedComment>
  <threadedComment ref="H39" dT="2023-05-11T16:47:35.09" personId="{1C0E7AAB-2063-4B2F-9255-6336A5E01DEE}" id="{9EDDE203-6985-4825-A43F-C2BD02F50C51}">
    <text>6.00% efectivo trimestral</text>
  </threadedComment>
  <threadedComment ref="J39" dT="2023-08-16T14:40:22.91" personId="{1C0E7AAB-2063-4B2F-9255-6336A5E01DEE}" id="{43726B46-7CAB-4777-905D-C913686ED16F}">
    <text>33.30 USD</text>
  </threadedComment>
  <threadedComment ref="H41" dT="2023-05-29T14:27:57.52" personId="{1C0E7AAB-2063-4B2F-9255-6336A5E01DEE}" id="{A3B43F67-6FA2-4731-8293-2F824AC58558}">
    <text>8.05% efectiva trimestral</text>
  </threadedComment>
  <threadedComment ref="J41" dT="2023-09-06T15:38:05.99" personId="{1C0E7AAB-2063-4B2F-9255-6336A5E01DEE}" id="{0E7FD791-A5D1-4802-A13C-8503E3A3E9E0}">
    <text>125.52 USD</text>
  </threadedComment>
  <threadedComment ref="K41" dT="2023-12-14T19:39:26.00" personId="{1C0E7AAB-2063-4B2F-9255-6336A5E01DEE}" id="{76F8780C-F2B0-44BF-85B7-B3C46011EADC}">
    <text>133.71 USD</text>
  </threadedComment>
  <threadedComment ref="L41" dT="2024-03-05T16:32:12.09" personId="{1C0E7AAB-2063-4B2F-9255-6336A5E01DEE}" id="{155111A5-BE42-4065-8F91-329CE3E1DA97}">
    <text>150.49 USD</text>
  </threadedComment>
  <threadedComment ref="H42" dT="2023-05-30T19:44:21.06" personId="{1C0E7AAB-2063-4B2F-9255-6336A5E01DEE}" id="{C61C2F1F-E986-4217-B573-309F3B619F08}">
    <text>4.40% EFECTIVO TRIMESTRAL</text>
  </threadedComment>
  <threadedComment ref="J42" dT="2023-09-06T15:39:07.39" personId="{1C0E7AAB-2063-4B2F-9255-6336A5E01DEE}" id="{B335C8C5-C111-457F-BC1D-862D6C611B3F}">
    <text>65.61 USD</text>
  </threadedComment>
  <threadedComment ref="K42" dT="2023-12-14T19:40:19.75" personId="{1C0E7AAB-2063-4B2F-9255-6336A5E01DEE}" id="{84A311BA-4072-4AD5-9B9D-2A6C69085A45}">
    <text>71.02 USD</text>
  </threadedComment>
  <threadedComment ref="H43" dT="2023-06-22T20:14:11.54" personId="{1C0E7AAB-2063-4B2F-9255-6336A5E01DEE}" id="{0151DB3D-44AB-40BB-AF1B-F23C404C0199}">
    <text>5.50% efectivo trimestral</text>
  </threadedComment>
  <threadedComment ref="J43" dT="2023-12-14T19:29:34.26" personId="{1C0E7AAB-2063-4B2F-9255-6336A5E01DEE}" id="{54912F49-F0B1-476F-81C9-A0A12C571191}">
    <text>473.65 USD</text>
  </threadedComment>
  <threadedComment ref="K43" dT="2024-03-01T19:30:20.23" personId="{1C0E7AAB-2063-4B2F-9255-6336A5E01DEE}" id="{465F27C7-1C99-4562-9507-246577BAB1D4}">
    <text>555.35 USD</text>
  </threadedComment>
  <threadedComment ref="H45" dT="2023-07-05T17:38:33.74" personId="{1C0E7AAB-2063-4B2F-9255-6336A5E01DEE}" id="{230D9854-CA42-42C2-BF7B-B39B9442C8CB}">
    <text>6.00% efectivo trimestral</text>
  </threadedComment>
  <threadedComment ref="J45" dT="2023-10-17T15:46:38.35" personId="{1C0E7AAB-2063-4B2F-9255-6336A5E01DEE}" id="{BCABBF18-4551-43C2-BDD1-47F4F7085D26}">
    <text>102.91 USD</text>
  </threadedComment>
  <threadedComment ref="K45" dT="2024-01-10T15:14:02.21" personId="{1C0E7AAB-2063-4B2F-9255-6336A5E01DEE}" id="{93E84713-F26C-4C20-87D4-CB8C00945E2B}">
    <text>138.58 USD</text>
  </threadedComment>
  <threadedComment ref="H47" dT="2023-07-10T19:10:43.93" personId="{1C0E7AAB-2063-4B2F-9255-6336A5E01DEE}" id="{43C5D8D6-6FF0-4B6C-B933-D3920E01156D}">
    <text>4.85% EFECTIVO TRIMESTRAL</text>
  </threadedComment>
  <threadedComment ref="J47" dT="2023-10-17T15:48:33.55" personId="{1C0E7AAB-2063-4B2F-9255-6336A5E01DEE}" id="{89F01FC9-74E7-4E54-923F-9E8821095183}">
    <text>138.97 USD</text>
  </threadedComment>
  <threadedComment ref="H48" dT="2023-07-20T18:10:01.40" personId="{1C0E7AAB-2063-4B2F-9255-6336A5E01DEE}" id="{5FFE54C2-D773-4B73-888A-8C7EA1692598}">
    <text>3.55% EFECTIVO TIRMESTRAL</text>
  </threadedComment>
  <threadedComment ref="J48" dT="2023-10-20T19:24:55.96" personId="{1C0E7AAB-2063-4B2F-9255-6336A5E01DEE}" id="{B5B8A34D-7D0A-4BFE-97F4-127CCBC388CE}">
    <text>13.71 USD</text>
  </threadedComment>
  <threadedComment ref="K48" dT="2024-01-23T15:18:39.69" personId="{1C0E7AAB-2063-4B2F-9255-6336A5E01DEE}" id="{BD2F2B75-70BD-4DF3-813C-8050A7638C7B}">
    <text>13.76 USD</text>
  </threadedComment>
  <threadedComment ref="H49" dT="2023-07-25T19:32:48.90" personId="{1C0E7AAB-2063-4B2F-9255-6336A5E01DEE}" id="{67E2F900-B695-44AD-906D-8D1811143213}">
    <text>5.00% EFECTIVO TRIMESTRAL</text>
  </threadedComment>
  <threadedComment ref="J49" dT="2023-11-01T15:35:17.90" personId="{1C0E7AAB-2063-4B2F-9255-6336A5E01DEE}" id="{BA19AE79-B14E-4276-8AF5-241221F227BC}">
    <text>132.71 USD</text>
  </threadedComment>
  <threadedComment ref="H51" dT="2023-08-01T16:36:32.66" personId="{1C0E7AAB-2063-4B2F-9255-6336A5E01DEE}" id="{16B7386F-4964-4FE0-A279-E2062AAAE745}">
    <text>11.46% EFECTIVO TRIMESTRAL</text>
  </threadedComment>
  <threadedComment ref="J51" dT="2023-12-14T19:30:55.33" personId="{1C0E7AAB-2063-4B2F-9255-6336A5E01DEE}" id="{E3C316DE-838A-4BBD-9F3D-AAED7824DB0C}">
    <text>459.55 USD</text>
  </threadedComment>
  <threadedComment ref="K51" dT="2024-02-07T16:33:00.73" personId="{1C0E7AAB-2063-4B2F-9255-6336A5E01DEE}" id="{C5AACFFA-6DF3-48B9-BC12-1B2A594760DD}">
    <text>689.28 USD</text>
  </threadedComment>
  <threadedComment ref="H52" dT="2023-08-17T18:11:14.99" personId="{1C0E7AAB-2063-4B2F-9255-6336A5E01DEE}" id="{C9C57DDE-0A90-4828-B982-83E359EDF76F}">
    <text>6.15% efectivo trimestral</text>
  </threadedComment>
  <threadedComment ref="J52" dT="2023-12-14T19:31:58.62" personId="{1C0E7AAB-2063-4B2F-9255-6336A5E01DEE}" id="{D89987F0-8C29-487F-9C30-4A1A816CEAD7}">
    <text>28.18 USD</text>
  </threadedComment>
  <threadedComment ref="K52" dT="2024-03-01T19:24:23.62" personId="{1C0E7AAB-2063-4B2F-9255-6336A5E01DEE}" id="{910F91F9-149A-4E3C-8874-A0E1F4E4363B}">
    <text>39.79 USD</text>
  </threadedComment>
  <threadedComment ref="H53" dT="2023-08-29T16:58:31.28" personId="{1C0E7AAB-2063-4B2F-9255-6336A5E01DEE}" id="{CCCF3D31-ABCE-4E70-8EFA-4C115C2C76AF}">
    <text>5.10% efectivo trimestral</text>
  </threadedComment>
  <threadedComment ref="J53" dT="2023-12-14T19:41:09.59" personId="{1C0E7AAB-2063-4B2F-9255-6336A5E01DEE}" id="{86077D84-6CE2-4B35-9090-C6BFA2B08D7A}">
    <text>32.36 USD</text>
  </threadedComment>
  <threadedComment ref="K53" dT="2024-03-05T16:34:18.04" personId="{1C0E7AAB-2063-4B2F-9255-6336A5E01DEE}" id="{9EA33792-6D7C-4C1E-9B28-A753D8A7DDEE}">
    <text>40.99 USD</text>
  </threadedComment>
  <threadedComment ref="H55" dT="2023-09-14T17:15:07.69" personId="{1C0E7AAB-2063-4B2F-9255-6336A5E01DEE}" id="{6561D6C8-6565-454E-9215-DFED50D5745A}">
    <text>5.54% cupon trim</text>
  </threadedComment>
  <threadedComment ref="J55" dT="2023-12-22T20:17:53.76" personId="{1C0E7AAB-2063-4B2F-9255-6336A5E01DEE}" id="{D7FF4878-4B55-4410-BD9D-35DA3E5D0300}">
    <text>152.12 USD</text>
  </threadedComment>
  <threadedComment ref="H56" dT="2023-09-27T19:39:45.88" personId="{1C0E7AAB-2063-4B2F-9255-6336A5E01DEE}" id="{ED05FED0-B2C5-4071-8AA2-E0E3A61C148E}">
    <text>4.00% EFECTIVO TRIM</text>
  </threadedComment>
  <threadedComment ref="J56" dT="2024-01-03T14:54:52.04" personId="{1C0E7AAB-2063-4B2F-9255-6336A5E01DEE}" id="{476BB87C-1E7B-49E5-AEA6-BF97D8D8A777}">
    <text>53.04 USD</text>
  </threadedComment>
  <threadedComment ref="H58" dT="2023-10-17T15:32:56.65" personId="{1C0E7AAB-2063-4B2F-9255-6336A5E01DEE}" id="{BF7FD582-122B-4FE6-BCDA-29CD55B84883}">
    <text>9.75% cupón efectivo trimestral</text>
  </threadedComment>
  <threadedComment ref="J58" dT="2024-01-23T15:17:14.65" personId="{1C0E7AAB-2063-4B2F-9255-6336A5E01DEE}" id="{47423F69-DD44-43B4-A621-F10634F5E7C9}">
    <text>13.62 USD</text>
  </threadedComment>
  <threadedComment ref="H59" dT="2023-10-31T16:24:34.65" personId="{1C0E7AAB-2063-4B2F-9255-6336A5E01DEE}" id="{56CA8D7E-7810-4403-A811-4614BD9F3757}">
    <text>5.10% efectivo trim</text>
  </threadedComment>
  <threadedComment ref="J59" dT="2024-02-07T16:32:14.35" personId="{1C0E7AAB-2063-4B2F-9255-6336A5E01DEE}" id="{FFA836C7-CD8A-479E-87BF-4D3A03C683DD}">
    <text>170.10 USD</text>
  </threadedComment>
  <threadedComment ref="H60" dT="2023-12-15T19:30:18.93" personId="{1C0E7AAB-2063-4B2F-9255-6336A5E01DEE}" id="{05168B5B-EABD-42F7-A427-5FD355AD57A8}">
    <text>6.25% EFECTIVO TIMESTRAL</text>
  </threadedComment>
  <threadedComment ref="J60" dT="2024-03-01T19:26:45.95" personId="{1C0E7AAB-2063-4B2F-9255-6336A5E01DEE}" id="{A943550C-6288-4720-A008-0EA950DA4D6D}">
    <text>842.80 USD</text>
  </threadedComment>
  <threadedComment ref="H61" dT="2023-12-18T16:52:56.50" personId="{1C0E7AAB-2063-4B2F-9255-6336A5E01DEE}" id="{BDA2DA28-92E3-4C8B-883A-25FC689FC2F7}">
    <text>6.25% EFECTIVO TRIMESTRAL</text>
  </threadedComment>
  <threadedComment ref="J61" dT="2024-03-08T17:39:09.14" personId="{1C0E7AAB-2063-4B2F-9255-6336A5E01DEE}" id="{E44F424C-3538-425B-91A2-B57C8F1AD7E0}">
    <text>235.90 USD</text>
  </threadedComment>
  <threadedComment ref="H62" dT="2023-12-18T16:55:29.73" personId="{1C0E7AAB-2063-4B2F-9255-6336A5E01DEE}" id="{1D3B1D55-6C5C-4919-AD8A-A571F6702E1B}">
    <text>5% EFE TRIMESTRAL</text>
  </threadedComment>
  <threadedComment ref="J62" dT="2024-03-05T16:35:21.57" personId="{1C0E7AAB-2063-4B2F-9255-6336A5E01DEE}" id="{027230EB-7EDF-4A1E-A7FC-D23B71A8CDCA}">
    <text>25.89 USD</text>
  </threadedComment>
  <threadedComment ref="H64" dT="2023-12-18T20:18:39.37" personId="{1C0E7AAB-2063-4B2F-9255-6336A5E01DEE}" id="{A522D11F-01F6-4BC5-9D2F-C9FBC6352016}">
    <text>8.25% efe trimestral</text>
  </threadedComment>
  <threadedComment ref="J64" dT="2024-03-21T20:14:48.01" personId="{1C0E7AAB-2063-4B2F-9255-6336A5E01DEE}" id="{04E7D198-9896-403C-A247-CD3F6AC86140}">
    <text>73.85 USD</text>
  </threadedComment>
  <threadedComment ref="H65" dT="2023-12-27T15:56:31.96" personId="{1C0E7AAB-2063-4B2F-9255-6336A5E01DEE}" id="{5ACDB02A-6E1D-4B17-ADA4-B3F7AB099C0C}">
    <text>4.75% EFECTIVO TRIM</text>
  </threadedComment>
  <threadedComment ref="J65" dT="2024-04-15T19:27:45.20" personId="{1C0E7AAB-2063-4B2F-9255-6336A5E01DEE}" id="{A233CF30-1480-41C4-8D52-1699C33E985F}">
    <text>51.40 USD</text>
  </threadedComment>
  <threadedComment ref="H67" dT="2024-01-12T19:47:23.95" personId="{1C0E7AAB-2063-4B2F-9255-6336A5E01DEE}" id="{5193078C-4BB7-4E7B-B650-3A07CEB64FB3}">
    <text>8.00% EFE TRIM</text>
  </threadedComment>
  <threadedComment ref="J67" dT="2024-04-19T17:23:51.58" personId="{1C0E7AAB-2063-4B2F-9255-6336A5E01DEE}" id="{66BC118C-7403-48B8-8E73-0A545E742F45}">
    <text>1,370.25 USD</text>
  </threadedComment>
  <threadedComment ref="H68" dT="2024-01-26T17:18:26.45" personId="{1C0E7AAB-2063-4B2F-9255-6336A5E01DEE}" id="{35B87D32-6DA4-4A8B-AB5D-597F98B651B6}">
    <text>9.15% EFE TRIMESTRAL</text>
  </threadedComment>
  <threadedComment ref="H69" dT="2024-01-29T17:25:46.32" personId="{1C0E7AAB-2063-4B2F-9255-6336A5E01DEE}" id="{1B171E4B-B875-4E90-9F92-24B290FFAEF8}">
    <text>6.85% EFE TRIMESTRAL</text>
  </threadedComment>
  <threadedComment ref="H72" dT="2024-02-12T18:47:00.75" personId="{1C0E7AAB-2063-4B2F-9255-6336A5E01DEE}" id="{A440EBC1-57C4-4368-A799-45085DE46DC7}">
    <text>10.00% EFE TRIMESTRAL</text>
  </threadedComment>
  <threadedComment ref="H73" dT="2024-02-12T18:47:00.75" personId="{1C0E7AAB-2063-4B2F-9255-6336A5E01DEE}" id="{1ECE4512-8352-4126-B6C2-FFFACAC081E2}">
    <text>10.00% EFE TRIMESTRAL</text>
  </threadedComment>
  <threadedComment ref="H74" dT="2024-02-12T18:47:00.75" personId="{1C0E7AAB-2063-4B2F-9255-6336A5E01DEE}" id="{6307FB58-20C7-4A9B-87AF-4652D0533773}">
    <text>10.00% EFE TRIMESTRAL</text>
  </threadedComment>
  <threadedComment ref="H75" dT="2024-02-28T17:12:21.28" personId="{1C0E7AAB-2063-4B2F-9255-6336A5E01DEE}" id="{EBEB2E7E-E23A-469B-B7ED-F7E156EB5566}">
    <text>121.03% KO 10.00% REBATE</text>
  </threadedComment>
  <threadedComment ref="H76" dT="2024-02-29T15:25:03.90" personId="{1C0E7AAB-2063-4B2F-9255-6336A5E01DEE}" id="{A3346A7D-3879-40E9-AA47-9DD721C710F9}">
    <text>31% KO 18% REBATE</text>
  </threadedComment>
  <threadedComment ref="H77" dT="2024-02-29T15:51:58.49" personId="{1C0E7AAB-2063-4B2F-9255-6336A5E01DEE}" id="{12B87F25-BE76-4677-86DF-874FC6F16EFE}">
    <text>4.45% EFE TRIM</text>
  </threadedComment>
  <threadedComment ref="H79" dT="2024-03-15T17:23:27.60" personId="{1C0E7AAB-2063-4B2F-9255-6336A5E01DEE}" id="{732FD72F-2C42-4018-8BD8-F952E0E65385}">
    <text>6.75% EFE TRIMESTRAL</text>
  </threadedComment>
  <threadedComment ref="H81" dT="2024-03-22T18:14:30.89" personId="{1C0E7AAB-2063-4B2F-9255-6336A5E01DEE}" id="{81E13CCB-2E35-4DB6-80E6-1A98AC304057}">
    <text>5.75% efe trim</text>
  </threadedComment>
  <threadedComment ref="H82" dT="2024-03-22T19:57:25.30" personId="{1C0E7AAB-2063-4B2F-9255-6336A5E01DEE}" id="{AA22B680-7A55-4C80-9C61-D0C86AC37D42}">
    <text>8.30% EFE TRIM</text>
  </threadedComment>
  <threadedComment ref="H84" dT="2024-03-26T15:57:32.94" personId="{1C0E7AAB-2063-4B2F-9255-6336A5E01DEE}" id="{46F9736A-8BC2-4CF9-92FB-63A06FFC83E5}">
    <text>5.45% EFE TRIM</text>
  </threadedComment>
  <threadedComment ref="H86" dT="2024-02-29T15:25:03.90" personId="{1C0E7AAB-2063-4B2F-9255-6336A5E01DEE}" id="{2987A475-4519-46A6-859B-610A920E2794}">
    <text>31% KO 18% REBATE</text>
  </threadedComment>
  <threadedComment ref="H87" dT="2024-04-18T19:09:42.56" personId="{1C0E7AAB-2063-4B2F-9255-6336A5E01DEE}" id="{8DD19873-DD21-42FF-B417-EED0BCCBFD2F}">
    <text>4.60% CUPON TRIM EFECTIVO</text>
  </threadedComment>
  <threadedComment ref="H88" dT="2024-04-18T19:09:42.56" personId="{1C0E7AAB-2063-4B2F-9255-6336A5E01DEE}" id="{CFEAE8AF-F5B1-4F21-82E5-B2E0DF475F44}">
    <text>4.60% CUPON TRIM EFECTIVO</text>
  </threadedComment>
  <threadedComment ref="H89" dT="2024-02-29T15:25:03.90" personId="{1C0E7AAB-2063-4B2F-9255-6336A5E01DEE}" id="{F2F59227-7376-4C9B-A6E5-C3D30D14F5EC}">
    <text>31% KO 18% REBATE</text>
  </threadedComment>
  <threadedComment ref="H90" dT="2024-05-13T16:24:37.81" personId="{53E43E48-1D1C-439A-A5D5-B04788F30334}" id="{D7738DA7-7567-4559-8F42-BA2BDD515179}">
    <text>36.92% ANUAL</text>
  </threadedComment>
  <threadedComment ref="H91" dT="2024-05-21T17:04:59.96" personId="{53E43E48-1D1C-439A-A5D5-B04788F30334}" id="{262CFC87-747F-4B11-989A-FDBA17B16423}">
    <text>7.32% TRIMESTRAL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G86"/>
  <sheetViews>
    <sheetView zoomScale="90" zoomScaleNormal="90" workbookViewId="0">
      <pane ySplit="7" topLeftCell="A50" activePane="bottomLeft" state="frozen"/>
      <selection pane="bottomLeft" activeCell="B74" sqref="B74"/>
    </sheetView>
  </sheetViews>
  <sheetFormatPr baseColWidth="10" defaultRowHeight="15" x14ac:dyDescent="0.25"/>
  <cols>
    <col min="1" max="1" width="26" customWidth="1"/>
    <col min="2" max="2" width="34.85546875" bestFit="1" customWidth="1"/>
    <col min="3" max="3" width="22.85546875" customWidth="1"/>
    <col min="4" max="4" width="16.85546875" customWidth="1"/>
    <col min="5" max="5" width="17.7109375" customWidth="1"/>
    <col min="6" max="6" width="16.28515625" customWidth="1"/>
    <col min="7" max="8" width="17.140625" customWidth="1"/>
    <col min="9" max="9" width="20.42578125" customWidth="1"/>
    <col min="10" max="10" width="17.140625" customWidth="1"/>
    <col min="11" max="11" width="16" customWidth="1"/>
    <col min="12" max="20" width="12.85546875" customWidth="1"/>
    <col min="21" max="21" width="11.5703125" customWidth="1"/>
    <col min="22" max="24" width="20.85546875" style="2" customWidth="1"/>
    <col min="25" max="29" width="15.42578125" style="2" customWidth="1"/>
    <col min="30" max="30" width="15.7109375" customWidth="1"/>
    <col min="31" max="31" width="16.85546875" customWidth="1"/>
    <col min="32" max="32" width="27.28515625" style="2" customWidth="1"/>
    <col min="33" max="33" width="17.5703125" customWidth="1"/>
  </cols>
  <sheetData>
    <row r="1" spans="1:33" x14ac:dyDescent="0.25">
      <c r="A1" s="1" t="s">
        <v>0</v>
      </c>
    </row>
    <row r="2" spans="1:33" x14ac:dyDescent="0.25">
      <c r="A2" s="3" t="s">
        <v>1</v>
      </c>
    </row>
    <row r="3" spans="1:33" x14ac:dyDescent="0.25">
      <c r="A3" s="4" t="s">
        <v>2</v>
      </c>
      <c r="J3" s="5"/>
      <c r="K3" s="5"/>
    </row>
    <row r="4" spans="1:33" x14ac:dyDescent="0.25">
      <c r="A4" s="6" t="s">
        <v>3</v>
      </c>
      <c r="H4" s="7"/>
    </row>
    <row r="5" spans="1:33" x14ac:dyDescent="0.25">
      <c r="A5" s="8" t="s">
        <v>4</v>
      </c>
      <c r="H5" s="7"/>
    </row>
    <row r="6" spans="1:33" x14ac:dyDescent="0.25">
      <c r="J6" s="73" t="s">
        <v>5</v>
      </c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X6" s="73" t="s">
        <v>6</v>
      </c>
      <c r="Y6" s="73"/>
      <c r="Z6" s="73" t="s">
        <v>7</v>
      </c>
      <c r="AA6" s="73"/>
      <c r="AB6" s="73" t="s">
        <v>8</v>
      </c>
      <c r="AC6" s="73"/>
      <c r="AD6" s="73" t="s">
        <v>9</v>
      </c>
      <c r="AE6" s="73"/>
    </row>
    <row r="7" spans="1:33" x14ac:dyDescent="0.25">
      <c r="A7" s="9" t="s">
        <v>10</v>
      </c>
      <c r="B7" s="9" t="s">
        <v>11</v>
      </c>
      <c r="C7" s="9" t="s">
        <v>12</v>
      </c>
      <c r="D7" s="9" t="s">
        <v>13</v>
      </c>
      <c r="E7" s="9" t="s">
        <v>14</v>
      </c>
      <c r="F7" s="9" t="s">
        <v>15</v>
      </c>
      <c r="G7" s="9" t="s">
        <v>16</v>
      </c>
      <c r="H7" s="9" t="s">
        <v>17</v>
      </c>
      <c r="I7" s="9" t="s">
        <v>18</v>
      </c>
      <c r="J7" s="9">
        <v>1</v>
      </c>
      <c r="K7" s="9">
        <v>2</v>
      </c>
      <c r="L7" s="9">
        <v>3</v>
      </c>
      <c r="M7" s="9">
        <v>4</v>
      </c>
      <c r="N7" s="9">
        <v>5</v>
      </c>
      <c r="O7" s="9">
        <v>6</v>
      </c>
      <c r="P7" s="9">
        <v>7</v>
      </c>
      <c r="Q7" s="9">
        <v>8</v>
      </c>
      <c r="R7" s="9">
        <v>9</v>
      </c>
      <c r="S7" s="9">
        <v>10</v>
      </c>
      <c r="T7" s="9">
        <v>11</v>
      </c>
      <c r="U7" s="9">
        <v>12</v>
      </c>
      <c r="V7" s="9" t="s">
        <v>19</v>
      </c>
      <c r="W7" s="9" t="s">
        <v>20</v>
      </c>
      <c r="X7" s="9" t="s">
        <v>21</v>
      </c>
      <c r="Y7" s="9" t="s">
        <v>22</v>
      </c>
      <c r="Z7" s="9" t="s">
        <v>23</v>
      </c>
      <c r="AA7" s="9" t="s">
        <v>24</v>
      </c>
      <c r="AB7" s="9" t="s">
        <v>25</v>
      </c>
      <c r="AC7" s="9" t="s">
        <v>26</v>
      </c>
      <c r="AD7" s="9" t="s">
        <v>27</v>
      </c>
      <c r="AE7" s="9" t="s">
        <v>28</v>
      </c>
      <c r="AF7" s="9" t="s">
        <v>29</v>
      </c>
      <c r="AG7" s="9" t="s">
        <v>30</v>
      </c>
    </row>
    <row r="8" spans="1:33" s="18" customFormat="1" x14ac:dyDescent="0.25">
      <c r="A8" s="8" t="s">
        <v>31</v>
      </c>
      <c r="B8" s="8" t="s">
        <v>32</v>
      </c>
      <c r="C8" s="10">
        <v>44407</v>
      </c>
      <c r="D8" s="10">
        <v>44421</v>
      </c>
      <c r="E8" s="11">
        <v>50000000</v>
      </c>
      <c r="F8" s="12">
        <v>2.2499999999999999E-2</v>
      </c>
      <c r="G8" s="11">
        <f>+F8*E8</f>
        <v>1125000</v>
      </c>
      <c r="H8" s="13">
        <v>0.31</v>
      </c>
      <c r="I8" s="14">
        <v>166.38</v>
      </c>
      <c r="J8" s="15">
        <v>44965</v>
      </c>
      <c r="K8" s="10"/>
      <c r="L8" s="10"/>
      <c r="M8" s="16"/>
      <c r="N8" s="17"/>
      <c r="P8" s="8"/>
      <c r="Q8" s="12"/>
      <c r="R8" s="12"/>
      <c r="S8" s="8"/>
      <c r="T8" s="8"/>
      <c r="U8" s="19"/>
      <c r="V8" s="8" t="s">
        <v>9</v>
      </c>
      <c r="W8" s="12">
        <v>0</v>
      </c>
      <c r="X8" s="12"/>
      <c r="Y8" s="12"/>
      <c r="Z8" s="12"/>
      <c r="AA8" s="12"/>
      <c r="AB8" s="12"/>
      <c r="AC8" s="12"/>
      <c r="AD8" s="12">
        <v>1</v>
      </c>
      <c r="AE8" s="12">
        <v>0.31</v>
      </c>
      <c r="AF8" s="8" t="s">
        <v>33</v>
      </c>
      <c r="AG8" s="8" t="s">
        <v>34</v>
      </c>
    </row>
    <row r="9" spans="1:33" s="18" customFormat="1" x14ac:dyDescent="0.25">
      <c r="A9" s="8" t="s">
        <v>35</v>
      </c>
      <c r="B9" s="8" t="s">
        <v>36</v>
      </c>
      <c r="C9" s="10">
        <v>44435</v>
      </c>
      <c r="D9" s="10">
        <v>44446</v>
      </c>
      <c r="E9" s="11">
        <v>40000000</v>
      </c>
      <c r="F9" s="12">
        <v>1.4999999999999999E-2</v>
      </c>
      <c r="G9" s="11">
        <f>+F9*E9</f>
        <v>600000</v>
      </c>
      <c r="H9" s="13">
        <v>0.315</v>
      </c>
      <c r="I9" s="14">
        <v>180.14</v>
      </c>
      <c r="J9" s="15">
        <v>44988</v>
      </c>
      <c r="K9" s="10"/>
      <c r="L9" s="10"/>
      <c r="M9" s="16"/>
      <c r="N9" s="17"/>
      <c r="P9" s="8"/>
      <c r="Q9" s="12"/>
      <c r="R9" s="12"/>
      <c r="S9" s="8"/>
      <c r="T9" s="8"/>
      <c r="U9" s="19"/>
      <c r="V9" s="8" t="s">
        <v>9</v>
      </c>
      <c r="W9" s="12">
        <v>0</v>
      </c>
      <c r="X9" s="12"/>
      <c r="Y9" s="12"/>
      <c r="Z9" s="12"/>
      <c r="AA9" s="12"/>
      <c r="AB9" s="12"/>
      <c r="AC9" s="12"/>
      <c r="AD9" s="12">
        <v>1</v>
      </c>
      <c r="AE9" s="12">
        <v>0.315</v>
      </c>
      <c r="AF9" s="8" t="s">
        <v>33</v>
      </c>
      <c r="AG9" s="8" t="s">
        <v>34</v>
      </c>
    </row>
    <row r="10" spans="1:33" s="18" customFormat="1" x14ac:dyDescent="0.25">
      <c r="A10" s="8" t="s">
        <v>37</v>
      </c>
      <c r="B10" s="8" t="s">
        <v>38</v>
      </c>
      <c r="C10" s="10">
        <v>44498</v>
      </c>
      <c r="D10" s="10">
        <v>44510</v>
      </c>
      <c r="E10" s="11">
        <v>50000000</v>
      </c>
      <c r="F10" s="12">
        <v>1.4999999999999999E-2</v>
      </c>
      <c r="G10" s="11">
        <f>+F10*E10</f>
        <v>750000</v>
      </c>
      <c r="H10" s="13">
        <v>0.34</v>
      </c>
      <c r="I10" s="14">
        <v>211.77</v>
      </c>
      <c r="J10" s="15">
        <v>45054</v>
      </c>
      <c r="K10" s="10"/>
      <c r="L10" s="10"/>
      <c r="M10" s="16"/>
      <c r="N10" s="17"/>
      <c r="P10" s="8"/>
      <c r="Q10" s="12"/>
      <c r="R10" s="12"/>
      <c r="S10" s="8"/>
      <c r="T10" s="8"/>
      <c r="U10" s="19"/>
      <c r="V10" s="8" t="s">
        <v>9</v>
      </c>
      <c r="W10" s="12">
        <v>0</v>
      </c>
      <c r="X10" s="12"/>
      <c r="Y10" s="12"/>
      <c r="Z10" s="12"/>
      <c r="AA10" s="12"/>
      <c r="AB10" s="12"/>
      <c r="AC10" s="12"/>
      <c r="AD10" s="12">
        <v>1</v>
      </c>
      <c r="AE10" s="12">
        <v>0.34</v>
      </c>
      <c r="AF10" s="8" t="s">
        <v>33</v>
      </c>
      <c r="AG10" s="8" t="s">
        <v>34</v>
      </c>
    </row>
    <row r="11" spans="1:33" s="18" customFormat="1" x14ac:dyDescent="0.25">
      <c r="A11" s="8" t="s">
        <v>39</v>
      </c>
      <c r="B11" s="8" t="s">
        <v>40</v>
      </c>
      <c r="C11" s="10">
        <v>44572</v>
      </c>
      <c r="D11" s="10">
        <v>44581</v>
      </c>
      <c r="E11" s="11">
        <v>60000000</v>
      </c>
      <c r="F11" s="12">
        <v>1.4999999999999999E-2</v>
      </c>
      <c r="G11" s="11">
        <f>+F11*E11</f>
        <v>900000</v>
      </c>
      <c r="H11" s="13">
        <v>0.23400000000000001</v>
      </c>
      <c r="I11" s="14">
        <v>150.30000000000001</v>
      </c>
      <c r="J11" s="10">
        <v>44669</v>
      </c>
      <c r="K11" s="10">
        <v>44760</v>
      </c>
      <c r="L11" s="10">
        <v>44852</v>
      </c>
      <c r="M11" s="15">
        <v>44943</v>
      </c>
      <c r="N11" s="17"/>
      <c r="P11" s="8"/>
      <c r="Q11" s="12"/>
      <c r="R11" s="12"/>
      <c r="S11" s="8"/>
      <c r="T11" s="8"/>
      <c r="U11" s="19"/>
      <c r="V11" s="8" t="s">
        <v>41</v>
      </c>
      <c r="W11" s="12">
        <v>0</v>
      </c>
      <c r="X11" s="12">
        <v>1</v>
      </c>
      <c r="Y11" s="12">
        <v>1</v>
      </c>
      <c r="Z11" s="12"/>
      <c r="AA11" s="12"/>
      <c r="AB11" s="12"/>
      <c r="AC11" s="12"/>
      <c r="AD11" s="12"/>
      <c r="AE11" s="12"/>
      <c r="AF11" s="8" t="s">
        <v>33</v>
      </c>
      <c r="AG11" s="8" t="s">
        <v>34</v>
      </c>
    </row>
    <row r="12" spans="1:33" s="18" customFormat="1" x14ac:dyDescent="0.25">
      <c r="A12" s="8" t="s">
        <v>42</v>
      </c>
      <c r="B12" s="8" t="s">
        <v>43</v>
      </c>
      <c r="C12" s="10">
        <v>44607</v>
      </c>
      <c r="D12" s="10">
        <v>44616</v>
      </c>
      <c r="E12" s="11">
        <v>70000000</v>
      </c>
      <c r="F12" s="12">
        <v>2.2499999999999999E-2</v>
      </c>
      <c r="G12" s="11">
        <f t="shared" ref="G12:G45" si="0">+F12*E12</f>
        <v>1575000</v>
      </c>
      <c r="H12" s="13">
        <v>0.3</v>
      </c>
      <c r="I12" s="14">
        <v>136.60849999999999</v>
      </c>
      <c r="J12" s="15">
        <v>45160</v>
      </c>
      <c r="K12" s="10"/>
      <c r="L12" s="10"/>
      <c r="M12" s="16"/>
      <c r="N12" s="17"/>
      <c r="P12" s="8"/>
      <c r="Q12" s="12"/>
      <c r="R12" s="12"/>
      <c r="S12" s="8"/>
      <c r="T12" s="8"/>
      <c r="U12" s="19"/>
      <c r="V12" s="8" t="s">
        <v>9</v>
      </c>
      <c r="W12" s="12">
        <v>0</v>
      </c>
      <c r="X12" s="12"/>
      <c r="Y12" s="12"/>
      <c r="Z12" s="12"/>
      <c r="AA12" s="12"/>
      <c r="AB12" s="12"/>
      <c r="AC12" s="12"/>
      <c r="AD12" s="12">
        <v>1</v>
      </c>
      <c r="AE12" s="12">
        <v>0.3</v>
      </c>
      <c r="AF12" s="8" t="s">
        <v>33</v>
      </c>
      <c r="AG12" s="8" t="s">
        <v>34</v>
      </c>
    </row>
    <row r="13" spans="1:33" s="18" customFormat="1" x14ac:dyDescent="0.25">
      <c r="A13" s="8" t="s">
        <v>44</v>
      </c>
      <c r="B13" s="8" t="s">
        <v>45</v>
      </c>
      <c r="C13" s="10">
        <v>44676</v>
      </c>
      <c r="D13" s="10">
        <v>44683</v>
      </c>
      <c r="E13" s="11">
        <v>65000000</v>
      </c>
      <c r="F13" s="12">
        <v>2.2499999999999999E-2</v>
      </c>
      <c r="G13" s="11">
        <f t="shared" si="0"/>
        <v>1462500</v>
      </c>
      <c r="H13" s="13">
        <v>0.27</v>
      </c>
      <c r="I13" s="14">
        <v>428.51</v>
      </c>
      <c r="J13" s="15">
        <v>45219</v>
      </c>
      <c r="K13" s="10"/>
      <c r="L13" s="10"/>
      <c r="M13" s="16"/>
      <c r="N13" s="17"/>
      <c r="P13" s="8"/>
      <c r="Q13" s="12"/>
      <c r="R13" s="12"/>
      <c r="S13" s="8"/>
      <c r="T13" s="8"/>
      <c r="U13" s="19"/>
      <c r="V13" s="8" t="s">
        <v>9</v>
      </c>
      <c r="W13" s="12">
        <v>0</v>
      </c>
      <c r="X13" s="12"/>
      <c r="Y13" s="12"/>
      <c r="Z13" s="12"/>
      <c r="AA13" s="12"/>
      <c r="AB13" s="12"/>
      <c r="AC13" s="12"/>
      <c r="AD13" s="12">
        <v>1</v>
      </c>
      <c r="AE13" s="12">
        <v>0.27</v>
      </c>
      <c r="AF13" s="8" t="s">
        <v>33</v>
      </c>
      <c r="AG13" s="8" t="s">
        <v>34</v>
      </c>
    </row>
    <row r="14" spans="1:33" s="18" customFormat="1" x14ac:dyDescent="0.25">
      <c r="A14" s="8" t="s">
        <v>46</v>
      </c>
      <c r="B14" s="8" t="s">
        <v>45</v>
      </c>
      <c r="C14" s="10">
        <v>44698</v>
      </c>
      <c r="D14" s="10">
        <v>44707</v>
      </c>
      <c r="E14" s="11">
        <v>12030000</v>
      </c>
      <c r="F14" s="12">
        <v>1.4999999999999999E-2</v>
      </c>
      <c r="G14" s="11">
        <f t="shared" si="0"/>
        <v>180450</v>
      </c>
      <c r="H14" s="13">
        <v>0.245</v>
      </c>
      <c r="I14" s="14">
        <v>408.32</v>
      </c>
      <c r="J14" s="15">
        <v>45069</v>
      </c>
      <c r="K14" s="10"/>
      <c r="L14" s="10"/>
      <c r="M14" s="10"/>
      <c r="N14" s="10"/>
      <c r="O14" s="10"/>
      <c r="P14" s="10"/>
      <c r="Q14" s="10"/>
      <c r="V14" s="8" t="s">
        <v>8</v>
      </c>
      <c r="W14" s="12">
        <v>0</v>
      </c>
      <c r="X14" s="12"/>
      <c r="Y14" s="12"/>
      <c r="Z14" s="12"/>
      <c r="AA14" s="12"/>
      <c r="AB14" s="12">
        <v>0.17</v>
      </c>
      <c r="AC14" s="12">
        <v>0.755</v>
      </c>
      <c r="AD14" s="12"/>
      <c r="AE14" s="12"/>
      <c r="AF14" s="8" t="s">
        <v>47</v>
      </c>
      <c r="AG14" s="8" t="s">
        <v>34</v>
      </c>
    </row>
    <row r="15" spans="1:33" x14ac:dyDescent="0.25">
      <c r="A15" s="2" t="s">
        <v>48</v>
      </c>
      <c r="B15" s="2" t="s">
        <v>45</v>
      </c>
      <c r="C15" s="21">
        <v>44698</v>
      </c>
      <c r="D15" s="21">
        <v>44707</v>
      </c>
      <c r="E15" s="22">
        <v>40000000</v>
      </c>
      <c r="F15" s="23">
        <v>0.03</v>
      </c>
      <c r="G15" s="22">
        <f t="shared" si="0"/>
        <v>1200000</v>
      </c>
      <c r="H15" s="24">
        <v>0.33399999999999996</v>
      </c>
      <c r="I15" s="25">
        <v>408.32</v>
      </c>
      <c r="J15" s="21">
        <v>45433</v>
      </c>
      <c r="K15" s="21"/>
      <c r="L15" s="21"/>
      <c r="M15" s="21"/>
      <c r="N15" s="21"/>
      <c r="O15" s="21"/>
      <c r="P15" s="21"/>
      <c r="Q15" s="21"/>
      <c r="V15" s="2" t="s">
        <v>9</v>
      </c>
      <c r="W15" s="23">
        <v>0</v>
      </c>
      <c r="X15" s="23"/>
      <c r="Y15" s="23"/>
      <c r="Z15" s="23"/>
      <c r="AA15" s="23"/>
      <c r="AB15" s="23"/>
      <c r="AC15" s="23"/>
      <c r="AD15" s="23">
        <v>1</v>
      </c>
      <c r="AE15" s="23">
        <v>0.33400000000000002</v>
      </c>
      <c r="AF15" s="2" t="s">
        <v>33</v>
      </c>
      <c r="AG15" s="2" t="s">
        <v>34</v>
      </c>
    </row>
    <row r="16" spans="1:33" x14ac:dyDescent="0.25">
      <c r="A16" s="2" t="s">
        <v>49</v>
      </c>
      <c r="B16" s="2" t="s">
        <v>50</v>
      </c>
      <c r="C16" s="21">
        <v>44714</v>
      </c>
      <c r="D16" s="21">
        <v>44725</v>
      </c>
      <c r="E16" s="22">
        <v>55000000</v>
      </c>
      <c r="F16" s="23">
        <v>0.03</v>
      </c>
      <c r="G16" s="22">
        <f t="shared" si="0"/>
        <v>1650000</v>
      </c>
      <c r="H16" s="24">
        <v>0.41499999999999998</v>
      </c>
      <c r="I16" s="25">
        <v>3795.13</v>
      </c>
      <c r="J16" s="21">
        <v>45449</v>
      </c>
      <c r="K16" s="21"/>
      <c r="L16" s="21"/>
      <c r="M16" s="21"/>
      <c r="N16" s="21"/>
      <c r="O16" s="21"/>
      <c r="P16" s="21"/>
      <c r="Q16" s="21"/>
      <c r="V16" s="2" t="s">
        <v>9</v>
      </c>
      <c r="W16" s="23">
        <v>0</v>
      </c>
      <c r="X16" s="23"/>
      <c r="Y16" s="23"/>
      <c r="Z16" s="23"/>
      <c r="AA16" s="23"/>
      <c r="AB16" s="23"/>
      <c r="AC16" s="23"/>
      <c r="AD16" s="23">
        <v>1</v>
      </c>
      <c r="AE16" s="23">
        <v>0.41499999999999998</v>
      </c>
      <c r="AF16" s="2" t="s">
        <v>33</v>
      </c>
      <c r="AG16" s="2" t="s">
        <v>51</v>
      </c>
    </row>
    <row r="17" spans="1:33" s="18" customFormat="1" x14ac:dyDescent="0.25">
      <c r="A17" s="8" t="s">
        <v>52</v>
      </c>
      <c r="B17" s="8" t="s">
        <v>53</v>
      </c>
      <c r="C17" s="10">
        <v>44782</v>
      </c>
      <c r="D17" s="10">
        <v>44791</v>
      </c>
      <c r="E17" s="11">
        <v>11500000</v>
      </c>
      <c r="F17" s="12">
        <v>3.1300000000000001E-2</v>
      </c>
      <c r="G17" s="11">
        <f t="shared" si="0"/>
        <v>359950</v>
      </c>
      <c r="H17" s="13">
        <v>0.32</v>
      </c>
      <c r="I17" s="14">
        <v>94.48</v>
      </c>
      <c r="J17" s="10">
        <v>44881</v>
      </c>
      <c r="K17" s="10">
        <v>44973</v>
      </c>
      <c r="L17" s="10">
        <v>45062</v>
      </c>
      <c r="M17" s="15">
        <v>45153</v>
      </c>
      <c r="N17" s="17"/>
      <c r="P17" s="8"/>
      <c r="Q17" s="12"/>
      <c r="R17" s="12"/>
      <c r="S17" s="8"/>
      <c r="T17" s="8"/>
      <c r="U17" s="19"/>
      <c r="V17" s="8" t="s">
        <v>41</v>
      </c>
      <c r="W17" s="12">
        <v>0</v>
      </c>
      <c r="X17" s="12">
        <v>1</v>
      </c>
      <c r="Y17" s="12">
        <v>0.93</v>
      </c>
      <c r="Z17" s="12"/>
      <c r="AA17" s="12"/>
      <c r="AB17" s="12"/>
      <c r="AC17" s="12"/>
      <c r="AD17" s="12"/>
      <c r="AE17" s="12"/>
      <c r="AF17" s="8" t="s">
        <v>54</v>
      </c>
      <c r="AG17" s="8" t="s">
        <v>34</v>
      </c>
    </row>
    <row r="18" spans="1:33" s="18" customFormat="1" x14ac:dyDescent="0.25">
      <c r="A18" s="8" t="s">
        <v>55</v>
      </c>
      <c r="B18" s="8" t="s">
        <v>56</v>
      </c>
      <c r="C18" s="10">
        <v>44803</v>
      </c>
      <c r="D18" s="10">
        <v>44812</v>
      </c>
      <c r="E18" s="11">
        <v>30000000</v>
      </c>
      <c r="F18" s="12">
        <v>1.4999999999999999E-2</v>
      </c>
      <c r="G18" s="11">
        <f t="shared" si="0"/>
        <v>450000</v>
      </c>
      <c r="H18" s="13">
        <v>0.22</v>
      </c>
      <c r="I18" s="14">
        <v>398.21</v>
      </c>
      <c r="J18" s="15">
        <v>45174</v>
      </c>
      <c r="K18" s="10"/>
      <c r="L18" s="10"/>
      <c r="M18" s="10"/>
      <c r="N18" s="10"/>
      <c r="O18" s="10"/>
      <c r="P18" s="10"/>
      <c r="Q18" s="10"/>
      <c r="V18" s="8" t="s">
        <v>8</v>
      </c>
      <c r="W18" s="12">
        <v>0</v>
      </c>
      <c r="X18" s="12"/>
      <c r="Y18" s="12"/>
      <c r="Z18" s="12"/>
      <c r="AA18" s="12"/>
      <c r="AB18" s="12">
        <v>0.17</v>
      </c>
      <c r="AC18" s="12">
        <v>0.78</v>
      </c>
      <c r="AD18" s="12"/>
      <c r="AE18" s="12"/>
      <c r="AF18" s="8" t="s">
        <v>57</v>
      </c>
      <c r="AG18" s="8" t="s">
        <v>34</v>
      </c>
    </row>
    <row r="19" spans="1:33" s="18" customFormat="1" x14ac:dyDescent="0.25">
      <c r="A19" s="8" t="s">
        <v>58</v>
      </c>
      <c r="B19" s="8" t="s">
        <v>43</v>
      </c>
      <c r="C19" s="10">
        <v>44832</v>
      </c>
      <c r="D19" s="10">
        <v>44841</v>
      </c>
      <c r="E19" s="26">
        <v>70000000</v>
      </c>
      <c r="F19" s="12">
        <v>1.4999999999999999E-2</v>
      </c>
      <c r="G19" s="26">
        <f t="shared" si="0"/>
        <v>1050000</v>
      </c>
      <c r="H19" s="27">
        <v>0.32</v>
      </c>
      <c r="I19" s="28">
        <v>100.05</v>
      </c>
      <c r="J19" s="10">
        <v>44931</v>
      </c>
      <c r="K19" s="15">
        <v>45020</v>
      </c>
      <c r="L19" s="10">
        <v>45112</v>
      </c>
      <c r="M19" s="10">
        <v>45203</v>
      </c>
      <c r="N19" s="10"/>
      <c r="O19" s="10"/>
      <c r="P19" s="10"/>
      <c r="Q19" s="10"/>
      <c r="R19" s="10"/>
      <c r="S19" s="10"/>
      <c r="T19" s="10"/>
      <c r="U19" s="10"/>
      <c r="V19" s="8" t="s">
        <v>41</v>
      </c>
      <c r="W19" s="12">
        <v>0</v>
      </c>
      <c r="X19" s="12">
        <v>1</v>
      </c>
      <c r="Y19" s="12">
        <v>0.93</v>
      </c>
      <c r="Z19" s="12"/>
      <c r="AA19" s="12"/>
      <c r="AB19" s="12"/>
      <c r="AC19" s="12"/>
      <c r="AD19" s="12"/>
      <c r="AE19" s="12"/>
      <c r="AF19" s="8" t="s">
        <v>33</v>
      </c>
      <c r="AG19" s="8" t="s">
        <v>34</v>
      </c>
    </row>
    <row r="20" spans="1:33" s="18" customFormat="1" x14ac:dyDescent="0.25">
      <c r="A20" s="8" t="s">
        <v>59</v>
      </c>
      <c r="B20" s="8" t="s">
        <v>60</v>
      </c>
      <c r="C20" s="10">
        <v>44865</v>
      </c>
      <c r="D20" s="10">
        <v>44875</v>
      </c>
      <c r="E20" s="11">
        <v>12200000</v>
      </c>
      <c r="F20" s="12">
        <v>0.04</v>
      </c>
      <c r="G20" s="11">
        <f t="shared" si="0"/>
        <v>488000</v>
      </c>
      <c r="H20" s="13">
        <v>0.19</v>
      </c>
      <c r="I20" s="14">
        <v>45.86</v>
      </c>
      <c r="J20" s="15">
        <v>44964</v>
      </c>
      <c r="K20" s="10">
        <v>45051</v>
      </c>
      <c r="L20" s="10">
        <v>45145</v>
      </c>
      <c r="M20" s="10">
        <v>45237</v>
      </c>
      <c r="N20" s="10"/>
      <c r="O20" s="10"/>
      <c r="P20" s="10"/>
      <c r="Q20" s="10"/>
      <c r="R20" s="10"/>
      <c r="S20" s="10"/>
      <c r="T20" s="10"/>
      <c r="U20" s="10"/>
      <c r="V20" s="8" t="s">
        <v>41</v>
      </c>
      <c r="W20" s="12">
        <v>0</v>
      </c>
      <c r="X20" s="12">
        <v>1</v>
      </c>
      <c r="Y20" s="12">
        <v>0.93</v>
      </c>
      <c r="Z20" s="12"/>
      <c r="AA20" s="12"/>
      <c r="AB20" s="12"/>
      <c r="AC20" s="12"/>
      <c r="AD20" s="12"/>
      <c r="AE20" s="12"/>
      <c r="AF20" s="8" t="s">
        <v>54</v>
      </c>
      <c r="AG20" s="8" t="s">
        <v>51</v>
      </c>
    </row>
    <row r="21" spans="1:33" s="18" customFormat="1" x14ac:dyDescent="0.25">
      <c r="A21" s="8" t="s">
        <v>61</v>
      </c>
      <c r="B21" s="8" t="s">
        <v>62</v>
      </c>
      <c r="C21" s="10">
        <v>44901</v>
      </c>
      <c r="D21" s="10">
        <v>44904</v>
      </c>
      <c r="E21" s="11">
        <v>10150000</v>
      </c>
      <c r="F21" s="12">
        <v>0.04</v>
      </c>
      <c r="G21" s="11">
        <f t="shared" si="0"/>
        <v>406000</v>
      </c>
      <c r="H21" s="13">
        <v>0.20600000000000002</v>
      </c>
      <c r="I21" s="14">
        <v>160.25</v>
      </c>
      <c r="J21" s="15">
        <v>44991</v>
      </c>
      <c r="K21" s="10">
        <v>45083</v>
      </c>
      <c r="L21" s="10">
        <v>45175</v>
      </c>
      <c r="M21" s="10">
        <v>45266</v>
      </c>
      <c r="N21" s="10"/>
      <c r="O21" s="10"/>
      <c r="P21" s="10"/>
      <c r="Q21" s="10"/>
      <c r="R21" s="10"/>
      <c r="S21" s="10"/>
      <c r="T21" s="10"/>
      <c r="U21" s="10"/>
      <c r="V21" s="8" t="s">
        <v>41</v>
      </c>
      <c r="W21" s="12">
        <v>0</v>
      </c>
      <c r="X21" s="12">
        <v>1</v>
      </c>
      <c r="Y21" s="12">
        <v>0.93</v>
      </c>
      <c r="Z21" s="12"/>
      <c r="AA21" s="12"/>
      <c r="AB21" s="12"/>
      <c r="AC21" s="12"/>
      <c r="AD21" s="12"/>
      <c r="AE21" s="12"/>
      <c r="AF21" s="8" t="s">
        <v>54</v>
      </c>
      <c r="AG21" s="8" t="s">
        <v>51</v>
      </c>
    </row>
    <row r="22" spans="1:33" s="18" customFormat="1" x14ac:dyDescent="0.25">
      <c r="A22" s="8" t="s">
        <v>63</v>
      </c>
      <c r="B22" s="8" t="s">
        <v>56</v>
      </c>
      <c r="C22" s="10">
        <v>44914</v>
      </c>
      <c r="D22" s="10">
        <v>44923</v>
      </c>
      <c r="E22" s="11">
        <v>25000000</v>
      </c>
      <c r="F22" s="12">
        <v>1.4999999999999999E-2</v>
      </c>
      <c r="G22" s="11">
        <f t="shared" si="0"/>
        <v>375000</v>
      </c>
      <c r="H22" s="13">
        <v>0.16</v>
      </c>
      <c r="I22" s="14">
        <v>3817.66</v>
      </c>
      <c r="J22" s="15">
        <v>45011</v>
      </c>
      <c r="K22" s="10">
        <v>45103</v>
      </c>
      <c r="L22" s="10">
        <v>45195</v>
      </c>
      <c r="M22" s="29">
        <v>45281</v>
      </c>
      <c r="N22" s="10"/>
      <c r="O22" s="10"/>
      <c r="P22" s="10"/>
      <c r="Q22" s="10"/>
      <c r="R22" s="10"/>
      <c r="S22" s="10"/>
      <c r="T22" s="10"/>
      <c r="U22" s="10"/>
      <c r="V22" s="8" t="s">
        <v>41</v>
      </c>
      <c r="W22" s="12">
        <v>0</v>
      </c>
      <c r="X22" s="12">
        <v>1</v>
      </c>
      <c r="Y22" s="12">
        <v>0.75</v>
      </c>
      <c r="Z22" s="12"/>
      <c r="AA22" s="12"/>
      <c r="AB22" s="12"/>
      <c r="AC22" s="12"/>
      <c r="AD22" s="12"/>
      <c r="AE22" s="12"/>
      <c r="AF22" s="8" t="s">
        <v>64</v>
      </c>
      <c r="AG22" s="8" t="s">
        <v>34</v>
      </c>
    </row>
    <row r="23" spans="1:33" s="18" customFormat="1" x14ac:dyDescent="0.25">
      <c r="A23" s="8" t="s">
        <v>65</v>
      </c>
      <c r="B23" s="8" t="s">
        <v>45</v>
      </c>
      <c r="C23" s="10">
        <v>44915</v>
      </c>
      <c r="D23" s="10">
        <v>44924</v>
      </c>
      <c r="E23" s="11">
        <v>22000000</v>
      </c>
      <c r="F23" s="12">
        <v>1.4999999999999999E-2</v>
      </c>
      <c r="G23" s="11">
        <f t="shared" si="0"/>
        <v>330000</v>
      </c>
      <c r="H23" s="13">
        <v>0.25</v>
      </c>
      <c r="I23" s="14">
        <v>380.54</v>
      </c>
      <c r="J23" s="15">
        <v>45282</v>
      </c>
      <c r="K23" s="10"/>
      <c r="L23" s="10"/>
      <c r="M23" s="10"/>
      <c r="N23" s="10"/>
      <c r="O23" s="10"/>
      <c r="P23" s="10"/>
      <c r="Q23" s="10"/>
      <c r="V23" s="8" t="s">
        <v>8</v>
      </c>
      <c r="W23" s="12">
        <v>0</v>
      </c>
      <c r="X23" s="12"/>
      <c r="Y23" s="12"/>
      <c r="Z23" s="12"/>
      <c r="AA23" s="12"/>
      <c r="AB23" s="12">
        <v>0.25</v>
      </c>
      <c r="AC23" s="12">
        <v>0.78</v>
      </c>
      <c r="AD23" s="12"/>
      <c r="AE23" s="12"/>
      <c r="AF23" s="8" t="s">
        <v>66</v>
      </c>
      <c r="AG23" s="8" t="s">
        <v>34</v>
      </c>
    </row>
    <row r="24" spans="1:33" s="18" customFormat="1" x14ac:dyDescent="0.25">
      <c r="A24" s="8" t="s">
        <v>67</v>
      </c>
      <c r="B24" s="8" t="s">
        <v>68</v>
      </c>
      <c r="C24" s="10">
        <v>44917</v>
      </c>
      <c r="D24" s="10">
        <v>44928</v>
      </c>
      <c r="E24" s="11">
        <v>70000000</v>
      </c>
      <c r="F24" s="12">
        <v>1.55E-2</v>
      </c>
      <c r="G24" s="11">
        <f t="shared" si="0"/>
        <v>1085000</v>
      </c>
      <c r="H24" s="13">
        <v>0.28000000000000003</v>
      </c>
      <c r="I24" s="14">
        <v>266.76</v>
      </c>
      <c r="J24" s="15">
        <v>45287</v>
      </c>
      <c r="K24" s="10"/>
      <c r="L24" s="10"/>
      <c r="M24" s="16"/>
      <c r="N24" s="17"/>
      <c r="P24" s="8"/>
      <c r="Q24" s="12"/>
      <c r="R24" s="12"/>
      <c r="S24" s="8"/>
      <c r="T24" s="8"/>
      <c r="U24" s="19"/>
      <c r="V24" s="8" t="s">
        <v>8</v>
      </c>
      <c r="W24" s="12">
        <v>0</v>
      </c>
      <c r="X24" s="12"/>
      <c r="Y24" s="12"/>
      <c r="Z24" s="12"/>
      <c r="AA24" s="12"/>
      <c r="AB24" s="12">
        <v>0.22500000000000001</v>
      </c>
      <c r="AC24" s="12">
        <v>0.72</v>
      </c>
      <c r="AD24" s="12"/>
      <c r="AE24" s="12"/>
      <c r="AF24" s="8" t="s">
        <v>33</v>
      </c>
      <c r="AG24" s="8" t="s">
        <v>34</v>
      </c>
    </row>
    <row r="25" spans="1:33" s="18" customFormat="1" x14ac:dyDescent="0.25">
      <c r="A25" s="8" t="s">
        <v>69</v>
      </c>
      <c r="B25" s="8" t="s">
        <v>68</v>
      </c>
      <c r="C25" s="10">
        <v>44923</v>
      </c>
      <c r="D25" s="10">
        <v>44932</v>
      </c>
      <c r="E25" s="11">
        <v>19500000</v>
      </c>
      <c r="F25" s="12">
        <v>1.55E-2</v>
      </c>
      <c r="G25" s="11">
        <f t="shared" si="0"/>
        <v>302250</v>
      </c>
      <c r="H25" s="13">
        <v>0.25</v>
      </c>
      <c r="I25" s="14">
        <v>260.10000000000002</v>
      </c>
      <c r="J25" s="15">
        <v>45294</v>
      </c>
      <c r="K25" s="10"/>
      <c r="L25" s="10"/>
      <c r="M25" s="16"/>
      <c r="N25" s="17"/>
      <c r="P25" s="8"/>
      <c r="Q25" s="12"/>
      <c r="R25" s="12"/>
      <c r="S25" s="8"/>
      <c r="T25" s="8"/>
      <c r="U25" s="19"/>
      <c r="V25" s="8" t="s">
        <v>8</v>
      </c>
      <c r="W25" s="12">
        <v>0</v>
      </c>
      <c r="X25" s="12"/>
      <c r="Y25" s="12"/>
      <c r="Z25" s="12"/>
      <c r="AA25" s="12"/>
      <c r="AB25" s="12">
        <v>0.25</v>
      </c>
      <c r="AC25" s="12">
        <v>0.75</v>
      </c>
      <c r="AD25" s="12"/>
      <c r="AE25" s="12"/>
      <c r="AF25" s="8" t="s">
        <v>66</v>
      </c>
      <c r="AG25" s="8" t="s">
        <v>34</v>
      </c>
    </row>
    <row r="26" spans="1:33" x14ac:dyDescent="0.25">
      <c r="A26" s="2" t="s">
        <v>70</v>
      </c>
      <c r="B26" s="2" t="s">
        <v>68</v>
      </c>
      <c r="C26" s="21">
        <v>44952</v>
      </c>
      <c r="D26" s="21">
        <v>44964</v>
      </c>
      <c r="E26" s="22">
        <v>60000000</v>
      </c>
      <c r="F26" s="23">
        <v>0.03</v>
      </c>
      <c r="G26" s="22">
        <f t="shared" si="0"/>
        <v>1800000</v>
      </c>
      <c r="H26" s="24">
        <v>0.33700000000000002</v>
      </c>
      <c r="I26" s="25">
        <v>293.33999999999997</v>
      </c>
      <c r="J26" s="21">
        <v>45687</v>
      </c>
      <c r="K26" s="21"/>
      <c r="L26" s="21"/>
      <c r="M26" s="21"/>
      <c r="N26" s="21"/>
      <c r="V26" s="2" t="s">
        <v>9</v>
      </c>
      <c r="W26" s="23">
        <v>0</v>
      </c>
      <c r="X26" s="23"/>
      <c r="Y26" s="23"/>
      <c r="Z26" s="23"/>
      <c r="AA26" s="23"/>
      <c r="AB26" s="23"/>
      <c r="AC26" s="23"/>
      <c r="AD26" s="23">
        <v>1</v>
      </c>
      <c r="AE26" s="23">
        <v>0.33700000000000002</v>
      </c>
      <c r="AF26" s="2" t="s">
        <v>33</v>
      </c>
      <c r="AG26" s="2" t="s">
        <v>34</v>
      </c>
    </row>
    <row r="27" spans="1:33" s="35" customFormat="1" x14ac:dyDescent="0.25">
      <c r="A27" s="30" t="s">
        <v>71</v>
      </c>
      <c r="B27" s="30" t="s">
        <v>72</v>
      </c>
      <c r="C27" s="29">
        <v>44956</v>
      </c>
      <c r="D27" s="29">
        <v>44966</v>
      </c>
      <c r="E27" s="31">
        <v>13700000</v>
      </c>
      <c r="F27" s="32">
        <v>0.04</v>
      </c>
      <c r="G27" s="31">
        <f t="shared" si="0"/>
        <v>548000</v>
      </c>
      <c r="H27" s="33">
        <v>0.254</v>
      </c>
      <c r="I27" s="34">
        <v>72.45</v>
      </c>
      <c r="J27" s="15">
        <v>45050</v>
      </c>
      <c r="K27" s="29">
        <v>45142</v>
      </c>
      <c r="L27" s="29">
        <v>45236</v>
      </c>
      <c r="M27" s="29">
        <v>45328</v>
      </c>
      <c r="N27" s="29"/>
      <c r="O27" s="29"/>
      <c r="P27" s="29"/>
      <c r="Q27" s="29"/>
      <c r="R27" s="29"/>
      <c r="S27" s="29"/>
      <c r="T27" s="29"/>
      <c r="U27" s="29"/>
      <c r="V27" s="30" t="s">
        <v>41</v>
      </c>
      <c r="W27" s="32">
        <v>0</v>
      </c>
      <c r="X27" s="32">
        <v>1</v>
      </c>
      <c r="Y27" s="32">
        <v>0.93</v>
      </c>
      <c r="Z27" s="32"/>
      <c r="AA27" s="32"/>
      <c r="AB27" s="32"/>
      <c r="AC27" s="32"/>
      <c r="AD27" s="32"/>
      <c r="AE27" s="32"/>
      <c r="AF27" s="30" t="s">
        <v>54</v>
      </c>
      <c r="AG27" s="30" t="s">
        <v>51</v>
      </c>
    </row>
    <row r="28" spans="1:33" s="18" customFormat="1" x14ac:dyDescent="0.25">
      <c r="A28" s="8" t="s">
        <v>73</v>
      </c>
      <c r="B28" s="8" t="s">
        <v>43</v>
      </c>
      <c r="C28" s="10">
        <v>44984</v>
      </c>
      <c r="D28" s="10">
        <v>44993</v>
      </c>
      <c r="E28" s="11">
        <v>21000000</v>
      </c>
      <c r="F28" s="12">
        <v>0.04</v>
      </c>
      <c r="G28" s="11">
        <f t="shared" si="0"/>
        <v>840000</v>
      </c>
      <c r="H28" s="13">
        <v>0.156</v>
      </c>
      <c r="I28" s="14">
        <v>89.87</v>
      </c>
      <c r="J28" s="15">
        <v>45079</v>
      </c>
      <c r="K28" s="10">
        <v>45170</v>
      </c>
      <c r="L28" s="29">
        <v>45264</v>
      </c>
      <c r="M28" s="10">
        <v>45355</v>
      </c>
      <c r="N28" s="10"/>
      <c r="O28" s="10"/>
      <c r="P28" s="10"/>
      <c r="Q28" s="10"/>
      <c r="R28" s="10"/>
      <c r="S28" s="10"/>
      <c r="T28" s="10"/>
      <c r="U28" s="10"/>
      <c r="V28" s="8" t="s">
        <v>41</v>
      </c>
      <c r="W28" s="12">
        <v>0</v>
      </c>
      <c r="X28" s="12">
        <v>1</v>
      </c>
      <c r="Y28" s="12">
        <v>0.93</v>
      </c>
      <c r="Z28" s="12"/>
      <c r="AA28" s="12"/>
      <c r="AB28" s="12"/>
      <c r="AC28" s="12"/>
      <c r="AD28" s="12"/>
      <c r="AE28" s="12"/>
      <c r="AF28" s="8" t="s">
        <v>54</v>
      </c>
      <c r="AG28" s="8" t="s">
        <v>51</v>
      </c>
    </row>
    <row r="29" spans="1:33" x14ac:dyDescent="0.25">
      <c r="A29" s="2" t="s">
        <v>74</v>
      </c>
      <c r="B29" s="2" t="s">
        <v>75</v>
      </c>
      <c r="C29" s="21">
        <v>44985</v>
      </c>
      <c r="D29" s="21">
        <v>44994</v>
      </c>
      <c r="E29" s="22">
        <v>50000000</v>
      </c>
      <c r="F29" s="23">
        <v>1.4999999999999999E-2</v>
      </c>
      <c r="G29" s="22">
        <f t="shared" si="0"/>
        <v>750000</v>
      </c>
      <c r="H29" s="24">
        <v>0.23</v>
      </c>
      <c r="I29" s="25">
        <v>38.229999999999997</v>
      </c>
      <c r="J29" s="21">
        <v>45356</v>
      </c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" t="s">
        <v>9</v>
      </c>
      <c r="W29" s="23">
        <v>0</v>
      </c>
      <c r="X29" s="23"/>
      <c r="Y29" s="23"/>
      <c r="Z29" s="23"/>
      <c r="AA29" s="23"/>
      <c r="AB29" s="23"/>
      <c r="AC29" s="23"/>
      <c r="AD29" s="23">
        <v>1</v>
      </c>
      <c r="AE29" s="23">
        <v>0.23</v>
      </c>
      <c r="AF29" s="2" t="s">
        <v>33</v>
      </c>
      <c r="AG29" s="2" t="s">
        <v>34</v>
      </c>
    </row>
    <row r="30" spans="1:33" s="18" customFormat="1" x14ac:dyDescent="0.25">
      <c r="A30" s="8" t="s">
        <v>76</v>
      </c>
      <c r="B30" s="8" t="s">
        <v>43</v>
      </c>
      <c r="C30" s="10">
        <v>45007</v>
      </c>
      <c r="D30" s="10">
        <v>45016</v>
      </c>
      <c r="E30" s="11">
        <v>20000000</v>
      </c>
      <c r="F30" s="12">
        <v>1.4999999999999999E-2</v>
      </c>
      <c r="G30" s="11">
        <f t="shared" si="0"/>
        <v>300000</v>
      </c>
      <c r="H30" s="13">
        <v>0.1852</v>
      </c>
      <c r="I30" s="14">
        <v>103.37</v>
      </c>
      <c r="J30" s="15">
        <v>45105</v>
      </c>
      <c r="K30" s="10">
        <v>45196</v>
      </c>
      <c r="L30" s="29">
        <v>45287</v>
      </c>
      <c r="M30" s="10">
        <v>45376</v>
      </c>
      <c r="N30" s="10"/>
      <c r="O30" s="10"/>
      <c r="P30" s="10"/>
      <c r="Q30" s="10"/>
      <c r="R30" s="10"/>
      <c r="S30" s="10"/>
      <c r="T30" s="10"/>
      <c r="U30" s="10"/>
      <c r="V30" s="8" t="s">
        <v>41</v>
      </c>
      <c r="W30" s="12">
        <v>0</v>
      </c>
      <c r="X30" s="12">
        <v>1</v>
      </c>
      <c r="Y30" s="12">
        <v>0.7</v>
      </c>
      <c r="Z30" s="12"/>
      <c r="AA30" s="12"/>
      <c r="AB30" s="12"/>
      <c r="AC30" s="12"/>
      <c r="AD30" s="12"/>
      <c r="AE30" s="12"/>
      <c r="AF30" s="8" t="s">
        <v>64</v>
      </c>
      <c r="AG30" s="8" t="s">
        <v>34</v>
      </c>
    </row>
    <row r="31" spans="1:33" x14ac:dyDescent="0.25">
      <c r="A31" s="2" t="s">
        <v>77</v>
      </c>
      <c r="B31" s="2" t="s">
        <v>78</v>
      </c>
      <c r="C31" s="21">
        <v>45008</v>
      </c>
      <c r="D31" s="21">
        <v>45019</v>
      </c>
      <c r="E31" s="22">
        <v>20000000</v>
      </c>
      <c r="F31" s="23">
        <v>1.4999999999999999E-2</v>
      </c>
      <c r="G31" s="22">
        <f t="shared" si="0"/>
        <v>300000</v>
      </c>
      <c r="H31" s="24">
        <v>0.4</v>
      </c>
      <c r="I31" s="25">
        <v>1191.55</v>
      </c>
      <c r="J31" s="21">
        <v>45377</v>
      </c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" t="s">
        <v>7</v>
      </c>
      <c r="W31" s="23">
        <v>0.97499999999999998</v>
      </c>
      <c r="X31" s="23"/>
      <c r="Y31" s="23"/>
      <c r="Z31" s="23">
        <v>0.4</v>
      </c>
      <c r="AA31" s="23">
        <v>0.15</v>
      </c>
      <c r="AB31" s="23"/>
      <c r="AC31" s="23"/>
      <c r="AD31" s="23"/>
      <c r="AE31" s="23"/>
      <c r="AF31" s="2" t="s">
        <v>64</v>
      </c>
      <c r="AG31" s="2" t="s">
        <v>34</v>
      </c>
    </row>
    <row r="32" spans="1:33" s="18" customFormat="1" x14ac:dyDescent="0.25">
      <c r="A32" s="8" t="s">
        <v>79</v>
      </c>
      <c r="B32" s="8" t="s">
        <v>80</v>
      </c>
      <c r="C32" s="10">
        <v>45016</v>
      </c>
      <c r="D32" s="10">
        <v>45029</v>
      </c>
      <c r="E32" s="11">
        <v>35000000</v>
      </c>
      <c r="F32" s="12">
        <v>1.4999999999999999E-2</v>
      </c>
      <c r="G32" s="11">
        <f t="shared" si="0"/>
        <v>525000</v>
      </c>
      <c r="H32" s="13">
        <v>0.4</v>
      </c>
      <c r="I32" s="14">
        <v>27.38</v>
      </c>
      <c r="J32" s="15">
        <v>45118</v>
      </c>
      <c r="K32" s="29">
        <v>45210</v>
      </c>
      <c r="L32" s="29">
        <v>45302</v>
      </c>
      <c r="M32" s="10">
        <v>45393</v>
      </c>
      <c r="N32" s="10"/>
      <c r="O32" s="10"/>
      <c r="P32" s="10"/>
      <c r="Q32" s="10"/>
      <c r="R32" s="10"/>
      <c r="S32" s="10"/>
      <c r="T32" s="10"/>
      <c r="U32" s="10"/>
      <c r="V32" s="8" t="s">
        <v>41</v>
      </c>
      <c r="W32" s="12">
        <v>0</v>
      </c>
      <c r="X32" s="12">
        <v>1</v>
      </c>
      <c r="Y32" s="12">
        <v>0.93</v>
      </c>
      <c r="Z32" s="12"/>
      <c r="AA32" s="12"/>
      <c r="AB32" s="12"/>
      <c r="AC32" s="12"/>
      <c r="AD32" s="12"/>
      <c r="AE32" s="12"/>
      <c r="AF32" s="8" t="s">
        <v>33</v>
      </c>
      <c r="AG32" s="8" t="s">
        <v>34</v>
      </c>
    </row>
    <row r="33" spans="1:33" s="18" customFormat="1" x14ac:dyDescent="0.25">
      <c r="A33" s="8" t="s">
        <v>81</v>
      </c>
      <c r="B33" s="8" t="s">
        <v>82</v>
      </c>
      <c r="C33" s="10">
        <v>45016</v>
      </c>
      <c r="D33" s="10">
        <v>45029</v>
      </c>
      <c r="E33" s="11">
        <v>32000000</v>
      </c>
      <c r="F33" s="12">
        <v>0.04</v>
      </c>
      <c r="G33" s="11">
        <f t="shared" si="0"/>
        <v>1280000</v>
      </c>
      <c r="H33" s="13">
        <v>0.2</v>
      </c>
      <c r="I33" s="14">
        <v>127.58</v>
      </c>
      <c r="J33" s="10">
        <v>45114</v>
      </c>
      <c r="K33" s="10">
        <v>45205</v>
      </c>
      <c r="L33" s="15">
        <v>45300</v>
      </c>
      <c r="M33" s="10">
        <v>45391</v>
      </c>
      <c r="N33" s="10"/>
      <c r="O33" s="10"/>
      <c r="P33" s="10"/>
      <c r="Q33" s="10"/>
      <c r="R33" s="10"/>
      <c r="S33" s="10"/>
      <c r="T33" s="10"/>
      <c r="U33" s="10"/>
      <c r="V33" s="8" t="s">
        <v>41</v>
      </c>
      <c r="W33" s="12">
        <v>0</v>
      </c>
      <c r="X33" s="12">
        <v>1</v>
      </c>
      <c r="Y33" s="12">
        <v>0.93</v>
      </c>
      <c r="Z33" s="12"/>
      <c r="AA33" s="12"/>
      <c r="AB33" s="12"/>
      <c r="AC33" s="12"/>
      <c r="AD33" s="12"/>
      <c r="AE33" s="12"/>
      <c r="AF33" s="8" t="s">
        <v>54</v>
      </c>
      <c r="AG33" s="8" t="s">
        <v>51</v>
      </c>
    </row>
    <row r="34" spans="1:33" s="18" customFormat="1" x14ac:dyDescent="0.25">
      <c r="A34" s="8" t="s">
        <v>83</v>
      </c>
      <c r="B34" s="8" t="s">
        <v>43</v>
      </c>
      <c r="C34" s="10">
        <v>45020</v>
      </c>
      <c r="D34" s="10">
        <v>45033</v>
      </c>
      <c r="E34" s="11">
        <v>70000000</v>
      </c>
      <c r="F34" s="12">
        <v>1.4999999999999999E-2</v>
      </c>
      <c r="G34" s="11">
        <f t="shared" si="0"/>
        <v>1050000</v>
      </c>
      <c r="H34" s="13">
        <v>0.28599999999999998</v>
      </c>
      <c r="I34" s="14">
        <v>104.72</v>
      </c>
      <c r="J34" s="15">
        <v>45120</v>
      </c>
      <c r="K34" s="29">
        <v>45212</v>
      </c>
      <c r="L34" s="10">
        <v>45303</v>
      </c>
      <c r="M34" s="10">
        <v>45397</v>
      </c>
      <c r="N34" s="10"/>
      <c r="O34" s="10"/>
      <c r="P34" s="10"/>
      <c r="Q34" s="10"/>
      <c r="R34" s="10"/>
      <c r="S34" s="10"/>
      <c r="T34" s="10"/>
      <c r="U34" s="10"/>
      <c r="V34" s="8" t="s">
        <v>41</v>
      </c>
      <c r="W34" s="12">
        <v>0</v>
      </c>
      <c r="X34" s="12">
        <v>1</v>
      </c>
      <c r="Y34" s="12">
        <v>0.93</v>
      </c>
      <c r="Z34" s="12"/>
      <c r="AA34" s="12"/>
      <c r="AB34" s="12"/>
      <c r="AC34" s="12"/>
      <c r="AD34" s="12"/>
      <c r="AE34" s="12"/>
      <c r="AF34" s="8" t="s">
        <v>33</v>
      </c>
      <c r="AG34" s="8" t="s">
        <v>34</v>
      </c>
    </row>
    <row r="35" spans="1:33" x14ac:dyDescent="0.25">
      <c r="A35" s="2" t="s">
        <v>84</v>
      </c>
      <c r="B35" s="2" t="s">
        <v>85</v>
      </c>
      <c r="C35" s="21">
        <v>45035</v>
      </c>
      <c r="D35" s="21">
        <v>45044</v>
      </c>
      <c r="E35" s="22">
        <v>20000000</v>
      </c>
      <c r="F35" s="23">
        <v>1.6E-2</v>
      </c>
      <c r="G35" s="22">
        <f t="shared" si="0"/>
        <v>320000</v>
      </c>
      <c r="H35" s="24">
        <v>0.28000000000000003</v>
      </c>
      <c r="I35" s="25">
        <v>288.45</v>
      </c>
      <c r="J35" s="21">
        <v>45406</v>
      </c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" t="s">
        <v>7</v>
      </c>
      <c r="W35" s="23">
        <v>0.97499999999999998</v>
      </c>
      <c r="X35" s="23"/>
      <c r="Y35" s="23"/>
      <c r="Z35" s="23">
        <v>0.28000000000000003</v>
      </c>
      <c r="AA35" s="23">
        <v>0.15</v>
      </c>
      <c r="AB35" s="23"/>
      <c r="AC35" s="23"/>
      <c r="AD35" s="23"/>
      <c r="AE35" s="23"/>
      <c r="AF35" s="2" t="s">
        <v>64</v>
      </c>
      <c r="AG35" s="2" t="s">
        <v>34</v>
      </c>
    </row>
    <row r="36" spans="1:33" x14ac:dyDescent="0.25">
      <c r="A36" s="2" t="s">
        <v>86</v>
      </c>
      <c r="B36" s="2" t="s">
        <v>87</v>
      </c>
      <c r="C36" s="21">
        <v>45035</v>
      </c>
      <c r="D36" s="21">
        <v>45044</v>
      </c>
      <c r="E36" s="22">
        <v>20000000</v>
      </c>
      <c r="F36" s="23">
        <v>1.6E-2</v>
      </c>
      <c r="G36" s="22">
        <f t="shared" si="0"/>
        <v>320000</v>
      </c>
      <c r="H36" s="24">
        <v>0.17</v>
      </c>
      <c r="I36" s="25">
        <v>414.14</v>
      </c>
      <c r="J36" s="21">
        <v>45406</v>
      </c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" t="s">
        <v>7</v>
      </c>
      <c r="W36" s="23">
        <v>0.97499999999999998</v>
      </c>
      <c r="X36" s="23"/>
      <c r="Y36" s="23"/>
      <c r="Z36" s="23">
        <v>0.17</v>
      </c>
      <c r="AA36" s="23">
        <v>0.15</v>
      </c>
      <c r="AB36" s="23"/>
      <c r="AC36" s="23"/>
      <c r="AD36" s="23"/>
      <c r="AE36" s="23"/>
      <c r="AF36" s="2" t="s">
        <v>64</v>
      </c>
      <c r="AG36" s="2" t="s">
        <v>34</v>
      </c>
    </row>
    <row r="37" spans="1:33" s="18" customFormat="1" x14ac:dyDescent="0.25">
      <c r="A37" s="8" t="s">
        <v>88</v>
      </c>
      <c r="B37" s="8" t="s">
        <v>89</v>
      </c>
      <c r="C37" s="10">
        <v>45043</v>
      </c>
      <c r="D37" s="10">
        <v>45055</v>
      </c>
      <c r="E37" s="11">
        <v>12500000</v>
      </c>
      <c r="F37" s="12">
        <v>0.04</v>
      </c>
      <c r="G37" s="11">
        <f t="shared" si="0"/>
        <v>500000</v>
      </c>
      <c r="H37" s="13">
        <v>0.2</v>
      </c>
      <c r="I37" s="14">
        <v>32.72</v>
      </c>
      <c r="J37" s="15">
        <v>45141</v>
      </c>
      <c r="K37" s="29">
        <v>45233</v>
      </c>
      <c r="L37" s="10">
        <v>45324</v>
      </c>
      <c r="M37" s="10">
        <v>45415</v>
      </c>
      <c r="N37" s="10"/>
      <c r="O37" s="10"/>
      <c r="P37" s="10"/>
      <c r="Q37" s="10"/>
      <c r="R37" s="10"/>
      <c r="S37" s="10"/>
      <c r="T37" s="10"/>
      <c r="U37" s="10"/>
      <c r="V37" s="8" t="s">
        <v>41</v>
      </c>
      <c r="W37" s="12">
        <v>0</v>
      </c>
      <c r="X37" s="12">
        <v>1</v>
      </c>
      <c r="Y37" s="12">
        <v>0.93</v>
      </c>
      <c r="Z37" s="12"/>
      <c r="AA37" s="12"/>
      <c r="AB37" s="12"/>
      <c r="AC37" s="12"/>
      <c r="AD37" s="12"/>
      <c r="AE37" s="12"/>
      <c r="AF37" s="8" t="s">
        <v>54</v>
      </c>
      <c r="AG37" s="8" t="s">
        <v>51</v>
      </c>
    </row>
    <row r="38" spans="1:33" x14ac:dyDescent="0.25">
      <c r="A38" s="2" t="s">
        <v>90</v>
      </c>
      <c r="B38" s="2" t="s">
        <v>68</v>
      </c>
      <c r="C38" s="21">
        <v>45044</v>
      </c>
      <c r="D38" s="21">
        <v>45056</v>
      </c>
      <c r="E38" s="22">
        <v>10200000</v>
      </c>
      <c r="F38" s="23">
        <v>1.6E-2</v>
      </c>
      <c r="G38" s="22">
        <f t="shared" si="0"/>
        <v>163200</v>
      </c>
      <c r="H38" s="24">
        <v>0.25</v>
      </c>
      <c r="I38" s="25">
        <v>322.56</v>
      </c>
      <c r="J38" s="21">
        <v>45418</v>
      </c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" t="s">
        <v>8</v>
      </c>
      <c r="W38" s="23">
        <v>0</v>
      </c>
      <c r="X38" s="23"/>
      <c r="Y38" s="23"/>
      <c r="Z38" s="23"/>
      <c r="AA38" s="23"/>
      <c r="AB38" s="23">
        <v>0.25</v>
      </c>
      <c r="AC38" s="23">
        <v>0.78</v>
      </c>
      <c r="AD38" s="23"/>
      <c r="AE38" s="23"/>
      <c r="AF38" s="2" t="s">
        <v>66</v>
      </c>
      <c r="AG38" s="2" t="s">
        <v>34</v>
      </c>
    </row>
    <row r="39" spans="1:33" s="18" customFormat="1" x14ac:dyDescent="0.25">
      <c r="A39" s="8" t="s">
        <v>91</v>
      </c>
      <c r="B39" s="8" t="s">
        <v>89</v>
      </c>
      <c r="C39" s="10">
        <v>45056</v>
      </c>
      <c r="D39" s="10">
        <v>45065</v>
      </c>
      <c r="E39" s="11">
        <v>10000000</v>
      </c>
      <c r="F39" s="12">
        <v>0.03</v>
      </c>
      <c r="G39" s="11">
        <f t="shared" si="0"/>
        <v>300000</v>
      </c>
      <c r="H39" s="13">
        <v>0.24</v>
      </c>
      <c r="I39" s="14">
        <v>33.08</v>
      </c>
      <c r="J39" s="15">
        <v>45153</v>
      </c>
      <c r="K39" s="29">
        <v>45245</v>
      </c>
      <c r="L39" s="10">
        <v>45337</v>
      </c>
      <c r="M39" s="10">
        <v>45427</v>
      </c>
      <c r="N39" s="10"/>
      <c r="O39" s="10"/>
      <c r="P39" s="10"/>
      <c r="Q39" s="10"/>
      <c r="R39" s="10"/>
      <c r="S39" s="10"/>
      <c r="T39" s="10"/>
      <c r="U39" s="10"/>
      <c r="V39" s="8" t="s">
        <v>41</v>
      </c>
      <c r="W39" s="12">
        <v>0</v>
      </c>
      <c r="X39" s="12">
        <v>1</v>
      </c>
      <c r="Y39" s="12">
        <v>0.93</v>
      </c>
      <c r="Z39" s="12"/>
      <c r="AA39" s="12"/>
      <c r="AB39" s="12"/>
      <c r="AC39" s="12"/>
      <c r="AD39" s="12"/>
      <c r="AE39" s="12"/>
      <c r="AF39" s="8" t="s">
        <v>92</v>
      </c>
      <c r="AG39" s="8" t="s">
        <v>51</v>
      </c>
    </row>
    <row r="40" spans="1:33" x14ac:dyDescent="0.25">
      <c r="A40" s="2" t="s">
        <v>93</v>
      </c>
      <c r="B40" s="2" t="s">
        <v>94</v>
      </c>
      <c r="C40" s="21">
        <v>45071</v>
      </c>
      <c r="D40" s="21">
        <v>45082</v>
      </c>
      <c r="E40" s="22">
        <v>20000000</v>
      </c>
      <c r="F40" s="23">
        <v>1.7000000000000001E-2</v>
      </c>
      <c r="G40" s="22">
        <f t="shared" si="0"/>
        <v>340000</v>
      </c>
      <c r="H40" s="24">
        <v>0.32</v>
      </c>
      <c r="I40" s="25">
        <v>127.79</v>
      </c>
      <c r="J40" s="21">
        <v>45442</v>
      </c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" t="s">
        <v>7</v>
      </c>
      <c r="W40" s="23">
        <v>0.9</v>
      </c>
      <c r="X40" s="23"/>
      <c r="Y40" s="23"/>
      <c r="Z40" s="23">
        <v>0.32</v>
      </c>
      <c r="AA40" s="23">
        <v>0.15</v>
      </c>
      <c r="AB40" s="23"/>
      <c r="AC40" s="23"/>
      <c r="AD40" s="23"/>
      <c r="AE40" s="23"/>
      <c r="AF40" s="2" t="s">
        <v>64</v>
      </c>
      <c r="AG40" s="2" t="s">
        <v>34</v>
      </c>
    </row>
    <row r="41" spans="1:33" x14ac:dyDescent="0.25">
      <c r="A41" s="2" t="s">
        <v>95</v>
      </c>
      <c r="B41" s="2" t="s">
        <v>96</v>
      </c>
      <c r="C41" s="21">
        <v>45072</v>
      </c>
      <c r="D41" s="21">
        <v>45083</v>
      </c>
      <c r="E41" s="22">
        <v>60000000</v>
      </c>
      <c r="F41" s="23">
        <v>1.4999999999999999E-2</v>
      </c>
      <c r="G41" s="22">
        <f t="shared" si="0"/>
        <v>900000</v>
      </c>
      <c r="H41" s="24">
        <v>0.32200000000000001</v>
      </c>
      <c r="I41" s="25">
        <v>138.93</v>
      </c>
      <c r="J41" s="20">
        <v>45170</v>
      </c>
      <c r="K41" s="20">
        <v>45264</v>
      </c>
      <c r="L41" s="21">
        <v>45355</v>
      </c>
      <c r="M41" s="21">
        <v>45443</v>
      </c>
      <c r="N41" s="21"/>
      <c r="O41" s="21"/>
      <c r="P41" s="21"/>
      <c r="Q41" s="21"/>
      <c r="R41" s="21"/>
      <c r="S41" s="21"/>
      <c r="T41" s="21"/>
      <c r="U41" s="21"/>
      <c r="V41" s="2" t="s">
        <v>41</v>
      </c>
      <c r="W41" s="23">
        <v>0</v>
      </c>
      <c r="X41" s="23">
        <v>1</v>
      </c>
      <c r="Y41" s="23">
        <v>0.93</v>
      </c>
      <c r="Z41" s="23"/>
      <c r="AA41" s="23"/>
      <c r="AB41" s="23"/>
      <c r="AC41" s="23"/>
      <c r="AD41" s="23"/>
      <c r="AE41" s="23"/>
      <c r="AF41" s="2" t="s">
        <v>33</v>
      </c>
      <c r="AG41" s="2" t="s">
        <v>34</v>
      </c>
    </row>
    <row r="42" spans="1:33" s="18" customFormat="1" x14ac:dyDescent="0.25">
      <c r="A42" s="8" t="s">
        <v>97</v>
      </c>
      <c r="B42" s="8" t="s">
        <v>98</v>
      </c>
      <c r="C42" s="10">
        <v>45076</v>
      </c>
      <c r="D42" s="10">
        <v>45085</v>
      </c>
      <c r="E42" s="11">
        <v>24800000</v>
      </c>
      <c r="F42" s="12">
        <v>0.04</v>
      </c>
      <c r="G42" s="11">
        <f t="shared" si="0"/>
        <v>992000</v>
      </c>
      <c r="H42" s="13">
        <v>0.17599999999999999</v>
      </c>
      <c r="I42" s="14">
        <v>67.150000000000006</v>
      </c>
      <c r="J42" s="29">
        <v>45174</v>
      </c>
      <c r="K42" s="15">
        <v>45265</v>
      </c>
      <c r="L42" s="10">
        <v>45356</v>
      </c>
      <c r="M42" s="10">
        <v>45448</v>
      </c>
      <c r="N42" s="10"/>
      <c r="O42" s="10"/>
      <c r="P42" s="10"/>
      <c r="Q42" s="10"/>
      <c r="R42" s="10"/>
      <c r="S42" s="10"/>
      <c r="T42" s="10"/>
      <c r="U42" s="10"/>
      <c r="V42" s="8" t="s">
        <v>41</v>
      </c>
      <c r="W42" s="12">
        <v>0</v>
      </c>
      <c r="X42" s="12">
        <v>1</v>
      </c>
      <c r="Y42" s="12">
        <v>0.93</v>
      </c>
      <c r="Z42" s="12"/>
      <c r="AA42" s="12"/>
      <c r="AB42" s="12"/>
      <c r="AC42" s="12"/>
      <c r="AD42" s="12"/>
      <c r="AE42" s="12"/>
      <c r="AF42" s="8" t="s">
        <v>54</v>
      </c>
      <c r="AG42" s="8" t="s">
        <v>51</v>
      </c>
    </row>
    <row r="43" spans="1:33" x14ac:dyDescent="0.25">
      <c r="A43" s="2" t="s">
        <v>99</v>
      </c>
      <c r="B43" s="2" t="s">
        <v>100</v>
      </c>
      <c r="C43" s="21">
        <v>45099</v>
      </c>
      <c r="D43" s="21">
        <v>45110</v>
      </c>
      <c r="E43" s="22">
        <v>20000000</v>
      </c>
      <c r="F43" s="23">
        <v>1.4999999999999999E-2</v>
      </c>
      <c r="G43" s="22">
        <f t="shared" si="0"/>
        <v>300000</v>
      </c>
      <c r="H43" s="24">
        <v>0.22</v>
      </c>
      <c r="I43" s="25">
        <v>493.41</v>
      </c>
      <c r="J43" s="20">
        <v>45198</v>
      </c>
      <c r="K43" s="21">
        <v>45289</v>
      </c>
      <c r="L43" s="21">
        <v>45383</v>
      </c>
      <c r="M43" s="21">
        <v>45470</v>
      </c>
      <c r="N43" s="21"/>
      <c r="O43" s="21"/>
      <c r="P43" s="21"/>
      <c r="Q43" s="21"/>
      <c r="R43" s="21"/>
      <c r="S43" s="21"/>
      <c r="T43" s="21"/>
      <c r="U43" s="21"/>
      <c r="V43" s="2" t="s">
        <v>41</v>
      </c>
      <c r="W43" s="23">
        <v>0</v>
      </c>
      <c r="X43" s="23">
        <v>1</v>
      </c>
      <c r="Y43" s="23">
        <v>0.85</v>
      </c>
      <c r="Z43" s="23"/>
      <c r="AA43" s="23"/>
      <c r="AB43" s="23"/>
      <c r="AC43" s="23"/>
      <c r="AD43" s="23"/>
      <c r="AE43" s="23"/>
      <c r="AF43" s="2" t="s">
        <v>64</v>
      </c>
      <c r="AG43" s="2" t="s">
        <v>34</v>
      </c>
    </row>
    <row r="44" spans="1:33" x14ac:dyDescent="0.25">
      <c r="A44" s="2" t="s">
        <v>101</v>
      </c>
      <c r="B44" s="2" t="s">
        <v>80</v>
      </c>
      <c r="C44" s="21">
        <v>45106</v>
      </c>
      <c r="D44" s="21">
        <v>45117</v>
      </c>
      <c r="E44" s="22">
        <v>65000000</v>
      </c>
      <c r="F44" s="23">
        <v>1.6500000000000001E-2</v>
      </c>
      <c r="G44" s="22">
        <f t="shared" si="0"/>
        <v>1072500</v>
      </c>
      <c r="H44" s="24">
        <v>0.27</v>
      </c>
      <c r="I44" s="25">
        <v>32.19</v>
      </c>
      <c r="J44" s="21">
        <v>45478</v>
      </c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" t="s">
        <v>8</v>
      </c>
      <c r="W44" s="23">
        <v>0</v>
      </c>
      <c r="X44" s="23"/>
      <c r="Y44" s="23"/>
      <c r="Z44" s="23"/>
      <c r="AA44" s="23"/>
      <c r="AB44" s="23">
        <v>0.27</v>
      </c>
      <c r="AC44" s="23">
        <v>0.73</v>
      </c>
      <c r="AD44" s="23"/>
      <c r="AE44" s="23"/>
      <c r="AF44" s="2" t="s">
        <v>33</v>
      </c>
      <c r="AG44" s="2" t="s">
        <v>34</v>
      </c>
    </row>
    <row r="45" spans="1:33" s="18" customFormat="1" x14ac:dyDescent="0.25">
      <c r="A45" s="8" t="s">
        <v>102</v>
      </c>
      <c r="B45" s="8" t="s">
        <v>72</v>
      </c>
      <c r="C45" s="10">
        <v>45107</v>
      </c>
      <c r="D45" s="10">
        <v>45118</v>
      </c>
      <c r="E45" s="11">
        <v>26180000</v>
      </c>
      <c r="F45" s="12">
        <v>0.04</v>
      </c>
      <c r="G45" s="11">
        <f t="shared" si="0"/>
        <v>1047200</v>
      </c>
      <c r="H45" s="13">
        <v>0.24</v>
      </c>
      <c r="I45" s="14">
        <v>113.91</v>
      </c>
      <c r="J45" s="29">
        <v>45204</v>
      </c>
      <c r="K45" s="15">
        <v>45296</v>
      </c>
      <c r="L45" s="10">
        <v>45387</v>
      </c>
      <c r="M45" s="10">
        <v>45478</v>
      </c>
      <c r="N45" s="10"/>
      <c r="O45" s="10"/>
      <c r="P45" s="10"/>
      <c r="Q45" s="10"/>
      <c r="R45" s="10"/>
      <c r="S45" s="10"/>
      <c r="T45" s="10"/>
      <c r="U45" s="10"/>
      <c r="V45" s="8" t="s">
        <v>41</v>
      </c>
      <c r="W45" s="12">
        <v>0</v>
      </c>
      <c r="X45" s="12">
        <v>1</v>
      </c>
      <c r="Y45" s="12">
        <v>0.93</v>
      </c>
      <c r="Z45" s="12"/>
      <c r="AA45" s="12"/>
      <c r="AB45" s="12"/>
      <c r="AC45" s="12"/>
      <c r="AD45" s="12"/>
      <c r="AE45" s="12"/>
      <c r="AF45" s="8" t="s">
        <v>54</v>
      </c>
      <c r="AG45" s="8" t="s">
        <v>51</v>
      </c>
    </row>
    <row r="46" spans="1:33" x14ac:dyDescent="0.25">
      <c r="A46" s="2" t="s">
        <v>103</v>
      </c>
      <c r="B46" s="2" t="s">
        <v>104</v>
      </c>
      <c r="C46" s="21">
        <v>45113</v>
      </c>
      <c r="D46" s="21">
        <v>45120</v>
      </c>
      <c r="E46" s="22">
        <v>1010000</v>
      </c>
      <c r="F46" s="23">
        <v>1.4500000000000001E-2</v>
      </c>
      <c r="G46" s="22">
        <f>+(F46*E46)*17.2</f>
        <v>251894</v>
      </c>
      <c r="H46" s="24">
        <v>0.11</v>
      </c>
      <c r="I46" s="25">
        <v>439.66</v>
      </c>
      <c r="J46" s="21">
        <v>45482</v>
      </c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" t="s">
        <v>105</v>
      </c>
      <c r="W46" s="23">
        <v>0</v>
      </c>
      <c r="X46" s="23"/>
      <c r="Y46" s="23"/>
      <c r="Z46" s="23"/>
      <c r="AA46" s="23"/>
      <c r="AB46" s="23">
        <v>0.11</v>
      </c>
      <c r="AC46" s="23">
        <v>0.89</v>
      </c>
      <c r="AD46" s="23"/>
      <c r="AE46" s="23"/>
      <c r="AF46" s="2" t="s">
        <v>66</v>
      </c>
      <c r="AG46" s="2" t="s">
        <v>34</v>
      </c>
    </row>
    <row r="47" spans="1:33" s="18" customFormat="1" x14ac:dyDescent="0.25">
      <c r="A47" s="8" t="s">
        <v>106</v>
      </c>
      <c r="B47" s="8" t="s">
        <v>43</v>
      </c>
      <c r="C47" s="10">
        <v>45114</v>
      </c>
      <c r="D47" s="10">
        <v>45125</v>
      </c>
      <c r="E47" s="11">
        <v>20000000</v>
      </c>
      <c r="F47" s="12">
        <v>1.4999999999999999E-2</v>
      </c>
      <c r="G47" s="11">
        <f t="shared" ref="G47:G70" si="1">+F47*E47</f>
        <v>300000</v>
      </c>
      <c r="H47" s="13">
        <v>0.19400000000000001</v>
      </c>
      <c r="I47" s="14">
        <v>119.48</v>
      </c>
      <c r="J47" s="15">
        <v>45211</v>
      </c>
      <c r="K47" s="10">
        <v>45303</v>
      </c>
      <c r="L47" s="10">
        <v>45394</v>
      </c>
      <c r="M47" s="10">
        <v>45485</v>
      </c>
      <c r="N47" s="10"/>
      <c r="O47" s="10"/>
      <c r="P47" s="10"/>
      <c r="Q47" s="10"/>
      <c r="R47" s="10"/>
      <c r="S47" s="10"/>
      <c r="T47" s="10"/>
      <c r="U47" s="10"/>
      <c r="V47" s="8" t="s">
        <v>41</v>
      </c>
      <c r="W47" s="12">
        <v>0</v>
      </c>
      <c r="X47" s="12">
        <v>1</v>
      </c>
      <c r="Y47" s="12">
        <v>0.7</v>
      </c>
      <c r="Z47" s="12"/>
      <c r="AA47" s="12"/>
      <c r="AB47" s="12"/>
      <c r="AC47" s="12"/>
      <c r="AD47" s="12"/>
      <c r="AE47" s="12"/>
      <c r="AF47" s="8" t="s">
        <v>64</v>
      </c>
      <c r="AG47" s="8" t="s">
        <v>51</v>
      </c>
    </row>
    <row r="48" spans="1:33" x14ac:dyDescent="0.25">
      <c r="A48" s="2" t="s">
        <v>107</v>
      </c>
      <c r="B48" s="2" t="s">
        <v>108</v>
      </c>
      <c r="C48" s="21">
        <v>45121</v>
      </c>
      <c r="D48" s="21">
        <v>45132</v>
      </c>
      <c r="E48" s="22">
        <v>20000000</v>
      </c>
      <c r="F48" s="23">
        <v>1.4999999999999999E-2</v>
      </c>
      <c r="G48" s="22">
        <f t="shared" si="1"/>
        <v>300000</v>
      </c>
      <c r="H48" s="24">
        <v>0.14199999999999999</v>
      </c>
      <c r="I48" s="25">
        <v>18.62</v>
      </c>
      <c r="J48" s="20">
        <v>45218</v>
      </c>
      <c r="K48" s="20">
        <v>45310</v>
      </c>
      <c r="L48" s="21">
        <v>45401</v>
      </c>
      <c r="M48" s="21">
        <v>45492</v>
      </c>
      <c r="N48" s="21"/>
      <c r="O48" s="21"/>
      <c r="P48" s="21"/>
      <c r="Q48" s="21"/>
      <c r="R48" s="21"/>
      <c r="S48" s="21"/>
      <c r="T48" s="21"/>
      <c r="U48" s="21"/>
      <c r="V48" s="2" t="s">
        <v>41</v>
      </c>
      <c r="W48" s="23">
        <v>0</v>
      </c>
      <c r="X48" s="23">
        <v>1</v>
      </c>
      <c r="Y48" s="23">
        <v>0.7</v>
      </c>
      <c r="Z48" s="23"/>
      <c r="AA48" s="23"/>
      <c r="AB48" s="23"/>
      <c r="AC48" s="23"/>
      <c r="AD48" s="23"/>
      <c r="AE48" s="23"/>
      <c r="AF48" s="2" t="s">
        <v>64</v>
      </c>
      <c r="AG48" s="2" t="s">
        <v>51</v>
      </c>
    </row>
    <row r="49" spans="1:33" s="18" customFormat="1" x14ac:dyDescent="0.25">
      <c r="A49" s="8" t="s">
        <v>109</v>
      </c>
      <c r="B49" s="8" t="s">
        <v>32</v>
      </c>
      <c r="C49" s="10">
        <v>45132</v>
      </c>
      <c r="D49" s="10">
        <v>45141</v>
      </c>
      <c r="E49" s="11">
        <v>21000000</v>
      </c>
      <c r="F49" s="12">
        <v>0.04</v>
      </c>
      <c r="G49" s="11">
        <f t="shared" si="1"/>
        <v>840000</v>
      </c>
      <c r="H49" s="13">
        <v>0.2</v>
      </c>
      <c r="I49" s="14">
        <v>129.13</v>
      </c>
      <c r="J49" s="15">
        <v>45229</v>
      </c>
      <c r="K49" s="29">
        <v>45321</v>
      </c>
      <c r="L49" s="10">
        <v>45411</v>
      </c>
      <c r="M49" s="10">
        <v>45503</v>
      </c>
      <c r="N49" s="10"/>
      <c r="O49" s="10"/>
      <c r="P49" s="10"/>
      <c r="Q49" s="10"/>
      <c r="R49" s="10"/>
      <c r="S49" s="10"/>
      <c r="T49" s="10"/>
      <c r="U49" s="10"/>
      <c r="V49" s="8" t="s">
        <v>41</v>
      </c>
      <c r="W49" s="12">
        <v>0</v>
      </c>
      <c r="X49" s="12">
        <v>1</v>
      </c>
      <c r="Y49" s="12">
        <v>0.93</v>
      </c>
      <c r="Z49" s="12"/>
      <c r="AA49" s="12"/>
      <c r="AB49" s="12"/>
      <c r="AC49" s="12"/>
      <c r="AD49" s="12"/>
      <c r="AE49" s="12"/>
      <c r="AF49" s="8" t="s">
        <v>54</v>
      </c>
      <c r="AG49" s="8" t="s">
        <v>51</v>
      </c>
    </row>
    <row r="50" spans="1:33" x14ac:dyDescent="0.25">
      <c r="A50" s="2" t="s">
        <v>110</v>
      </c>
      <c r="B50" s="2" t="s">
        <v>75</v>
      </c>
      <c r="C50" s="21">
        <v>45134</v>
      </c>
      <c r="D50" s="21">
        <v>45145</v>
      </c>
      <c r="E50" s="22">
        <v>70000000</v>
      </c>
      <c r="F50" s="23">
        <v>1.4999999999999999E-2</v>
      </c>
      <c r="G50" s="22">
        <f t="shared" si="1"/>
        <v>1050000</v>
      </c>
      <c r="H50" s="24">
        <v>0.2</v>
      </c>
      <c r="I50" s="25">
        <v>40.94</v>
      </c>
      <c r="J50" s="21">
        <v>45505</v>
      </c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" t="s">
        <v>9</v>
      </c>
      <c r="W50" s="23">
        <v>0</v>
      </c>
      <c r="X50" s="23"/>
      <c r="Y50" s="23"/>
      <c r="Z50" s="23"/>
      <c r="AA50" s="23"/>
      <c r="AB50" s="23"/>
      <c r="AC50" s="23"/>
      <c r="AD50" s="23">
        <v>1</v>
      </c>
      <c r="AE50" s="23">
        <v>0.2</v>
      </c>
      <c r="AF50" s="2" t="s">
        <v>33</v>
      </c>
      <c r="AG50" s="2" t="s">
        <v>51</v>
      </c>
    </row>
    <row r="51" spans="1:33" s="18" customFormat="1" x14ac:dyDescent="0.25">
      <c r="A51" s="8" t="s">
        <v>111</v>
      </c>
      <c r="B51" s="8" t="s">
        <v>112</v>
      </c>
      <c r="C51" s="10">
        <v>45135</v>
      </c>
      <c r="D51" s="10">
        <v>45146</v>
      </c>
      <c r="E51" s="11">
        <v>20200000</v>
      </c>
      <c r="F51" s="12">
        <v>1.7500000000000002E-2</v>
      </c>
      <c r="G51" s="11">
        <f t="shared" si="1"/>
        <v>353500.00000000006</v>
      </c>
      <c r="H51" s="13">
        <v>0.45839999999999997</v>
      </c>
      <c r="I51" s="14">
        <v>467.5</v>
      </c>
      <c r="J51" s="29">
        <v>45236</v>
      </c>
      <c r="K51" s="15">
        <v>45328</v>
      </c>
      <c r="L51" s="10">
        <v>45418</v>
      </c>
      <c r="M51" s="10">
        <v>45506</v>
      </c>
      <c r="N51" s="10"/>
      <c r="O51" s="10"/>
      <c r="P51" s="10"/>
      <c r="Q51" s="10"/>
      <c r="R51" s="10"/>
      <c r="S51" s="10"/>
      <c r="T51" s="10"/>
      <c r="U51" s="10"/>
      <c r="V51" s="8" t="s">
        <v>41</v>
      </c>
      <c r="W51" s="12">
        <v>0</v>
      </c>
      <c r="X51" s="12">
        <v>1</v>
      </c>
      <c r="Y51" s="12">
        <v>0.8</v>
      </c>
      <c r="Z51" s="12"/>
      <c r="AA51" s="12"/>
      <c r="AB51" s="12"/>
      <c r="AC51" s="12"/>
      <c r="AD51" s="12"/>
      <c r="AE51" s="12"/>
      <c r="AF51" s="8" t="s">
        <v>64</v>
      </c>
      <c r="AG51" s="8" t="s">
        <v>34</v>
      </c>
    </row>
    <row r="52" spans="1:33" x14ac:dyDescent="0.25">
      <c r="A52" s="2" t="s">
        <v>113</v>
      </c>
      <c r="B52" s="2" t="s">
        <v>89</v>
      </c>
      <c r="C52" s="21">
        <v>45155</v>
      </c>
      <c r="D52" s="21">
        <v>45166</v>
      </c>
      <c r="E52" s="22">
        <v>10300000</v>
      </c>
      <c r="F52" s="23">
        <v>0.03</v>
      </c>
      <c r="G52" s="22">
        <f t="shared" si="1"/>
        <v>309000</v>
      </c>
      <c r="H52" s="24">
        <v>0.246</v>
      </c>
      <c r="I52" s="25">
        <v>32.92</v>
      </c>
      <c r="J52" s="20">
        <v>45254</v>
      </c>
      <c r="K52" s="21">
        <v>45348</v>
      </c>
      <c r="L52" s="21">
        <v>45435</v>
      </c>
      <c r="M52" s="21">
        <v>45526</v>
      </c>
      <c r="N52" s="21"/>
      <c r="O52" s="21"/>
      <c r="P52" s="21"/>
      <c r="Q52" s="21"/>
      <c r="R52" s="21"/>
      <c r="S52" s="21"/>
      <c r="T52" s="21"/>
      <c r="U52" s="21"/>
      <c r="V52" s="2" t="s">
        <v>41</v>
      </c>
      <c r="W52" s="23">
        <v>0</v>
      </c>
      <c r="X52" s="23">
        <v>1</v>
      </c>
      <c r="Y52" s="23">
        <v>0.93</v>
      </c>
      <c r="Z52" s="23"/>
      <c r="AA52" s="23"/>
      <c r="AB52" s="23"/>
      <c r="AC52" s="23"/>
      <c r="AD52" s="23"/>
      <c r="AE52" s="23"/>
      <c r="AF52" s="2" t="s">
        <v>92</v>
      </c>
      <c r="AG52" s="2" t="s">
        <v>34</v>
      </c>
    </row>
    <row r="53" spans="1:33" x14ac:dyDescent="0.25">
      <c r="A53" s="2" t="s">
        <v>114</v>
      </c>
      <c r="B53" s="2" t="s">
        <v>89</v>
      </c>
      <c r="C53" s="21">
        <v>45167</v>
      </c>
      <c r="D53" s="21">
        <v>45176</v>
      </c>
      <c r="E53" s="22">
        <v>35400000</v>
      </c>
      <c r="F53" s="23">
        <v>0.04</v>
      </c>
      <c r="G53" s="22">
        <f t="shared" si="1"/>
        <v>1416000</v>
      </c>
      <c r="H53" s="24">
        <v>0.20399999999999999</v>
      </c>
      <c r="I53" s="25">
        <v>33.46</v>
      </c>
      <c r="J53" s="20">
        <v>45261</v>
      </c>
      <c r="K53" s="21">
        <v>45352</v>
      </c>
      <c r="L53" s="21">
        <v>45446</v>
      </c>
      <c r="M53" s="21">
        <v>45538</v>
      </c>
      <c r="N53" s="21"/>
      <c r="O53" s="21"/>
      <c r="P53" s="21"/>
      <c r="Q53" s="21"/>
      <c r="R53" s="21"/>
      <c r="S53" s="21"/>
      <c r="T53" s="21"/>
      <c r="U53" s="21"/>
      <c r="V53" s="2" t="s">
        <v>41</v>
      </c>
      <c r="W53" s="23">
        <v>0</v>
      </c>
      <c r="X53" s="23">
        <v>1</v>
      </c>
      <c r="Y53" s="23">
        <v>0.93</v>
      </c>
      <c r="Z53" s="23"/>
      <c r="AA53" s="23"/>
      <c r="AB53" s="23"/>
      <c r="AC53" s="23"/>
      <c r="AD53" s="23"/>
      <c r="AE53" s="23"/>
      <c r="AF53" s="2" t="s">
        <v>54</v>
      </c>
      <c r="AG53" s="2" t="s">
        <v>51</v>
      </c>
    </row>
    <row r="54" spans="1:33" x14ac:dyDescent="0.25">
      <c r="A54" s="2" t="s">
        <v>115</v>
      </c>
      <c r="B54" s="2" t="s">
        <v>116</v>
      </c>
      <c r="C54" s="21">
        <v>45168</v>
      </c>
      <c r="D54" s="21">
        <v>45177</v>
      </c>
      <c r="E54" s="22">
        <v>70000000</v>
      </c>
      <c r="F54" s="23">
        <v>1.4999999999999999E-2</v>
      </c>
      <c r="G54" s="22">
        <f t="shared" si="1"/>
        <v>1050000</v>
      </c>
      <c r="H54" s="24">
        <v>0.20749999999999999</v>
      </c>
      <c r="I54" s="25">
        <v>188.94</v>
      </c>
      <c r="J54" s="21">
        <v>45534</v>
      </c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" t="s">
        <v>9</v>
      </c>
      <c r="W54" s="23">
        <v>0</v>
      </c>
      <c r="X54" s="23"/>
      <c r="Y54" s="23"/>
      <c r="Z54" s="23"/>
      <c r="AA54" s="23"/>
      <c r="AB54" s="23"/>
      <c r="AC54" s="23"/>
      <c r="AD54" s="23">
        <v>1</v>
      </c>
      <c r="AE54" s="23">
        <v>0.20749999999999999</v>
      </c>
      <c r="AF54" s="2" t="s">
        <v>33</v>
      </c>
      <c r="AG54" s="2" t="s">
        <v>34</v>
      </c>
    </row>
    <row r="55" spans="1:33" s="18" customFormat="1" x14ac:dyDescent="0.25">
      <c r="A55" s="8" t="s">
        <v>117</v>
      </c>
      <c r="B55" s="8" t="s">
        <v>32</v>
      </c>
      <c r="C55" s="10">
        <v>45183</v>
      </c>
      <c r="D55" s="10">
        <v>45194</v>
      </c>
      <c r="E55" s="11">
        <v>20000000</v>
      </c>
      <c r="F55" s="12">
        <v>1.4999999999999999E-2</v>
      </c>
      <c r="G55" s="11">
        <f t="shared" si="1"/>
        <v>300000</v>
      </c>
      <c r="H55" s="13">
        <v>0.22159999999999999</v>
      </c>
      <c r="I55" s="14">
        <v>144.72</v>
      </c>
      <c r="J55" s="15">
        <v>45281</v>
      </c>
      <c r="K55" s="10">
        <v>45372</v>
      </c>
      <c r="L55" s="10">
        <v>45464</v>
      </c>
      <c r="M55" s="10">
        <v>45554</v>
      </c>
      <c r="N55" s="10"/>
      <c r="O55" s="10"/>
      <c r="P55" s="10"/>
      <c r="Q55" s="10"/>
      <c r="R55" s="10"/>
      <c r="S55" s="10"/>
      <c r="T55" s="10"/>
      <c r="U55" s="10"/>
      <c r="V55" s="8" t="s">
        <v>41</v>
      </c>
      <c r="W55" s="12">
        <v>0</v>
      </c>
      <c r="X55" s="12">
        <v>1</v>
      </c>
      <c r="Y55" s="12">
        <v>0.7</v>
      </c>
      <c r="Z55" s="12"/>
      <c r="AA55" s="12"/>
      <c r="AB55" s="12"/>
      <c r="AC55" s="12"/>
      <c r="AD55" s="12"/>
      <c r="AE55" s="12"/>
      <c r="AF55" s="8" t="s">
        <v>64</v>
      </c>
      <c r="AG55" s="8" t="s">
        <v>34</v>
      </c>
    </row>
    <row r="56" spans="1:33" s="18" customFormat="1" x14ac:dyDescent="0.25">
      <c r="A56" s="8" t="s">
        <v>118</v>
      </c>
      <c r="B56" s="8" t="s">
        <v>60</v>
      </c>
      <c r="C56" s="10">
        <v>45196</v>
      </c>
      <c r="D56" s="10">
        <v>45205</v>
      </c>
      <c r="E56" s="11">
        <v>27900000</v>
      </c>
      <c r="F56" s="12">
        <v>0.04</v>
      </c>
      <c r="G56" s="11">
        <f t="shared" si="1"/>
        <v>1116000</v>
      </c>
      <c r="H56" s="13">
        <v>0.16</v>
      </c>
      <c r="I56" s="14">
        <v>40.46</v>
      </c>
      <c r="J56" s="15">
        <v>45293</v>
      </c>
      <c r="K56" s="10">
        <v>45384</v>
      </c>
      <c r="L56" s="10">
        <v>45475</v>
      </c>
      <c r="M56" s="10">
        <v>45567</v>
      </c>
      <c r="N56" s="10"/>
      <c r="O56" s="10"/>
      <c r="P56" s="10"/>
      <c r="Q56" s="10"/>
      <c r="R56" s="10"/>
      <c r="S56" s="10"/>
      <c r="T56" s="10"/>
      <c r="U56" s="10"/>
      <c r="V56" s="8" t="s">
        <v>41</v>
      </c>
      <c r="W56" s="12">
        <v>0</v>
      </c>
      <c r="X56" s="12">
        <v>1</v>
      </c>
      <c r="Y56" s="12">
        <v>0.93</v>
      </c>
      <c r="Z56" s="12"/>
      <c r="AA56" s="12"/>
      <c r="AB56" s="12"/>
      <c r="AC56" s="12"/>
      <c r="AD56" s="12"/>
      <c r="AE56" s="12"/>
      <c r="AF56" s="8" t="s">
        <v>54</v>
      </c>
      <c r="AG56" s="8" t="s">
        <v>51</v>
      </c>
    </row>
    <row r="57" spans="1:33" x14ac:dyDescent="0.25">
      <c r="A57" s="2" t="s">
        <v>119</v>
      </c>
      <c r="B57" s="2" t="s">
        <v>50</v>
      </c>
      <c r="C57" s="21">
        <v>45197</v>
      </c>
      <c r="D57" s="21">
        <v>45208</v>
      </c>
      <c r="E57" s="22">
        <v>75000000</v>
      </c>
      <c r="F57" s="23">
        <v>2.2499999999999999E-2</v>
      </c>
      <c r="G57" s="22">
        <f t="shared" si="1"/>
        <v>1687500</v>
      </c>
      <c r="H57" s="24">
        <v>0.315</v>
      </c>
      <c r="I57" s="25">
        <v>4161.5600000000004</v>
      </c>
      <c r="J57" s="21">
        <v>45750</v>
      </c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" t="s">
        <v>9</v>
      </c>
      <c r="W57" s="23">
        <v>0</v>
      </c>
      <c r="X57" s="23"/>
      <c r="Y57" s="23"/>
      <c r="Z57" s="23"/>
      <c r="AA57" s="23"/>
      <c r="AB57" s="23"/>
      <c r="AC57" s="23"/>
      <c r="AD57" s="23">
        <v>1</v>
      </c>
      <c r="AE57" s="23">
        <v>0.315</v>
      </c>
      <c r="AF57" s="2" t="s">
        <v>33</v>
      </c>
      <c r="AG57" s="2" t="s">
        <v>34</v>
      </c>
    </row>
    <row r="58" spans="1:33" s="18" customFormat="1" x14ac:dyDescent="0.25">
      <c r="A58" s="8" t="s">
        <v>120</v>
      </c>
      <c r="B58" s="8" t="s">
        <v>121</v>
      </c>
      <c r="C58" s="10">
        <v>45216</v>
      </c>
      <c r="D58" s="10">
        <v>45225</v>
      </c>
      <c r="E58" s="11">
        <v>30100000</v>
      </c>
      <c r="F58" s="12">
        <v>1.4999999999999999E-2</v>
      </c>
      <c r="G58" s="11">
        <f t="shared" si="1"/>
        <v>451500</v>
      </c>
      <c r="H58" s="13">
        <v>0.39</v>
      </c>
      <c r="I58" s="14">
        <v>13.46</v>
      </c>
      <c r="J58" s="15">
        <v>45313</v>
      </c>
      <c r="K58" s="10">
        <v>45404</v>
      </c>
      <c r="L58" s="10">
        <v>45495</v>
      </c>
      <c r="M58" s="10">
        <v>45587</v>
      </c>
      <c r="N58" s="10"/>
      <c r="O58" s="10"/>
      <c r="P58" s="10"/>
      <c r="Q58" s="10"/>
      <c r="R58" s="10"/>
      <c r="S58" s="10"/>
      <c r="T58" s="10"/>
      <c r="U58" s="10"/>
      <c r="V58" s="8" t="s">
        <v>41</v>
      </c>
      <c r="W58" s="12">
        <v>0</v>
      </c>
      <c r="X58" s="12">
        <v>1</v>
      </c>
      <c r="Y58" s="12">
        <v>0.93</v>
      </c>
      <c r="Z58" s="12"/>
      <c r="AA58" s="12"/>
      <c r="AB58" s="12"/>
      <c r="AC58" s="12"/>
      <c r="AD58" s="12"/>
      <c r="AE58" s="12"/>
      <c r="AF58" s="8" t="s">
        <v>33</v>
      </c>
      <c r="AG58" s="8" t="s">
        <v>51</v>
      </c>
    </row>
    <row r="59" spans="1:33" s="18" customFormat="1" x14ac:dyDescent="0.25">
      <c r="A59" s="8" t="s">
        <v>122</v>
      </c>
      <c r="B59" s="8" t="s">
        <v>32</v>
      </c>
      <c r="C59" s="10">
        <v>45230</v>
      </c>
      <c r="D59" s="10">
        <v>45240</v>
      </c>
      <c r="E59" s="11">
        <v>34950000</v>
      </c>
      <c r="F59" s="12">
        <v>0.04</v>
      </c>
      <c r="G59" s="11">
        <f t="shared" si="1"/>
        <v>1398000</v>
      </c>
      <c r="H59" s="13">
        <v>0.20399999999999999</v>
      </c>
      <c r="I59" s="14">
        <v>133.09</v>
      </c>
      <c r="J59" s="15">
        <v>45328</v>
      </c>
      <c r="K59" s="10">
        <v>45418</v>
      </c>
      <c r="L59" s="10">
        <v>45510</v>
      </c>
      <c r="M59" s="10">
        <v>45602</v>
      </c>
      <c r="N59" s="10"/>
      <c r="O59" s="10"/>
      <c r="P59" s="10"/>
      <c r="Q59" s="10"/>
      <c r="R59" s="10"/>
      <c r="S59" s="10"/>
      <c r="T59" s="10"/>
      <c r="U59" s="10"/>
      <c r="V59" s="8" t="s">
        <v>41</v>
      </c>
      <c r="W59" s="12">
        <v>0</v>
      </c>
      <c r="X59" s="12">
        <v>1</v>
      </c>
      <c r="Y59" s="12">
        <v>0.93</v>
      </c>
      <c r="Z59" s="12"/>
      <c r="AA59" s="12"/>
      <c r="AB59" s="12"/>
      <c r="AC59" s="12"/>
      <c r="AD59" s="12"/>
      <c r="AE59" s="12"/>
      <c r="AF59" s="8" t="s">
        <v>54</v>
      </c>
      <c r="AG59" s="8" t="s">
        <v>51</v>
      </c>
    </row>
    <row r="60" spans="1:33" x14ac:dyDescent="0.25">
      <c r="A60" s="2" t="s">
        <v>123</v>
      </c>
      <c r="B60" s="2" t="s">
        <v>124</v>
      </c>
      <c r="C60" s="21">
        <v>45254</v>
      </c>
      <c r="D60" s="21">
        <v>45265</v>
      </c>
      <c r="E60" s="22">
        <v>20100000</v>
      </c>
      <c r="F60" s="23">
        <v>1.4999999999999999E-2</v>
      </c>
      <c r="G60" s="22">
        <f t="shared" si="1"/>
        <v>301500</v>
      </c>
      <c r="H60" s="24">
        <v>0.25</v>
      </c>
      <c r="I60" s="25">
        <v>706.9</v>
      </c>
      <c r="J60" s="21">
        <v>45351</v>
      </c>
      <c r="K60" s="21">
        <v>45442</v>
      </c>
      <c r="L60" s="21">
        <v>45534</v>
      </c>
      <c r="M60" s="21">
        <v>45625</v>
      </c>
      <c r="N60" s="21"/>
      <c r="O60" s="21"/>
      <c r="P60" s="21"/>
      <c r="Q60" s="21"/>
      <c r="R60" s="21"/>
      <c r="S60" s="21"/>
      <c r="T60" s="21"/>
      <c r="U60" s="21"/>
      <c r="V60" s="2" t="s">
        <v>41</v>
      </c>
      <c r="W60" s="23">
        <v>0</v>
      </c>
      <c r="X60" s="23">
        <v>1</v>
      </c>
      <c r="Y60" s="23">
        <v>0.93</v>
      </c>
      <c r="Z60" s="23"/>
      <c r="AA60" s="23"/>
      <c r="AB60" s="23"/>
      <c r="AC60" s="23"/>
      <c r="AD60" s="23"/>
      <c r="AE60" s="23"/>
      <c r="AF60" s="2" t="s">
        <v>64</v>
      </c>
      <c r="AG60" s="2" t="s">
        <v>51</v>
      </c>
    </row>
    <row r="61" spans="1:33" x14ac:dyDescent="0.25">
      <c r="A61" s="2" t="s">
        <v>125</v>
      </c>
      <c r="B61" s="2" t="s">
        <v>126</v>
      </c>
      <c r="C61" s="21">
        <v>45259</v>
      </c>
      <c r="D61" s="21">
        <v>45268</v>
      </c>
      <c r="E61" s="22">
        <v>30000000</v>
      </c>
      <c r="F61" s="23">
        <v>1.4999999999999999E-2</v>
      </c>
      <c r="G61" s="22">
        <f t="shared" si="1"/>
        <v>450000</v>
      </c>
      <c r="H61" s="24">
        <v>0.25</v>
      </c>
      <c r="I61" s="25">
        <v>236.4</v>
      </c>
      <c r="J61" s="21">
        <v>45357</v>
      </c>
      <c r="K61" s="21">
        <v>45449</v>
      </c>
      <c r="L61" s="21">
        <v>45540</v>
      </c>
      <c r="M61" s="21">
        <v>45630</v>
      </c>
      <c r="N61" s="21"/>
      <c r="O61" s="21"/>
      <c r="P61" s="21"/>
      <c r="Q61" s="21"/>
      <c r="R61" s="21"/>
      <c r="S61" s="21"/>
      <c r="T61" s="21"/>
      <c r="U61" s="21"/>
      <c r="V61" s="2" t="s">
        <v>41</v>
      </c>
      <c r="W61" s="23">
        <v>0</v>
      </c>
      <c r="X61" s="23">
        <v>1</v>
      </c>
      <c r="Y61" s="23">
        <v>0.93</v>
      </c>
      <c r="Z61" s="23"/>
      <c r="AA61" s="23"/>
      <c r="AB61" s="23"/>
      <c r="AC61" s="23"/>
      <c r="AD61" s="23"/>
      <c r="AE61" s="23"/>
      <c r="AF61" s="2" t="s">
        <v>33</v>
      </c>
      <c r="AG61" s="2" t="s">
        <v>34</v>
      </c>
    </row>
    <row r="62" spans="1:33" x14ac:dyDescent="0.25">
      <c r="A62" s="2" t="s">
        <v>127</v>
      </c>
      <c r="B62" s="2" t="s">
        <v>128</v>
      </c>
      <c r="C62" s="21">
        <v>45259</v>
      </c>
      <c r="D62" s="21">
        <v>45268</v>
      </c>
      <c r="E62" s="22">
        <v>24200000</v>
      </c>
      <c r="F62" s="23">
        <v>0.04</v>
      </c>
      <c r="G62" s="22">
        <f t="shared" si="1"/>
        <v>968000</v>
      </c>
      <c r="H62" s="24">
        <v>0.2</v>
      </c>
      <c r="I62" s="25">
        <v>30.08</v>
      </c>
      <c r="J62" s="21">
        <v>45355</v>
      </c>
      <c r="K62" s="21">
        <v>45447</v>
      </c>
      <c r="L62" s="21">
        <v>45539</v>
      </c>
      <c r="M62" s="21">
        <v>45630</v>
      </c>
      <c r="N62" s="21"/>
      <c r="O62" s="21"/>
      <c r="P62" s="21"/>
      <c r="Q62" s="21"/>
      <c r="R62" s="21"/>
      <c r="S62" s="21"/>
      <c r="T62" s="21"/>
      <c r="U62" s="21"/>
      <c r="V62" s="2" t="s">
        <v>41</v>
      </c>
      <c r="W62" s="23">
        <v>0</v>
      </c>
      <c r="X62" s="23">
        <v>1</v>
      </c>
      <c r="Y62" s="23">
        <v>0.93</v>
      </c>
      <c r="Z62" s="23"/>
      <c r="AA62" s="23"/>
      <c r="AB62" s="23"/>
      <c r="AC62" s="23"/>
      <c r="AD62" s="23"/>
      <c r="AE62" s="23"/>
      <c r="AF62" s="2" t="s">
        <v>54</v>
      </c>
      <c r="AG62" s="2" t="s">
        <v>51</v>
      </c>
    </row>
    <row r="63" spans="1:33" x14ac:dyDescent="0.25">
      <c r="A63" s="2" t="s">
        <v>115</v>
      </c>
      <c r="B63" s="2" t="s">
        <v>116</v>
      </c>
      <c r="C63" s="21">
        <v>45260</v>
      </c>
      <c r="D63" s="21">
        <v>45271</v>
      </c>
      <c r="E63" s="22">
        <v>80000000</v>
      </c>
      <c r="F63" s="23">
        <v>1.4999999999999999E-2</v>
      </c>
      <c r="G63" s="22">
        <f t="shared" si="1"/>
        <v>1200000</v>
      </c>
      <c r="H63" s="24">
        <v>0.20799999999999999</v>
      </c>
      <c r="I63" s="25">
        <v>179.62</v>
      </c>
      <c r="J63" s="21">
        <v>45631</v>
      </c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" t="s">
        <v>9</v>
      </c>
      <c r="W63" s="23">
        <v>0</v>
      </c>
      <c r="X63" s="23"/>
      <c r="Y63" s="23"/>
      <c r="Z63" s="23"/>
      <c r="AA63" s="23"/>
      <c r="AB63" s="23"/>
      <c r="AC63" s="23"/>
      <c r="AD63" s="23">
        <v>1</v>
      </c>
      <c r="AE63" s="23">
        <v>0.218</v>
      </c>
      <c r="AF63" s="2" t="s">
        <v>33</v>
      </c>
      <c r="AG63" s="2" t="s">
        <v>34</v>
      </c>
    </row>
    <row r="64" spans="1:33" x14ac:dyDescent="0.25">
      <c r="A64" s="2" t="s">
        <v>129</v>
      </c>
      <c r="B64" s="2" t="s">
        <v>130</v>
      </c>
      <c r="C64" s="21">
        <v>45275</v>
      </c>
      <c r="D64" s="21">
        <v>45287</v>
      </c>
      <c r="E64" s="22">
        <v>20100000</v>
      </c>
      <c r="F64" s="23">
        <v>1.4999999999999999E-2</v>
      </c>
      <c r="G64" s="22">
        <f t="shared" si="1"/>
        <v>301500</v>
      </c>
      <c r="H64" s="24">
        <v>0.33</v>
      </c>
      <c r="I64" s="25">
        <v>74.510000000000005</v>
      </c>
      <c r="J64" s="21">
        <v>45372</v>
      </c>
      <c r="K64" s="21">
        <v>45463</v>
      </c>
      <c r="L64" s="21">
        <v>45555</v>
      </c>
      <c r="M64" s="21">
        <v>45646</v>
      </c>
      <c r="N64" s="21"/>
      <c r="O64" s="21"/>
      <c r="P64" s="21"/>
      <c r="Q64" s="21"/>
      <c r="R64" s="21"/>
      <c r="S64" s="21"/>
      <c r="T64" s="21"/>
      <c r="U64" s="21"/>
      <c r="V64" s="2" t="s">
        <v>41</v>
      </c>
      <c r="W64" s="23">
        <v>0</v>
      </c>
      <c r="X64" s="23">
        <v>1</v>
      </c>
      <c r="Y64" s="23">
        <v>0.9</v>
      </c>
      <c r="Z64" s="23"/>
      <c r="AA64" s="23"/>
      <c r="AB64" s="23"/>
      <c r="AC64" s="23"/>
      <c r="AD64" s="23"/>
      <c r="AE64" s="23"/>
      <c r="AF64" s="2" t="s">
        <v>64</v>
      </c>
      <c r="AG64" s="2" t="s">
        <v>51</v>
      </c>
    </row>
    <row r="65" spans="1:33" x14ac:dyDescent="0.25">
      <c r="A65" s="2" t="s">
        <v>131</v>
      </c>
      <c r="B65" s="2" t="s">
        <v>132</v>
      </c>
      <c r="C65" s="21">
        <v>45287</v>
      </c>
      <c r="D65" s="21">
        <v>45299</v>
      </c>
      <c r="E65" s="22">
        <v>43900000</v>
      </c>
      <c r="F65" s="23">
        <v>0.04</v>
      </c>
      <c r="G65" s="22">
        <f t="shared" si="1"/>
        <v>1756000</v>
      </c>
      <c r="H65" s="24">
        <v>0.19</v>
      </c>
      <c r="I65" s="25">
        <v>51.21</v>
      </c>
      <c r="J65" s="21">
        <v>45386</v>
      </c>
      <c r="K65" s="21">
        <v>45476</v>
      </c>
      <c r="L65" s="21">
        <v>45568</v>
      </c>
      <c r="M65" s="21">
        <v>45659</v>
      </c>
      <c r="N65" s="21"/>
      <c r="O65" s="21"/>
      <c r="P65" s="21"/>
      <c r="Q65" s="21"/>
      <c r="R65" s="21"/>
      <c r="S65" s="21"/>
      <c r="T65" s="21"/>
      <c r="U65" s="21"/>
      <c r="V65" s="2" t="s">
        <v>41</v>
      </c>
      <c r="W65" s="23">
        <v>0</v>
      </c>
      <c r="X65" s="23">
        <v>1</v>
      </c>
      <c r="Y65" s="23">
        <v>0.93</v>
      </c>
      <c r="Z65" s="23"/>
      <c r="AA65" s="23"/>
      <c r="AB65" s="23"/>
      <c r="AC65" s="23"/>
      <c r="AD65" s="23"/>
      <c r="AE65" s="23"/>
      <c r="AF65" s="2" t="s">
        <v>54</v>
      </c>
      <c r="AG65" s="2" t="s">
        <v>51</v>
      </c>
    </row>
    <row r="66" spans="1:33" x14ac:dyDescent="0.25">
      <c r="A66" s="2" t="s">
        <v>133</v>
      </c>
      <c r="B66" s="2" t="s">
        <v>94</v>
      </c>
      <c r="C66" s="21">
        <v>45294</v>
      </c>
      <c r="D66" s="21">
        <v>45303</v>
      </c>
      <c r="E66" s="22">
        <v>80000000</v>
      </c>
      <c r="F66" s="23">
        <v>1.4999999999999999E-2</v>
      </c>
      <c r="G66" s="22">
        <f t="shared" si="1"/>
        <v>1200000</v>
      </c>
      <c r="H66" s="24">
        <v>0.17</v>
      </c>
      <c r="I66" s="25">
        <v>138.55000000000001</v>
      </c>
      <c r="J66" s="21">
        <v>45665</v>
      </c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" t="s">
        <v>9</v>
      </c>
      <c r="W66" s="23">
        <v>0</v>
      </c>
      <c r="X66" s="23"/>
      <c r="Y66" s="23"/>
      <c r="Z66" s="23"/>
      <c r="AA66" s="23"/>
      <c r="AB66" s="23"/>
      <c r="AC66" s="23"/>
      <c r="AD66" s="23">
        <v>1</v>
      </c>
      <c r="AE66" s="23">
        <v>0.17</v>
      </c>
      <c r="AF66" s="2" t="s">
        <v>33</v>
      </c>
      <c r="AG66" s="2" t="s">
        <v>51</v>
      </c>
    </row>
    <row r="67" spans="1:33" x14ac:dyDescent="0.25">
      <c r="A67" s="2" t="s">
        <v>134</v>
      </c>
      <c r="B67" s="2" t="s">
        <v>78</v>
      </c>
      <c r="C67" s="21">
        <v>45303</v>
      </c>
      <c r="D67" s="21">
        <v>45314</v>
      </c>
      <c r="E67" s="22">
        <v>20200000</v>
      </c>
      <c r="F67" s="23">
        <v>0.02</v>
      </c>
      <c r="G67" s="22">
        <f t="shared" si="1"/>
        <v>404000</v>
      </c>
      <c r="H67" s="24">
        <v>0.32</v>
      </c>
      <c r="I67" s="25">
        <v>1658.58</v>
      </c>
      <c r="J67" s="21">
        <v>45400</v>
      </c>
      <c r="K67" s="21">
        <v>45491</v>
      </c>
      <c r="L67" s="21">
        <v>45582</v>
      </c>
      <c r="M67" s="21">
        <v>45674</v>
      </c>
      <c r="N67" s="21"/>
      <c r="O67" s="21"/>
      <c r="P67" s="21"/>
      <c r="Q67" s="21"/>
      <c r="R67" s="21"/>
      <c r="S67" s="21"/>
      <c r="T67" s="21"/>
      <c r="U67" s="21"/>
      <c r="V67" s="2" t="s">
        <v>41</v>
      </c>
      <c r="W67" s="23">
        <v>0</v>
      </c>
      <c r="X67" s="23">
        <v>1</v>
      </c>
      <c r="Y67" s="23">
        <v>0.9</v>
      </c>
      <c r="Z67" s="23"/>
      <c r="AA67" s="23"/>
      <c r="AB67" s="23"/>
      <c r="AC67" s="23"/>
      <c r="AD67" s="23"/>
      <c r="AE67" s="23"/>
      <c r="AF67" s="2" t="s">
        <v>135</v>
      </c>
      <c r="AG67" s="2" t="s">
        <v>51</v>
      </c>
    </row>
    <row r="68" spans="1:33" x14ac:dyDescent="0.25">
      <c r="A68" s="2" t="s">
        <v>136</v>
      </c>
      <c r="B68" s="2" t="s">
        <v>137</v>
      </c>
      <c r="C68" s="21">
        <v>45317</v>
      </c>
      <c r="D68" s="21">
        <v>45329</v>
      </c>
      <c r="E68" s="22">
        <v>60200000</v>
      </c>
      <c r="F68" s="23">
        <v>0.04</v>
      </c>
      <c r="G68" s="22">
        <f t="shared" si="1"/>
        <v>2408000</v>
      </c>
      <c r="H68" s="24">
        <v>0.36599999999999999</v>
      </c>
      <c r="I68" s="25">
        <v>101.81</v>
      </c>
      <c r="J68" s="21">
        <v>45414</v>
      </c>
      <c r="K68" s="21">
        <v>45505</v>
      </c>
      <c r="L68" s="21">
        <v>45597</v>
      </c>
      <c r="M68" s="21">
        <v>45688</v>
      </c>
      <c r="N68" s="21"/>
      <c r="O68" s="21"/>
      <c r="P68" s="21"/>
      <c r="Q68" s="21"/>
      <c r="R68" s="21"/>
      <c r="S68" s="21"/>
      <c r="T68" s="21"/>
      <c r="U68" s="21"/>
      <c r="V68" s="2" t="s">
        <v>41</v>
      </c>
      <c r="W68" s="23">
        <v>0</v>
      </c>
      <c r="X68" s="23">
        <v>1</v>
      </c>
      <c r="Y68" s="23">
        <v>0.93</v>
      </c>
      <c r="Z68" s="23"/>
      <c r="AA68" s="23"/>
      <c r="AB68" s="23"/>
      <c r="AC68" s="23"/>
      <c r="AD68" s="23"/>
      <c r="AE68" s="23"/>
      <c r="AF68" s="2" t="s">
        <v>54</v>
      </c>
      <c r="AG68" s="2" t="s">
        <v>51</v>
      </c>
    </row>
    <row r="69" spans="1:33" x14ac:dyDescent="0.25">
      <c r="A69" s="2" t="s">
        <v>138</v>
      </c>
      <c r="B69" s="2" t="s">
        <v>139</v>
      </c>
      <c r="C69" s="21">
        <v>45320</v>
      </c>
      <c r="D69" s="21">
        <v>45330</v>
      </c>
      <c r="E69" s="22">
        <v>20050000</v>
      </c>
      <c r="F69" s="23">
        <v>1.4999999999999999E-2</v>
      </c>
      <c r="G69" s="22">
        <f t="shared" si="1"/>
        <v>300750</v>
      </c>
      <c r="H69" s="24">
        <v>0.27400000000000002</v>
      </c>
      <c r="I69" s="25">
        <v>22.29</v>
      </c>
      <c r="J69" s="21">
        <v>45418</v>
      </c>
      <c r="K69" s="21">
        <v>45510</v>
      </c>
      <c r="L69" s="21">
        <v>45602</v>
      </c>
      <c r="M69" s="21">
        <v>45692</v>
      </c>
      <c r="N69" s="21"/>
      <c r="O69" s="21"/>
      <c r="P69" s="21"/>
      <c r="Q69" s="21"/>
      <c r="R69" s="21"/>
      <c r="S69" s="21"/>
      <c r="T69" s="21"/>
      <c r="U69" s="21"/>
      <c r="V69" s="2" t="s">
        <v>41</v>
      </c>
      <c r="W69" s="23">
        <v>0</v>
      </c>
      <c r="X69" s="23">
        <v>1</v>
      </c>
      <c r="Y69" s="23">
        <v>0.93</v>
      </c>
      <c r="Z69" s="23"/>
      <c r="AA69" s="23"/>
      <c r="AB69" s="23"/>
      <c r="AC69" s="23"/>
      <c r="AD69" s="23"/>
      <c r="AE69" s="23"/>
      <c r="AF69" s="2" t="s">
        <v>64</v>
      </c>
      <c r="AG69" s="2" t="s">
        <v>34</v>
      </c>
    </row>
    <row r="70" spans="1:33" x14ac:dyDescent="0.25">
      <c r="A70" s="2" t="s">
        <v>140</v>
      </c>
      <c r="B70" s="2" t="s">
        <v>45</v>
      </c>
      <c r="C70" s="21">
        <v>45320</v>
      </c>
      <c r="D70" s="21">
        <v>45330</v>
      </c>
      <c r="E70" s="22">
        <v>22000000</v>
      </c>
      <c r="F70" s="23">
        <v>1.4999999999999999E-2</v>
      </c>
      <c r="G70" s="22">
        <f t="shared" si="1"/>
        <v>330000</v>
      </c>
      <c r="H70" s="24">
        <v>0.25</v>
      </c>
      <c r="I70" s="25">
        <v>491.27</v>
      </c>
      <c r="J70" s="21">
        <v>45692</v>
      </c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" t="s">
        <v>8</v>
      </c>
      <c r="W70" s="23">
        <v>0</v>
      </c>
      <c r="X70" s="23"/>
      <c r="Y70" s="23"/>
      <c r="Z70" s="23"/>
      <c r="AA70" s="23"/>
      <c r="AB70" s="23">
        <v>0.25</v>
      </c>
      <c r="AC70" s="23">
        <v>0.79500000000000004</v>
      </c>
      <c r="AD70" s="23"/>
      <c r="AE70" s="23"/>
      <c r="AF70" s="2" t="s">
        <v>66</v>
      </c>
      <c r="AG70" s="2" t="s">
        <v>51</v>
      </c>
    </row>
    <row r="71" spans="1:33" x14ac:dyDescent="0.25">
      <c r="A71" s="2" t="s">
        <v>141</v>
      </c>
      <c r="B71" s="2" t="s">
        <v>45</v>
      </c>
      <c r="C71" s="21">
        <v>45320</v>
      </c>
      <c r="D71" s="21">
        <v>45322</v>
      </c>
      <c r="E71" s="22">
        <v>1200000</v>
      </c>
      <c r="F71" s="23">
        <v>1.4999999999999999E-2</v>
      </c>
      <c r="G71" s="22">
        <f>+(F71*E71)*17.2</f>
        <v>309600</v>
      </c>
      <c r="H71" s="24">
        <v>0.19</v>
      </c>
      <c r="I71" s="25">
        <v>491.27</v>
      </c>
      <c r="J71" s="21">
        <v>45692</v>
      </c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" t="s">
        <v>105</v>
      </c>
      <c r="W71" s="23">
        <v>0</v>
      </c>
      <c r="X71" s="23"/>
      <c r="Y71" s="23"/>
      <c r="Z71" s="23"/>
      <c r="AA71" s="23"/>
      <c r="AB71" s="23">
        <v>8.5000000000000006E-2</v>
      </c>
      <c r="AC71" s="23">
        <v>0.19</v>
      </c>
      <c r="AD71" s="23"/>
      <c r="AE71" s="23"/>
      <c r="AF71" s="2" t="s">
        <v>66</v>
      </c>
      <c r="AG71" s="2" t="s">
        <v>51</v>
      </c>
    </row>
    <row r="72" spans="1:33" x14ac:dyDescent="0.25">
      <c r="A72" s="2" t="s">
        <v>142</v>
      </c>
      <c r="B72" s="2" t="s">
        <v>72</v>
      </c>
      <c r="C72" s="21">
        <v>45334</v>
      </c>
      <c r="D72" s="21">
        <v>45343</v>
      </c>
      <c r="E72" s="22">
        <v>22840000</v>
      </c>
      <c r="F72" s="23">
        <v>2.5899999999999999E-2</v>
      </c>
      <c r="G72" s="22">
        <f t="shared" ref="G72:G74" si="2">+F72*E72</f>
        <v>591556</v>
      </c>
      <c r="H72" s="24">
        <v>0.4</v>
      </c>
      <c r="I72" s="25">
        <v>171.91</v>
      </c>
      <c r="J72" s="21">
        <v>45429</v>
      </c>
      <c r="K72" s="21">
        <v>45523</v>
      </c>
      <c r="L72" s="21">
        <v>45615</v>
      </c>
      <c r="M72" s="21">
        <v>45702</v>
      </c>
      <c r="N72" s="21"/>
      <c r="O72" s="21"/>
      <c r="P72" s="21"/>
      <c r="Q72" s="21"/>
      <c r="R72" s="21"/>
      <c r="S72" s="21"/>
      <c r="T72" s="21"/>
      <c r="U72" s="21"/>
      <c r="V72" s="2" t="s">
        <v>41</v>
      </c>
      <c r="W72" s="23">
        <v>0</v>
      </c>
      <c r="X72" s="23">
        <v>1</v>
      </c>
      <c r="Y72" s="23">
        <v>0.9</v>
      </c>
      <c r="Z72" s="23"/>
      <c r="AA72" s="23"/>
      <c r="AB72" s="23"/>
      <c r="AC72" s="23"/>
      <c r="AD72" s="23"/>
      <c r="AE72" s="23"/>
      <c r="AF72" s="2" t="s">
        <v>135</v>
      </c>
      <c r="AG72" s="2" t="s">
        <v>34</v>
      </c>
    </row>
    <row r="73" spans="1:33" x14ac:dyDescent="0.25">
      <c r="A73" s="2" t="s">
        <v>143</v>
      </c>
      <c r="B73" s="2" t="s">
        <v>72</v>
      </c>
      <c r="C73" s="21">
        <v>45335</v>
      </c>
      <c r="D73" s="21">
        <v>45344</v>
      </c>
      <c r="E73" s="22">
        <v>15000000</v>
      </c>
      <c r="F73" s="23">
        <v>2.5999999999999999E-2</v>
      </c>
      <c r="G73" s="22">
        <f t="shared" si="2"/>
        <v>390000</v>
      </c>
      <c r="H73" s="24">
        <v>0.4</v>
      </c>
      <c r="I73" s="25">
        <v>171.54</v>
      </c>
      <c r="J73" s="21">
        <v>45432</v>
      </c>
      <c r="K73" s="21">
        <v>45524</v>
      </c>
      <c r="L73" s="21">
        <v>45616</v>
      </c>
      <c r="M73" s="21">
        <v>45706</v>
      </c>
      <c r="N73" s="21"/>
      <c r="O73" s="21"/>
      <c r="P73" s="21"/>
      <c r="Q73" s="21"/>
      <c r="R73" s="21"/>
      <c r="S73" s="21"/>
      <c r="T73" s="21"/>
      <c r="U73" s="21"/>
      <c r="V73" s="2" t="s">
        <v>41</v>
      </c>
      <c r="W73" s="23">
        <v>0</v>
      </c>
      <c r="X73" s="23">
        <v>1</v>
      </c>
      <c r="Y73" s="23">
        <v>0.9</v>
      </c>
      <c r="Z73" s="23"/>
      <c r="AA73" s="23"/>
      <c r="AB73" s="23"/>
      <c r="AC73" s="23"/>
      <c r="AD73" s="23"/>
      <c r="AE73" s="23"/>
      <c r="AF73" s="2" t="s">
        <v>64</v>
      </c>
      <c r="AG73" s="2" t="s">
        <v>34</v>
      </c>
    </row>
    <row r="74" spans="1:33" x14ac:dyDescent="0.25">
      <c r="A74" s="2" t="s">
        <v>144</v>
      </c>
      <c r="B74" s="2" t="s">
        <v>137</v>
      </c>
      <c r="C74" s="21">
        <v>45342</v>
      </c>
      <c r="D74" s="21">
        <v>45351</v>
      </c>
      <c r="E74" s="22">
        <v>20050000</v>
      </c>
      <c r="F74" s="23">
        <v>3.5000000000000003E-2</v>
      </c>
      <c r="G74" s="22">
        <f t="shared" si="2"/>
        <v>701750.00000000012</v>
      </c>
      <c r="H74" s="24">
        <v>0.4</v>
      </c>
      <c r="I74" s="25">
        <v>86.99</v>
      </c>
      <c r="J74" s="21">
        <v>45435</v>
      </c>
      <c r="K74" s="21">
        <v>45527</v>
      </c>
      <c r="L74" s="21">
        <v>45621</v>
      </c>
      <c r="M74" s="21">
        <v>45713</v>
      </c>
      <c r="N74" s="21"/>
      <c r="O74" s="21"/>
      <c r="P74" s="21"/>
      <c r="Q74" s="21"/>
      <c r="R74" s="21"/>
      <c r="S74" s="21"/>
      <c r="T74" s="21"/>
      <c r="U74" s="21"/>
      <c r="V74" s="2" t="s">
        <v>41</v>
      </c>
      <c r="W74" s="23">
        <v>0</v>
      </c>
      <c r="X74" s="23">
        <v>1</v>
      </c>
      <c r="Y74" s="23">
        <v>0.93</v>
      </c>
      <c r="Z74" s="23"/>
      <c r="AA74" s="23"/>
      <c r="AB74" s="23"/>
      <c r="AC74" s="23"/>
      <c r="AD74" s="23"/>
      <c r="AE74" s="23"/>
      <c r="AF74" s="2" t="s">
        <v>92</v>
      </c>
      <c r="AG74" s="2" t="s">
        <v>51</v>
      </c>
    </row>
    <row r="75" spans="1:33" x14ac:dyDescent="0.25">
      <c r="A75" s="2"/>
      <c r="B75" s="2"/>
      <c r="C75" s="21"/>
      <c r="D75" s="21"/>
      <c r="E75" s="22"/>
      <c r="F75" s="23"/>
      <c r="G75" s="22"/>
      <c r="H75" s="24"/>
      <c r="I75" s="25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W75" s="23"/>
      <c r="X75" s="23"/>
      <c r="Y75" s="23"/>
      <c r="Z75" s="23"/>
      <c r="AA75" s="23"/>
      <c r="AB75" s="23"/>
      <c r="AC75" s="23"/>
      <c r="AD75" s="23"/>
      <c r="AE75" s="23"/>
      <c r="AG75" s="2"/>
    </row>
    <row r="76" spans="1:33" x14ac:dyDescent="0.25">
      <c r="A76" s="2"/>
      <c r="B76" s="2"/>
      <c r="C76" s="21"/>
      <c r="D76" s="21"/>
      <c r="E76" s="22"/>
      <c r="F76" s="23"/>
      <c r="G76" s="22"/>
      <c r="H76" s="24"/>
      <c r="I76" s="25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W76" s="23"/>
      <c r="X76" s="23"/>
      <c r="Y76" s="23"/>
      <c r="Z76" s="23"/>
      <c r="AA76" s="23"/>
      <c r="AB76" s="23"/>
      <c r="AC76" s="23"/>
      <c r="AD76" s="23"/>
      <c r="AE76" s="23"/>
      <c r="AG76" s="2"/>
    </row>
    <row r="77" spans="1:33" x14ac:dyDescent="0.25">
      <c r="A77" s="2"/>
      <c r="B77" s="2"/>
      <c r="C77" s="21"/>
      <c r="D77" s="21"/>
      <c r="E77" s="22"/>
      <c r="F77" s="23"/>
      <c r="G77" s="22"/>
      <c r="H77" s="24"/>
      <c r="I77" s="25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W77" s="23"/>
      <c r="X77" s="23"/>
      <c r="Y77" s="23"/>
      <c r="Z77" s="23"/>
      <c r="AA77" s="23"/>
      <c r="AB77" s="23"/>
      <c r="AC77" s="23"/>
      <c r="AD77" s="23"/>
      <c r="AE77" s="23"/>
      <c r="AG77" s="2"/>
    </row>
    <row r="78" spans="1:33" x14ac:dyDescent="0.25">
      <c r="W78" s="23"/>
      <c r="X78" s="23"/>
    </row>
    <row r="79" spans="1:33" x14ac:dyDescent="0.25">
      <c r="W79" s="23"/>
      <c r="X79" s="23"/>
    </row>
    <row r="80" spans="1:33" x14ac:dyDescent="0.25">
      <c r="W80" s="23"/>
      <c r="X80" s="23"/>
    </row>
    <row r="81" spans="23:24" x14ac:dyDescent="0.25">
      <c r="W81" s="23"/>
      <c r="X81" s="23"/>
    </row>
    <row r="82" spans="23:24" x14ac:dyDescent="0.25">
      <c r="W82" s="23"/>
      <c r="X82" s="23"/>
    </row>
    <row r="83" spans="23:24" x14ac:dyDescent="0.25">
      <c r="W83" s="23"/>
      <c r="X83" s="23"/>
    </row>
    <row r="84" spans="23:24" x14ac:dyDescent="0.25">
      <c r="W84" s="23"/>
      <c r="X84" s="23"/>
    </row>
    <row r="85" spans="23:24" x14ac:dyDescent="0.25">
      <c r="W85" s="23"/>
      <c r="X85" s="23"/>
    </row>
    <row r="86" spans="23:24" x14ac:dyDescent="0.25">
      <c r="W86" s="23"/>
      <c r="X86" s="23"/>
    </row>
  </sheetData>
  <autoFilter ref="A7:M59" xr:uid="{00000000-0009-0000-0000-000000000000}"/>
  <mergeCells count="5">
    <mergeCell ref="J6:U6"/>
    <mergeCell ref="X6:Y6"/>
    <mergeCell ref="Z6:AA6"/>
    <mergeCell ref="AB6:AC6"/>
    <mergeCell ref="AD6:AE6"/>
  </mergeCells>
  <conditionalFormatting sqref="C7:D7 J7:N7">
    <cfRule type="cellIs" dxfId="190" priority="306" operator="equal">
      <formula>+TODAY()</formula>
    </cfRule>
  </conditionalFormatting>
  <conditionalFormatting sqref="C14:D16">
    <cfRule type="cellIs" dxfId="189" priority="304" operator="equal">
      <formula>+TODAY()</formula>
    </cfRule>
  </conditionalFormatting>
  <conditionalFormatting sqref="C18:D23">
    <cfRule type="cellIs" dxfId="188" priority="98" operator="equal">
      <formula>+TODAY()</formula>
    </cfRule>
  </conditionalFormatting>
  <conditionalFormatting sqref="C26:D77">
    <cfRule type="cellIs" dxfId="187" priority="5" operator="equal">
      <formula>+TODAY()</formula>
    </cfRule>
  </conditionalFormatting>
  <conditionalFormatting sqref="J8:J9">
    <cfRule type="timePeriod" dxfId="186" priority="266" timePeriod="thisMonth">
      <formula>AND(MONTH(J8)=MONTH(TODAY()),YEAR(J8)=YEAR(TODAY()))</formula>
    </cfRule>
    <cfRule type="timePeriod" dxfId="185" priority="265" timePeriod="today">
      <formula>FLOOR(J8,1)=TODAY()</formula>
    </cfRule>
  </conditionalFormatting>
  <conditionalFormatting sqref="J10">
    <cfRule type="cellIs" dxfId="184" priority="259" operator="equal">
      <formula>+TODAY()</formula>
    </cfRule>
  </conditionalFormatting>
  <conditionalFormatting sqref="J12:J14">
    <cfRule type="cellIs" dxfId="183" priority="161" operator="equal">
      <formula>+TODAY()</formula>
    </cfRule>
  </conditionalFormatting>
  <conditionalFormatting sqref="J15:J16">
    <cfRule type="timePeriod" dxfId="182" priority="275" timePeriod="thisMonth">
      <formula>AND(MONTH(J15)=MONTH(TODAY()),YEAR(J15)=YEAR(TODAY()))</formula>
    </cfRule>
    <cfRule type="timePeriod" dxfId="181" priority="274" timePeriod="today">
      <formula>FLOOR(J15,1)=TODAY()</formula>
    </cfRule>
  </conditionalFormatting>
  <conditionalFormatting sqref="J24:J25">
    <cfRule type="cellIs" dxfId="180" priority="73" operator="equal">
      <formula>+TODAY()</formula>
    </cfRule>
  </conditionalFormatting>
  <conditionalFormatting sqref="J26">
    <cfRule type="timePeriod" dxfId="179" priority="272" timePeriod="today">
      <formula>FLOOR(J26,1)=TODAY()</formula>
    </cfRule>
    <cfRule type="timePeriod" dxfId="178" priority="273" timePeriod="thisMonth">
      <formula>AND(MONTH(J26)=MONTH(TODAY()),YEAR(J26)=YEAR(TODAY()))</formula>
    </cfRule>
  </conditionalFormatting>
  <conditionalFormatting sqref="J42:J43">
    <cfRule type="cellIs" dxfId="177" priority="138" operator="equal">
      <formula>+TODAY()</formula>
    </cfRule>
  </conditionalFormatting>
  <conditionalFormatting sqref="J51:J53">
    <cfRule type="cellIs" dxfId="176" priority="26" operator="equal">
      <formula>+TODAY()</formula>
    </cfRule>
  </conditionalFormatting>
  <conditionalFormatting sqref="J54">
    <cfRule type="timePeriod" dxfId="175" priority="190" timePeriod="thisMonth">
      <formula>AND(MONTH(J54)=MONTH(TODAY()),YEAR(J54)=YEAR(TODAY()))</formula>
    </cfRule>
    <cfRule type="timePeriod" dxfId="174" priority="189" timePeriod="today">
      <formula>FLOOR(J54,1)=TODAY()</formula>
    </cfRule>
  </conditionalFormatting>
  <conditionalFormatting sqref="J55:J56">
    <cfRule type="cellIs" dxfId="173" priority="75" operator="equal">
      <formula>+TODAY()</formula>
    </cfRule>
  </conditionalFormatting>
  <conditionalFormatting sqref="J58:J59">
    <cfRule type="cellIs" dxfId="172" priority="33" operator="equal">
      <formula>+TODAY()</formula>
    </cfRule>
  </conditionalFormatting>
  <conditionalFormatting sqref="J41:K41">
    <cfRule type="cellIs" dxfId="171" priority="146" operator="equal">
      <formula>+TODAY()</formula>
    </cfRule>
  </conditionalFormatting>
  <conditionalFormatting sqref="J45:K45">
    <cfRule type="cellIs" dxfId="170" priority="59" operator="equal">
      <formula>+TODAY()</formula>
    </cfRule>
  </conditionalFormatting>
  <conditionalFormatting sqref="J47:K49">
    <cfRule type="cellIs" dxfId="169" priority="48" operator="equal">
      <formula>+TODAY()</formula>
    </cfRule>
  </conditionalFormatting>
  <conditionalFormatting sqref="J11:L11">
    <cfRule type="cellIs" dxfId="168" priority="45" operator="equal">
      <formula>+TODAY()</formula>
    </cfRule>
  </conditionalFormatting>
  <conditionalFormatting sqref="J22:L22 N22:U22">
    <cfRule type="cellIs" dxfId="167" priority="288" operator="equal">
      <formula>+TODAY()</formula>
    </cfRule>
  </conditionalFormatting>
  <conditionalFormatting sqref="J28:L28">
    <cfRule type="cellIs" dxfId="166" priority="149" operator="equal">
      <formula>+TODAY()</formula>
    </cfRule>
  </conditionalFormatting>
  <conditionalFormatting sqref="J30:L30">
    <cfRule type="cellIs" dxfId="165" priority="93" operator="equal">
      <formula>+TODAY()</formula>
    </cfRule>
  </conditionalFormatting>
  <conditionalFormatting sqref="J32:L34">
    <cfRule type="cellIs" dxfId="164" priority="43" operator="equal">
      <formula>+TODAY()</formula>
    </cfRule>
  </conditionalFormatting>
  <conditionalFormatting sqref="J37:L37">
    <cfRule type="cellIs" dxfId="163" priority="41" operator="equal">
      <formula>+TODAY()</formula>
    </cfRule>
  </conditionalFormatting>
  <conditionalFormatting sqref="J39:L39">
    <cfRule type="cellIs" dxfId="162" priority="39" operator="equal">
      <formula>+TODAY()</formula>
    </cfRule>
  </conditionalFormatting>
  <conditionalFormatting sqref="J17:M17">
    <cfRule type="cellIs" dxfId="161" priority="47" operator="equal">
      <formula>+TODAY()</formula>
    </cfRule>
  </conditionalFormatting>
  <conditionalFormatting sqref="J40:M40 K43:M43 J44:M44 J46:M46 J50:M50">
    <cfRule type="timePeriod" dxfId="160" priority="221" timePeriod="thisMonth">
      <formula>AND(MONTH(J40)=MONTH(TODAY()),YEAR(J40)=YEAR(TODAY()))</formula>
    </cfRule>
    <cfRule type="timePeriod" dxfId="159" priority="220" timePeriod="today">
      <formula>FLOOR(J40,1)=TODAY()</formula>
    </cfRule>
  </conditionalFormatting>
  <conditionalFormatting sqref="J57:M57">
    <cfRule type="timePeriod" dxfId="158" priority="175" timePeriod="thisMonth">
      <formula>AND(MONTH(J57)=MONTH(TODAY()),YEAR(J57)=YEAR(TODAY()))</formula>
    </cfRule>
    <cfRule type="timePeriod" dxfId="157" priority="174" timePeriod="today">
      <formula>FLOOR(J57,1)=TODAY()</formula>
    </cfRule>
  </conditionalFormatting>
  <conditionalFormatting sqref="J63:M74">
    <cfRule type="timePeriod" dxfId="156" priority="2" timePeriod="thisMonth">
      <formula>AND(MONTH(J63)=MONTH(TODAY()),YEAR(J63)=YEAR(TODAY()))</formula>
    </cfRule>
    <cfRule type="timePeriod" dxfId="155" priority="1" timePeriod="today">
      <formula>FLOOR(J63,1)=TODAY()</formula>
    </cfRule>
  </conditionalFormatting>
  <conditionalFormatting sqref="J60:O62 J75:O77">
    <cfRule type="timePeriod" dxfId="154" priority="120" timePeriod="thisMonth">
      <formula>AND(MONTH(J60)=MONTH(TODAY()),YEAR(J60)=YEAR(TODAY()))</formula>
    </cfRule>
    <cfRule type="timePeriod" dxfId="153" priority="119" timePeriod="today">
      <formula>FLOOR(J60,1)=TODAY()</formula>
    </cfRule>
  </conditionalFormatting>
  <conditionalFormatting sqref="J18:Q18">
    <cfRule type="cellIs" dxfId="152" priority="177" operator="equal">
      <formula>+TODAY()</formula>
    </cfRule>
  </conditionalFormatting>
  <conditionalFormatting sqref="J23:Q23">
    <cfRule type="cellIs" dxfId="151" priority="95" operator="equal">
      <formula>+TODAY()</formula>
    </cfRule>
  </conditionalFormatting>
  <conditionalFormatting sqref="J19:U21">
    <cfRule type="cellIs" dxfId="150" priority="46" operator="equal">
      <formula>+TODAY()</formula>
    </cfRule>
  </conditionalFormatting>
  <conditionalFormatting sqref="J27:U27">
    <cfRule type="cellIs" dxfId="149" priority="282" operator="equal">
      <formula>+TODAY()</formula>
    </cfRule>
  </conditionalFormatting>
  <conditionalFormatting sqref="K19:K22 O19:O22 Q19:Q22 S19:S22 U19:U22">
    <cfRule type="cellIs" dxfId="148" priority="289" operator="equal">
      <formula>+TODAY()</formula>
    </cfRule>
  </conditionalFormatting>
  <conditionalFormatting sqref="K42">
    <cfRule type="cellIs" dxfId="147" priority="137" operator="equal">
      <formula>+TODAY()</formula>
    </cfRule>
  </conditionalFormatting>
  <conditionalFormatting sqref="K51">
    <cfRule type="cellIs" dxfId="146" priority="25" operator="equal">
      <formula>+TODAY()</formula>
    </cfRule>
  </conditionalFormatting>
  <conditionalFormatting sqref="K52:M56">
    <cfRule type="timePeriod" dxfId="145" priority="77" timePeriod="thisMonth">
      <formula>AND(MONTH(K52)=MONTH(TODAY()),YEAR(K52)=YEAR(TODAY()))</formula>
    </cfRule>
    <cfRule type="timePeriod" dxfId="144" priority="76" timePeriod="today">
      <formula>FLOOR(K52,1)=TODAY()</formula>
    </cfRule>
  </conditionalFormatting>
  <conditionalFormatting sqref="K58:M59">
    <cfRule type="timePeriod" dxfId="143" priority="35" timePeriod="thisMonth">
      <formula>AND(MONTH(K58)=MONTH(TODAY()),YEAR(K58)=YEAR(TODAY()))</formula>
    </cfRule>
    <cfRule type="timePeriod" dxfId="142" priority="34" timePeriod="today">
      <formula>FLOOR(K58,1)=TODAY()</formula>
    </cfRule>
  </conditionalFormatting>
  <conditionalFormatting sqref="K26:N26">
    <cfRule type="cellIs" dxfId="141" priority="286" operator="equal">
      <formula>+TODAY()</formula>
    </cfRule>
  </conditionalFormatting>
  <conditionalFormatting sqref="K14:Q16">
    <cfRule type="cellIs" dxfId="140" priority="276" operator="equal">
      <formula>+TODAY()</formula>
    </cfRule>
  </conditionalFormatting>
  <conditionalFormatting sqref="L41:M42">
    <cfRule type="timePeriod" dxfId="139" priority="141" timePeriod="thisMonth">
      <formula>AND(MONTH(L41)=MONTH(TODAY()),YEAR(L41)=YEAR(TODAY()))</formula>
    </cfRule>
    <cfRule type="timePeriod" dxfId="138" priority="140" timePeriod="today">
      <formula>FLOOR(L41,1)=TODAY()</formula>
    </cfRule>
  </conditionalFormatting>
  <conditionalFormatting sqref="L45:M45">
    <cfRule type="timePeriod" dxfId="137" priority="63" timePeriod="thisMonth">
      <formula>AND(MONTH(L45)=MONTH(TODAY()),YEAR(L45)=YEAR(TODAY()))</formula>
    </cfRule>
    <cfRule type="timePeriod" dxfId="136" priority="62" timePeriod="today">
      <formula>FLOOR(L45,1)=TODAY()</formula>
    </cfRule>
  </conditionalFormatting>
  <conditionalFormatting sqref="L47:M49">
    <cfRule type="timePeriod" dxfId="135" priority="152" timePeriod="today">
      <formula>FLOOR(L47,1)=TODAY()</formula>
    </cfRule>
    <cfRule type="timePeriod" dxfId="134" priority="153" timePeriod="thisMonth">
      <formula>AND(MONTH(L47)=MONTH(TODAY()),YEAR(L47)=YEAR(TODAY()))</formula>
    </cfRule>
  </conditionalFormatting>
  <conditionalFormatting sqref="L51:M51">
    <cfRule type="timePeriod" dxfId="133" priority="29" timePeriod="thisMonth">
      <formula>AND(MONTH(L51)=MONTH(TODAY()),YEAR(L51)=YEAR(TODAY()))</formula>
    </cfRule>
    <cfRule type="timePeriod" dxfId="132" priority="28" timePeriod="today">
      <formula>FLOOR(L51,1)=TODAY()</formula>
    </cfRule>
  </conditionalFormatting>
  <conditionalFormatting sqref="M11">
    <cfRule type="timePeriod" dxfId="131" priority="264" timePeriod="thisMonth">
      <formula>AND(MONTH(M11)=MONTH(TODAY()),YEAR(M11)=YEAR(TODAY()))</formula>
    </cfRule>
    <cfRule type="timePeriod" dxfId="130" priority="263" timePeriod="today">
      <formula>FLOOR(M11,1)=TODAY()</formula>
    </cfRule>
  </conditionalFormatting>
  <conditionalFormatting sqref="M19:M22">
    <cfRule type="cellIs" dxfId="129" priority="106" operator="equal">
      <formula>+TODAY()</formula>
    </cfRule>
  </conditionalFormatting>
  <conditionalFormatting sqref="M28 J29:M29 J31:M31 J35:M36 J38:M38">
    <cfRule type="timePeriod" dxfId="128" priority="271" timePeriod="thisMonth">
      <formula>AND(MONTH(J28)=MONTH(TODAY()),YEAR(J28)=YEAR(TODAY()))</formula>
    </cfRule>
    <cfRule type="timePeriod" dxfId="127" priority="270" timePeriod="today">
      <formula>FLOOR(J28,1)=TODAY()</formula>
    </cfRule>
  </conditionalFormatting>
  <conditionalFormatting sqref="M30">
    <cfRule type="timePeriod" dxfId="126" priority="245" timePeriod="thisMonth">
      <formula>AND(MONTH(M30)=MONTH(TODAY()),YEAR(M30)=YEAR(TODAY()))</formula>
    </cfRule>
    <cfRule type="timePeriod" dxfId="125" priority="244" timePeriod="today">
      <formula>FLOOR(M30,1)=TODAY()</formula>
    </cfRule>
  </conditionalFormatting>
  <conditionalFormatting sqref="M32:M34">
    <cfRule type="timePeriod" dxfId="124" priority="68" timePeriod="today">
      <formula>FLOOR(M32,1)=TODAY()</formula>
    </cfRule>
    <cfRule type="timePeriod" dxfId="123" priority="69" timePeriod="thisMonth">
      <formula>AND(MONTH(M32)=MONTH(TODAY()),YEAR(M32)=YEAR(TODAY()))</formula>
    </cfRule>
  </conditionalFormatting>
  <conditionalFormatting sqref="M37">
    <cfRule type="timePeriod" dxfId="122" priority="216" timePeriod="thisMonth">
      <formula>AND(MONTH(M37)=MONTH(TODAY()),YEAR(M37)=YEAR(TODAY()))</formula>
    </cfRule>
    <cfRule type="timePeriod" dxfId="121" priority="215" timePeriod="today">
      <formula>FLOOR(M37,1)=TODAY()</formula>
    </cfRule>
  </conditionalFormatting>
  <conditionalFormatting sqref="M39">
    <cfRule type="timePeriod" dxfId="120" priority="208" timePeriod="thisMonth">
      <formula>AND(MONTH(M39)=MONTH(TODAY()),YEAR(M39)=YEAR(TODAY()))</formula>
    </cfRule>
    <cfRule type="timePeriod" dxfId="119" priority="207" timePeriod="today">
      <formula>FLOOR(M39,1)=TODAY()</formula>
    </cfRule>
  </conditionalFormatting>
  <conditionalFormatting sqref="N28:N59">
    <cfRule type="cellIs" dxfId="118" priority="30" operator="equal">
      <formula>+TODAY()</formula>
    </cfRule>
  </conditionalFormatting>
  <conditionalFormatting sqref="N63">
    <cfRule type="cellIs" dxfId="117" priority="118" operator="equal">
      <formula>+TODAY()</formula>
    </cfRule>
  </conditionalFormatting>
  <conditionalFormatting sqref="N64:O74">
    <cfRule type="timePeriod" dxfId="116" priority="4" timePeriod="thisMonth">
      <formula>AND(MONTH(N64)=MONTH(TODAY()),YEAR(N64)=YEAR(TODAY()))</formula>
    </cfRule>
    <cfRule type="timePeriod" dxfId="115" priority="3" timePeriod="today">
      <formula>FLOOR(N64,1)=TODAY()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H185"/>
  <sheetViews>
    <sheetView tabSelected="1" topLeftCell="H1" zoomScale="85" zoomScaleNormal="85" workbookViewId="0">
      <pane ySplit="7" topLeftCell="A8" activePane="bottomLeft" state="frozen"/>
      <selection pane="bottomLeft" activeCell="B189" sqref="B189"/>
    </sheetView>
  </sheetViews>
  <sheetFormatPr baseColWidth="10" defaultRowHeight="15" x14ac:dyDescent="0.25"/>
  <cols>
    <col min="1" max="1" width="26" customWidth="1"/>
    <col min="2" max="2" width="34.85546875" bestFit="1" customWidth="1"/>
    <col min="3" max="3" width="22.85546875" customWidth="1"/>
    <col min="4" max="4" width="16.85546875" customWidth="1"/>
    <col min="5" max="5" width="17.7109375" customWidth="1"/>
    <col min="6" max="6" width="16.28515625" customWidth="1"/>
    <col min="7" max="7" width="17.140625" customWidth="1"/>
    <col min="8" max="8" width="17.5703125" bestFit="1" customWidth="1"/>
    <col min="9" max="9" width="25" customWidth="1"/>
    <col min="10" max="11" width="24" bestFit="1" customWidth="1"/>
    <col min="12" max="12" width="13.85546875" bestFit="1" customWidth="1"/>
    <col min="13" max="20" width="12.85546875" customWidth="1"/>
    <col min="21" max="21" width="11.5703125" customWidth="1"/>
    <col min="22" max="24" width="20.85546875" style="2" customWidth="1"/>
    <col min="25" max="30" width="15.42578125" style="2" customWidth="1"/>
    <col min="31" max="31" width="15.7109375" customWidth="1"/>
    <col min="32" max="32" width="16.85546875" customWidth="1"/>
    <col min="33" max="33" width="27.28515625" style="2" customWidth="1"/>
    <col min="34" max="34" width="17.5703125" customWidth="1"/>
  </cols>
  <sheetData>
    <row r="1" spans="1:34" x14ac:dyDescent="0.25">
      <c r="A1" s="1" t="s">
        <v>0</v>
      </c>
    </row>
    <row r="2" spans="1:34" x14ac:dyDescent="0.25">
      <c r="A2" s="3" t="s">
        <v>1</v>
      </c>
    </row>
    <row r="3" spans="1:34" x14ac:dyDescent="0.25">
      <c r="A3" s="4" t="s">
        <v>2</v>
      </c>
      <c r="H3" s="5"/>
      <c r="J3" s="5"/>
      <c r="K3" s="5"/>
      <c r="L3" s="65"/>
    </row>
    <row r="4" spans="1:34" x14ac:dyDescent="0.25">
      <c r="A4" s="6" t="s">
        <v>3</v>
      </c>
      <c r="H4" s="7"/>
    </row>
    <row r="5" spans="1:34" x14ac:dyDescent="0.25">
      <c r="A5" s="8" t="s">
        <v>4</v>
      </c>
      <c r="H5" s="7"/>
    </row>
    <row r="6" spans="1:34" x14ac:dyDescent="0.25">
      <c r="J6" s="73" t="s">
        <v>5</v>
      </c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X6" s="73" t="s">
        <v>6</v>
      </c>
      <c r="Y6" s="73"/>
      <c r="Z6" s="73"/>
      <c r="AA6" s="73" t="s">
        <v>7</v>
      </c>
      <c r="AB6" s="73"/>
      <c r="AC6" s="73" t="s">
        <v>8</v>
      </c>
      <c r="AD6" s="73"/>
      <c r="AE6" s="73" t="s">
        <v>9</v>
      </c>
      <c r="AF6" s="73"/>
    </row>
    <row r="7" spans="1:34" x14ac:dyDescent="0.25">
      <c r="A7" s="9" t="s">
        <v>10</v>
      </c>
      <c r="B7" s="9" t="s">
        <v>11</v>
      </c>
      <c r="C7" s="9" t="s">
        <v>12</v>
      </c>
      <c r="D7" s="9" t="s">
        <v>13</v>
      </c>
      <c r="E7" s="9" t="s">
        <v>14</v>
      </c>
      <c r="F7" s="9" t="s">
        <v>15</v>
      </c>
      <c r="G7" s="9" t="s">
        <v>16</v>
      </c>
      <c r="H7" s="9" t="s">
        <v>17</v>
      </c>
      <c r="I7" s="9" t="s">
        <v>18</v>
      </c>
      <c r="J7" s="9">
        <v>1</v>
      </c>
      <c r="K7" s="9">
        <v>2</v>
      </c>
      <c r="L7" s="9">
        <v>3</v>
      </c>
      <c r="M7" s="9">
        <v>4</v>
      </c>
      <c r="N7" s="9">
        <v>5</v>
      </c>
      <c r="O7" s="9">
        <v>6</v>
      </c>
      <c r="P7" s="9">
        <v>7</v>
      </c>
      <c r="Q7" s="9">
        <v>8</v>
      </c>
      <c r="R7" s="9">
        <v>9</v>
      </c>
      <c r="S7" s="9">
        <v>10</v>
      </c>
      <c r="T7" s="9">
        <v>11</v>
      </c>
      <c r="U7" s="9">
        <v>12</v>
      </c>
      <c r="V7" s="9" t="s">
        <v>19</v>
      </c>
      <c r="W7" s="9" t="s">
        <v>20</v>
      </c>
      <c r="X7" s="9" t="s">
        <v>21</v>
      </c>
      <c r="Y7" s="9" t="s">
        <v>22</v>
      </c>
      <c r="Z7" s="9" t="s">
        <v>240</v>
      </c>
      <c r="AA7" s="9" t="s">
        <v>23</v>
      </c>
      <c r="AB7" s="9" t="s">
        <v>24</v>
      </c>
      <c r="AC7" s="9" t="s">
        <v>25</v>
      </c>
      <c r="AD7" s="9" t="s">
        <v>26</v>
      </c>
      <c r="AE7" s="9" t="s">
        <v>27</v>
      </c>
      <c r="AF7" s="9" t="s">
        <v>28</v>
      </c>
      <c r="AG7" s="9" t="s">
        <v>29</v>
      </c>
      <c r="AH7" s="9" t="s">
        <v>30</v>
      </c>
    </row>
    <row r="8" spans="1:34" s="18" customFormat="1" x14ac:dyDescent="0.25">
      <c r="A8" s="8" t="s">
        <v>31</v>
      </c>
      <c r="B8" s="8" t="s">
        <v>32</v>
      </c>
      <c r="C8" s="10">
        <v>44407</v>
      </c>
      <c r="D8" s="10">
        <v>44421</v>
      </c>
      <c r="E8" s="11">
        <v>50000000</v>
      </c>
      <c r="F8" s="12">
        <v>2.2499999999999999E-2</v>
      </c>
      <c r="G8" s="11">
        <f>+F8*E8</f>
        <v>1125000</v>
      </c>
      <c r="H8" s="13">
        <v>0.31</v>
      </c>
      <c r="I8" s="14">
        <v>166.38</v>
      </c>
      <c r="J8" s="15">
        <v>44965</v>
      </c>
      <c r="K8" s="10"/>
      <c r="L8" s="10"/>
      <c r="M8" s="16"/>
      <c r="N8" s="17"/>
      <c r="P8" s="8"/>
      <c r="Q8" s="12"/>
      <c r="R8" s="12"/>
      <c r="S8" s="8"/>
      <c r="T8" s="8"/>
      <c r="U8" s="19"/>
      <c r="V8" s="8" t="s">
        <v>9</v>
      </c>
      <c r="W8" s="12">
        <v>0</v>
      </c>
      <c r="X8" s="12"/>
      <c r="Y8" s="12"/>
      <c r="Z8" s="12"/>
      <c r="AA8" s="12"/>
      <c r="AB8" s="12"/>
      <c r="AC8" s="12"/>
      <c r="AD8" s="12"/>
      <c r="AE8" s="12">
        <v>1</v>
      </c>
      <c r="AF8" s="12">
        <v>0.31</v>
      </c>
      <c r="AG8" s="8" t="s">
        <v>33</v>
      </c>
      <c r="AH8" s="8" t="s">
        <v>34</v>
      </c>
    </row>
    <row r="9" spans="1:34" s="18" customFormat="1" x14ac:dyDescent="0.25">
      <c r="A9" s="8" t="s">
        <v>35</v>
      </c>
      <c r="B9" s="8" t="s">
        <v>36</v>
      </c>
      <c r="C9" s="10">
        <v>44435</v>
      </c>
      <c r="D9" s="10">
        <v>44446</v>
      </c>
      <c r="E9" s="11">
        <v>40000000</v>
      </c>
      <c r="F9" s="12">
        <v>1.4999999999999999E-2</v>
      </c>
      <c r="G9" s="11">
        <f>+F9*E9</f>
        <v>600000</v>
      </c>
      <c r="H9" s="13">
        <v>0.315</v>
      </c>
      <c r="I9" s="14">
        <v>180.14</v>
      </c>
      <c r="J9" s="15">
        <v>44988</v>
      </c>
      <c r="K9" s="10"/>
      <c r="L9" s="10"/>
      <c r="M9" s="16"/>
      <c r="N9" s="17"/>
      <c r="P9" s="8"/>
      <c r="Q9" s="12"/>
      <c r="R9" s="12"/>
      <c r="S9" s="8"/>
      <c r="T9" s="8"/>
      <c r="U9" s="19"/>
      <c r="V9" s="8" t="s">
        <v>9</v>
      </c>
      <c r="W9" s="12">
        <v>0</v>
      </c>
      <c r="X9" s="12"/>
      <c r="Y9" s="12"/>
      <c r="Z9" s="12"/>
      <c r="AA9" s="12"/>
      <c r="AB9" s="12"/>
      <c r="AC9" s="12"/>
      <c r="AD9" s="12"/>
      <c r="AE9" s="12">
        <v>1</v>
      </c>
      <c r="AF9" s="12">
        <v>0.315</v>
      </c>
      <c r="AG9" s="8" t="s">
        <v>33</v>
      </c>
      <c r="AH9" s="8" t="s">
        <v>34</v>
      </c>
    </row>
    <row r="10" spans="1:34" s="18" customFormat="1" x14ac:dyDescent="0.25">
      <c r="A10" s="8" t="s">
        <v>37</v>
      </c>
      <c r="B10" s="8" t="s">
        <v>38</v>
      </c>
      <c r="C10" s="10">
        <v>44498</v>
      </c>
      <c r="D10" s="10">
        <v>44510</v>
      </c>
      <c r="E10" s="11">
        <v>50000000</v>
      </c>
      <c r="F10" s="12">
        <v>1.4999999999999999E-2</v>
      </c>
      <c r="G10" s="11">
        <f>+F10*E10</f>
        <v>750000</v>
      </c>
      <c r="H10" s="13">
        <v>0.34</v>
      </c>
      <c r="I10" s="14">
        <v>211.77</v>
      </c>
      <c r="J10" s="15">
        <v>45054</v>
      </c>
      <c r="K10" s="10"/>
      <c r="L10" s="10"/>
      <c r="M10" s="16"/>
      <c r="N10" s="17"/>
      <c r="P10" s="8"/>
      <c r="Q10" s="12"/>
      <c r="R10" s="12"/>
      <c r="S10" s="8"/>
      <c r="T10" s="8"/>
      <c r="U10" s="19"/>
      <c r="V10" s="8" t="s">
        <v>9</v>
      </c>
      <c r="W10" s="12">
        <v>0</v>
      </c>
      <c r="X10" s="12"/>
      <c r="Y10" s="12"/>
      <c r="Z10" s="12"/>
      <c r="AA10" s="12"/>
      <c r="AB10" s="12"/>
      <c r="AC10" s="12"/>
      <c r="AD10" s="12"/>
      <c r="AE10" s="12">
        <v>1</v>
      </c>
      <c r="AF10" s="12">
        <v>0.34</v>
      </c>
      <c r="AG10" s="8" t="s">
        <v>33</v>
      </c>
      <c r="AH10" s="8" t="s">
        <v>34</v>
      </c>
    </row>
    <row r="11" spans="1:34" s="18" customFormat="1" x14ac:dyDescent="0.25">
      <c r="A11" s="8" t="s">
        <v>39</v>
      </c>
      <c r="B11" s="8" t="s">
        <v>40</v>
      </c>
      <c r="C11" s="10">
        <v>44572</v>
      </c>
      <c r="D11" s="10">
        <v>44581</v>
      </c>
      <c r="E11" s="11">
        <v>60000000</v>
      </c>
      <c r="F11" s="12">
        <v>1.4999999999999999E-2</v>
      </c>
      <c r="G11" s="11">
        <f>+F11*E11</f>
        <v>900000</v>
      </c>
      <c r="H11" s="13">
        <v>0.23400000000000001</v>
      </c>
      <c r="I11" s="14">
        <v>150.30000000000001</v>
      </c>
      <c r="J11" s="20">
        <v>44669</v>
      </c>
      <c r="K11" s="20">
        <v>44760</v>
      </c>
      <c r="L11" s="20">
        <v>44852</v>
      </c>
      <c r="M11" s="15">
        <v>44943</v>
      </c>
      <c r="N11" s="17"/>
      <c r="P11" s="8"/>
      <c r="Q11" s="12"/>
      <c r="R11" s="12"/>
      <c r="S11" s="8"/>
      <c r="T11" s="8"/>
      <c r="U11" s="19"/>
      <c r="V11" s="8" t="s">
        <v>41</v>
      </c>
      <c r="W11" s="12">
        <v>0</v>
      </c>
      <c r="X11" s="12">
        <v>1</v>
      </c>
      <c r="Y11" s="12">
        <v>1</v>
      </c>
      <c r="Z11" s="12"/>
      <c r="AA11" s="12"/>
      <c r="AB11" s="12"/>
      <c r="AC11" s="12"/>
      <c r="AD11" s="12"/>
      <c r="AE11" s="12"/>
      <c r="AF11" s="12"/>
      <c r="AG11" s="8" t="s">
        <v>33</v>
      </c>
      <c r="AH11" s="8" t="s">
        <v>34</v>
      </c>
    </row>
    <row r="12" spans="1:34" s="18" customFormat="1" x14ac:dyDescent="0.25">
      <c r="A12" s="8" t="s">
        <v>42</v>
      </c>
      <c r="B12" s="8" t="s">
        <v>43</v>
      </c>
      <c r="C12" s="10">
        <v>44607</v>
      </c>
      <c r="D12" s="10">
        <v>44616</v>
      </c>
      <c r="E12" s="11">
        <v>70000000</v>
      </c>
      <c r="F12" s="12">
        <v>2.2499999999999999E-2</v>
      </c>
      <c r="G12" s="11">
        <f t="shared" ref="G12:G45" si="0">+F12*E12</f>
        <v>1575000</v>
      </c>
      <c r="H12" s="13">
        <v>0.3</v>
      </c>
      <c r="I12" s="14">
        <v>136.60849999999999</v>
      </c>
      <c r="J12" s="15">
        <v>45160</v>
      </c>
      <c r="K12" s="10"/>
      <c r="L12" s="10"/>
      <c r="M12" s="16"/>
      <c r="N12" s="17"/>
      <c r="P12" s="8"/>
      <c r="Q12" s="12"/>
      <c r="R12" s="12"/>
      <c r="S12" s="8"/>
      <c r="T12" s="8"/>
      <c r="U12" s="19"/>
      <c r="V12" s="8" t="s">
        <v>9</v>
      </c>
      <c r="W12" s="12">
        <v>0</v>
      </c>
      <c r="X12" s="12"/>
      <c r="Y12" s="12"/>
      <c r="Z12" s="12"/>
      <c r="AA12" s="12"/>
      <c r="AB12" s="12"/>
      <c r="AC12" s="12"/>
      <c r="AD12" s="12"/>
      <c r="AE12" s="12">
        <v>1</v>
      </c>
      <c r="AF12" s="12">
        <v>0.3</v>
      </c>
      <c r="AG12" s="8" t="s">
        <v>33</v>
      </c>
      <c r="AH12" s="8" t="s">
        <v>34</v>
      </c>
    </row>
    <row r="13" spans="1:34" s="18" customFormat="1" x14ac:dyDescent="0.25">
      <c r="A13" s="8" t="s">
        <v>44</v>
      </c>
      <c r="B13" s="8" t="s">
        <v>45</v>
      </c>
      <c r="C13" s="10">
        <v>44676</v>
      </c>
      <c r="D13" s="10">
        <v>44683</v>
      </c>
      <c r="E13" s="11">
        <v>65000000</v>
      </c>
      <c r="F13" s="12">
        <v>2.2499999999999999E-2</v>
      </c>
      <c r="G13" s="11">
        <f t="shared" si="0"/>
        <v>1462500</v>
      </c>
      <c r="H13" s="13">
        <v>0.27</v>
      </c>
      <c r="I13" s="14">
        <v>428.51</v>
      </c>
      <c r="J13" s="15">
        <v>45219</v>
      </c>
      <c r="K13" s="10"/>
      <c r="L13" s="10"/>
      <c r="M13" s="16"/>
      <c r="N13" s="17"/>
      <c r="P13" s="8"/>
      <c r="Q13" s="12"/>
      <c r="R13" s="12"/>
      <c r="S13" s="8"/>
      <c r="T13" s="8"/>
      <c r="U13" s="19"/>
      <c r="V13" s="8" t="s">
        <v>9</v>
      </c>
      <c r="W13" s="12">
        <v>0</v>
      </c>
      <c r="X13" s="12"/>
      <c r="Y13" s="12"/>
      <c r="Z13" s="12"/>
      <c r="AA13" s="12"/>
      <c r="AB13" s="12"/>
      <c r="AC13" s="12"/>
      <c r="AD13" s="12"/>
      <c r="AE13" s="12">
        <v>1</v>
      </c>
      <c r="AF13" s="12">
        <v>0.27</v>
      </c>
      <c r="AG13" s="8" t="s">
        <v>33</v>
      </c>
      <c r="AH13" s="8" t="s">
        <v>34</v>
      </c>
    </row>
    <row r="14" spans="1:34" s="18" customFormat="1" x14ac:dyDescent="0.25">
      <c r="A14" s="8" t="s">
        <v>46</v>
      </c>
      <c r="B14" s="8" t="s">
        <v>45</v>
      </c>
      <c r="C14" s="10">
        <v>44698</v>
      </c>
      <c r="D14" s="10">
        <v>44707</v>
      </c>
      <c r="E14" s="11">
        <v>12030000</v>
      </c>
      <c r="F14" s="12">
        <v>1.4999999999999999E-2</v>
      </c>
      <c r="G14" s="11">
        <f t="shared" si="0"/>
        <v>180450</v>
      </c>
      <c r="H14" s="13">
        <v>0.245</v>
      </c>
      <c r="I14" s="14">
        <v>408.32</v>
      </c>
      <c r="J14" s="15">
        <v>45069</v>
      </c>
      <c r="K14" s="10"/>
      <c r="L14" s="10"/>
      <c r="M14" s="10"/>
      <c r="N14" s="10"/>
      <c r="O14" s="10"/>
      <c r="P14" s="10"/>
      <c r="Q14" s="10"/>
      <c r="V14" s="8" t="s">
        <v>8</v>
      </c>
      <c r="W14" s="12">
        <v>0</v>
      </c>
      <c r="X14" s="12"/>
      <c r="Y14" s="12"/>
      <c r="Z14" s="12"/>
      <c r="AA14" s="12"/>
      <c r="AB14" s="12"/>
      <c r="AC14" s="12">
        <v>0.17</v>
      </c>
      <c r="AD14" s="12">
        <v>0.755</v>
      </c>
      <c r="AE14" s="12"/>
      <c r="AF14" s="12"/>
      <c r="AG14" s="8" t="s">
        <v>47</v>
      </c>
      <c r="AH14" s="8" t="s">
        <v>34</v>
      </c>
    </row>
    <row r="15" spans="1:34" s="55" customFormat="1" x14ac:dyDescent="0.25">
      <c r="A15" s="49" t="s">
        <v>48</v>
      </c>
      <c r="B15" s="49" t="s">
        <v>45</v>
      </c>
      <c r="C15" s="50">
        <v>44698</v>
      </c>
      <c r="D15" s="50">
        <v>44707</v>
      </c>
      <c r="E15" s="51">
        <v>40000000</v>
      </c>
      <c r="F15" s="52">
        <v>0.03</v>
      </c>
      <c r="G15" s="51">
        <f t="shared" si="0"/>
        <v>1200000</v>
      </c>
      <c r="H15" s="53">
        <v>0.33399999999999996</v>
      </c>
      <c r="I15" s="54">
        <v>408.32</v>
      </c>
      <c r="J15" s="50">
        <v>45433</v>
      </c>
      <c r="K15" s="50"/>
      <c r="L15" s="50"/>
      <c r="M15" s="50"/>
      <c r="N15" s="50"/>
      <c r="O15" s="50"/>
      <c r="P15" s="50"/>
      <c r="Q15" s="50"/>
      <c r="V15" s="49" t="s">
        <v>9</v>
      </c>
      <c r="W15" s="52">
        <v>0</v>
      </c>
      <c r="X15" s="52"/>
      <c r="Y15" s="52"/>
      <c r="Z15" s="52"/>
      <c r="AA15" s="52"/>
      <c r="AB15" s="52"/>
      <c r="AC15" s="52"/>
      <c r="AD15" s="52"/>
      <c r="AE15" s="52">
        <v>1</v>
      </c>
      <c r="AF15" s="52">
        <v>0.33400000000000002</v>
      </c>
      <c r="AG15" s="49" t="s">
        <v>33</v>
      </c>
      <c r="AH15" s="49" t="s">
        <v>34</v>
      </c>
    </row>
    <row r="16" spans="1:34" s="18" customFormat="1" x14ac:dyDescent="0.25">
      <c r="A16" s="8" t="s">
        <v>49</v>
      </c>
      <c r="B16" s="8" t="s">
        <v>205</v>
      </c>
      <c r="C16" s="10">
        <v>44714</v>
      </c>
      <c r="D16" s="10">
        <v>44725</v>
      </c>
      <c r="E16" s="11">
        <v>55000000</v>
      </c>
      <c r="F16" s="12">
        <v>0.03</v>
      </c>
      <c r="G16" s="11">
        <f t="shared" si="0"/>
        <v>1650000</v>
      </c>
      <c r="H16" s="13">
        <v>0.41499999999999998</v>
      </c>
      <c r="I16" s="14">
        <v>3795.13</v>
      </c>
      <c r="J16" s="10">
        <v>45449</v>
      </c>
      <c r="K16" s="10"/>
      <c r="L16" s="10"/>
      <c r="M16" s="10"/>
      <c r="N16" s="10"/>
      <c r="O16" s="10"/>
      <c r="P16" s="10"/>
      <c r="Q16" s="10"/>
      <c r="V16" s="8" t="s">
        <v>9</v>
      </c>
      <c r="W16" s="12">
        <v>0</v>
      </c>
      <c r="X16" s="12"/>
      <c r="Y16" s="12"/>
      <c r="Z16" s="12"/>
      <c r="AA16" s="12"/>
      <c r="AB16" s="12"/>
      <c r="AC16" s="12"/>
      <c r="AD16" s="12"/>
      <c r="AE16" s="12">
        <v>1</v>
      </c>
      <c r="AF16" s="12">
        <v>0.41499999999999998</v>
      </c>
      <c r="AG16" s="8" t="s">
        <v>33</v>
      </c>
      <c r="AH16" s="8" t="s">
        <v>51</v>
      </c>
    </row>
    <row r="17" spans="1:34" s="18" customFormat="1" x14ac:dyDescent="0.25">
      <c r="A17" s="8" t="s">
        <v>52</v>
      </c>
      <c r="B17" s="8" t="s">
        <v>53</v>
      </c>
      <c r="C17" s="10">
        <v>44782</v>
      </c>
      <c r="D17" s="10">
        <v>44791</v>
      </c>
      <c r="E17" s="11">
        <v>11500000</v>
      </c>
      <c r="F17" s="12">
        <v>3.1300000000000001E-2</v>
      </c>
      <c r="G17" s="11">
        <f t="shared" si="0"/>
        <v>359950</v>
      </c>
      <c r="H17" s="13">
        <v>0.32</v>
      </c>
      <c r="I17" s="14">
        <v>94.48</v>
      </c>
      <c r="J17" s="20">
        <v>44881</v>
      </c>
      <c r="K17" s="20">
        <v>44973</v>
      </c>
      <c r="L17" s="20">
        <v>45062</v>
      </c>
      <c r="M17" s="15">
        <v>45153</v>
      </c>
      <c r="N17" s="17"/>
      <c r="P17" s="8"/>
      <c r="Q17" s="12"/>
      <c r="R17" s="12"/>
      <c r="S17" s="8"/>
      <c r="T17" s="8"/>
      <c r="U17" s="19"/>
      <c r="V17" s="8" t="s">
        <v>41</v>
      </c>
      <c r="W17" s="12">
        <v>0</v>
      </c>
      <c r="X17" s="12">
        <v>1</v>
      </c>
      <c r="Y17" s="12">
        <v>0.93</v>
      </c>
      <c r="Z17" s="12"/>
      <c r="AA17" s="12"/>
      <c r="AB17" s="12"/>
      <c r="AC17" s="12"/>
      <c r="AD17" s="12"/>
      <c r="AE17" s="12"/>
      <c r="AF17" s="12"/>
      <c r="AG17" s="8" t="s">
        <v>54</v>
      </c>
      <c r="AH17" s="8" t="s">
        <v>34</v>
      </c>
    </row>
    <row r="18" spans="1:34" s="18" customFormat="1" x14ac:dyDescent="0.25">
      <c r="A18" s="8" t="s">
        <v>55</v>
      </c>
      <c r="B18" s="8" t="s">
        <v>45</v>
      </c>
      <c r="C18" s="10">
        <v>44803</v>
      </c>
      <c r="D18" s="10">
        <v>44812</v>
      </c>
      <c r="E18" s="11">
        <v>30000000</v>
      </c>
      <c r="F18" s="12">
        <v>1.4999999999999999E-2</v>
      </c>
      <c r="G18" s="11">
        <f t="shared" si="0"/>
        <v>450000</v>
      </c>
      <c r="H18" s="13">
        <v>0.22</v>
      </c>
      <c r="I18" s="14">
        <v>398.21</v>
      </c>
      <c r="J18" s="15">
        <v>45174</v>
      </c>
      <c r="K18" s="10"/>
      <c r="L18" s="10"/>
      <c r="M18" s="10"/>
      <c r="N18" s="10"/>
      <c r="O18" s="10"/>
      <c r="P18" s="10"/>
      <c r="Q18" s="10"/>
      <c r="V18" s="8" t="s">
        <v>8</v>
      </c>
      <c r="W18" s="12">
        <v>0</v>
      </c>
      <c r="X18" s="12"/>
      <c r="Y18" s="12"/>
      <c r="Z18" s="12"/>
      <c r="AA18" s="12"/>
      <c r="AB18" s="12"/>
      <c r="AC18" s="12">
        <v>0.17</v>
      </c>
      <c r="AD18" s="12">
        <v>0.78</v>
      </c>
      <c r="AE18" s="12"/>
      <c r="AF18" s="12"/>
      <c r="AG18" s="8" t="s">
        <v>57</v>
      </c>
      <c r="AH18" s="8" t="s">
        <v>34</v>
      </c>
    </row>
    <row r="19" spans="1:34" s="18" customFormat="1" x14ac:dyDescent="0.25">
      <c r="A19" s="8" t="s">
        <v>58</v>
      </c>
      <c r="B19" s="8" t="s">
        <v>43</v>
      </c>
      <c r="C19" s="10">
        <v>44832</v>
      </c>
      <c r="D19" s="10">
        <v>44841</v>
      </c>
      <c r="E19" s="26">
        <v>70000000</v>
      </c>
      <c r="F19" s="12">
        <v>1.4999999999999999E-2</v>
      </c>
      <c r="G19" s="26">
        <f t="shared" si="0"/>
        <v>1050000</v>
      </c>
      <c r="H19" s="27">
        <v>0.32</v>
      </c>
      <c r="I19" s="28">
        <v>100.05</v>
      </c>
      <c r="J19" s="20">
        <v>44931</v>
      </c>
      <c r="K19" s="15">
        <v>45020</v>
      </c>
      <c r="L19" s="10">
        <v>45112</v>
      </c>
      <c r="M19" s="10">
        <v>45203</v>
      </c>
      <c r="N19" s="10"/>
      <c r="O19" s="10"/>
      <c r="P19" s="10"/>
      <c r="Q19" s="10"/>
      <c r="R19" s="10"/>
      <c r="S19" s="10"/>
      <c r="T19" s="10"/>
      <c r="U19" s="10"/>
      <c r="V19" s="8" t="s">
        <v>41</v>
      </c>
      <c r="W19" s="12">
        <v>0</v>
      </c>
      <c r="X19" s="12">
        <v>1</v>
      </c>
      <c r="Y19" s="12">
        <v>0.93</v>
      </c>
      <c r="Z19" s="12"/>
      <c r="AA19" s="12"/>
      <c r="AB19" s="12"/>
      <c r="AC19" s="12"/>
      <c r="AD19" s="12"/>
      <c r="AE19" s="12"/>
      <c r="AF19" s="12"/>
      <c r="AG19" s="8" t="s">
        <v>33</v>
      </c>
      <c r="AH19" s="8" t="s">
        <v>34</v>
      </c>
    </row>
    <row r="20" spans="1:34" s="18" customFormat="1" x14ac:dyDescent="0.25">
      <c r="A20" s="8" t="s">
        <v>59</v>
      </c>
      <c r="B20" s="8" t="s">
        <v>60</v>
      </c>
      <c r="C20" s="10">
        <v>44865</v>
      </c>
      <c r="D20" s="10">
        <v>44875</v>
      </c>
      <c r="E20" s="11">
        <v>12200000</v>
      </c>
      <c r="F20" s="12">
        <v>0.04</v>
      </c>
      <c r="G20" s="11">
        <f t="shared" si="0"/>
        <v>488000</v>
      </c>
      <c r="H20" s="13">
        <v>0.19</v>
      </c>
      <c r="I20" s="14">
        <v>45.86</v>
      </c>
      <c r="J20" s="15">
        <v>44964</v>
      </c>
      <c r="K20" s="10">
        <v>45051</v>
      </c>
      <c r="L20" s="10">
        <v>45145</v>
      </c>
      <c r="M20" s="10">
        <v>45237</v>
      </c>
      <c r="N20" s="10"/>
      <c r="O20" s="10"/>
      <c r="P20" s="10"/>
      <c r="Q20" s="10"/>
      <c r="R20" s="10"/>
      <c r="S20" s="10"/>
      <c r="T20" s="10"/>
      <c r="U20" s="10"/>
      <c r="V20" s="8" t="s">
        <v>41</v>
      </c>
      <c r="W20" s="12">
        <v>0</v>
      </c>
      <c r="X20" s="12">
        <v>1</v>
      </c>
      <c r="Y20" s="12">
        <v>0.93</v>
      </c>
      <c r="Z20" s="12"/>
      <c r="AA20" s="12"/>
      <c r="AB20" s="12"/>
      <c r="AC20" s="12"/>
      <c r="AD20" s="12"/>
      <c r="AE20" s="12"/>
      <c r="AF20" s="12"/>
      <c r="AG20" s="8" t="s">
        <v>54</v>
      </c>
      <c r="AH20" s="8" t="s">
        <v>51</v>
      </c>
    </row>
    <row r="21" spans="1:34" s="18" customFormat="1" x14ac:dyDescent="0.25">
      <c r="A21" s="8" t="s">
        <v>61</v>
      </c>
      <c r="B21" s="8" t="s">
        <v>62</v>
      </c>
      <c r="C21" s="10">
        <v>44901</v>
      </c>
      <c r="D21" s="10">
        <v>44904</v>
      </c>
      <c r="E21" s="11">
        <v>10150000</v>
      </c>
      <c r="F21" s="12">
        <v>0.04</v>
      </c>
      <c r="G21" s="11">
        <f t="shared" si="0"/>
        <v>406000</v>
      </c>
      <c r="H21" s="13">
        <v>0.20600000000000002</v>
      </c>
      <c r="I21" s="14">
        <v>160.25</v>
      </c>
      <c r="J21" s="15">
        <v>44991</v>
      </c>
      <c r="K21" s="10">
        <v>45083</v>
      </c>
      <c r="L21" s="10">
        <v>45175</v>
      </c>
      <c r="M21" s="10">
        <v>45266</v>
      </c>
      <c r="N21" s="10"/>
      <c r="O21" s="10"/>
      <c r="P21" s="10"/>
      <c r="Q21" s="10"/>
      <c r="R21" s="10"/>
      <c r="S21" s="10"/>
      <c r="T21" s="10"/>
      <c r="U21" s="10"/>
      <c r="V21" s="8" t="s">
        <v>41</v>
      </c>
      <c r="W21" s="12">
        <v>0</v>
      </c>
      <c r="X21" s="12">
        <v>1</v>
      </c>
      <c r="Y21" s="12">
        <v>0.93</v>
      </c>
      <c r="Z21" s="12"/>
      <c r="AA21" s="12"/>
      <c r="AB21" s="12"/>
      <c r="AC21" s="12"/>
      <c r="AD21" s="12"/>
      <c r="AE21" s="12"/>
      <c r="AF21" s="12"/>
      <c r="AG21" s="8" t="s">
        <v>54</v>
      </c>
      <c r="AH21" s="8" t="s">
        <v>51</v>
      </c>
    </row>
    <row r="22" spans="1:34" s="18" customFormat="1" x14ac:dyDescent="0.25">
      <c r="A22" s="8" t="s">
        <v>63</v>
      </c>
      <c r="B22" s="8" t="s">
        <v>56</v>
      </c>
      <c r="C22" s="10">
        <v>44914</v>
      </c>
      <c r="D22" s="10">
        <v>44923</v>
      </c>
      <c r="E22" s="11">
        <v>25000000</v>
      </c>
      <c r="F22" s="12">
        <v>1.4999999999999999E-2</v>
      </c>
      <c r="G22" s="11">
        <f t="shared" si="0"/>
        <v>375000</v>
      </c>
      <c r="H22" s="13">
        <v>0.16</v>
      </c>
      <c r="I22" s="14">
        <v>3817.66</v>
      </c>
      <c r="J22" s="15">
        <v>45011</v>
      </c>
      <c r="K22" s="10">
        <v>45103</v>
      </c>
      <c r="L22" s="10">
        <v>45195</v>
      </c>
      <c r="M22" s="29">
        <v>45281</v>
      </c>
      <c r="N22" s="10"/>
      <c r="O22" s="10"/>
      <c r="P22" s="10"/>
      <c r="Q22" s="10"/>
      <c r="R22" s="10"/>
      <c r="S22" s="10"/>
      <c r="T22" s="10"/>
      <c r="U22" s="10"/>
      <c r="V22" s="8" t="s">
        <v>41</v>
      </c>
      <c r="W22" s="12">
        <v>0</v>
      </c>
      <c r="X22" s="12">
        <v>1</v>
      </c>
      <c r="Y22" s="12">
        <v>0.75</v>
      </c>
      <c r="Z22" s="12"/>
      <c r="AA22" s="12"/>
      <c r="AB22" s="12"/>
      <c r="AC22" s="12"/>
      <c r="AD22" s="12"/>
      <c r="AE22" s="12"/>
      <c r="AF22" s="12"/>
      <c r="AG22" s="8" t="s">
        <v>64</v>
      </c>
      <c r="AH22" s="8" t="s">
        <v>34</v>
      </c>
    </row>
    <row r="23" spans="1:34" s="18" customFormat="1" x14ac:dyDescent="0.25">
      <c r="A23" s="8" t="s">
        <v>65</v>
      </c>
      <c r="B23" s="8" t="s">
        <v>45</v>
      </c>
      <c r="C23" s="10">
        <v>44915</v>
      </c>
      <c r="D23" s="10">
        <v>44924</v>
      </c>
      <c r="E23" s="11">
        <v>22000000</v>
      </c>
      <c r="F23" s="12">
        <v>1.4999999999999999E-2</v>
      </c>
      <c r="G23" s="11">
        <f t="shared" si="0"/>
        <v>330000</v>
      </c>
      <c r="H23" s="13">
        <v>0.25</v>
      </c>
      <c r="I23" s="14">
        <v>380.54</v>
      </c>
      <c r="J23" s="15">
        <v>45282</v>
      </c>
      <c r="K23" s="10"/>
      <c r="L23" s="10"/>
      <c r="M23" s="10"/>
      <c r="N23" s="10"/>
      <c r="O23" s="10"/>
      <c r="P23" s="10"/>
      <c r="Q23" s="10"/>
      <c r="V23" s="8" t="s">
        <v>8</v>
      </c>
      <c r="W23" s="12">
        <v>0</v>
      </c>
      <c r="X23" s="12"/>
      <c r="Y23" s="12"/>
      <c r="Z23" s="12"/>
      <c r="AA23" s="12"/>
      <c r="AB23" s="12"/>
      <c r="AC23" s="12">
        <v>0.25</v>
      </c>
      <c r="AD23" s="12">
        <v>0.78</v>
      </c>
      <c r="AE23" s="12"/>
      <c r="AF23" s="12"/>
      <c r="AG23" s="8" t="s">
        <v>66</v>
      </c>
      <c r="AH23" s="8" t="s">
        <v>34</v>
      </c>
    </row>
    <row r="24" spans="1:34" s="18" customFormat="1" x14ac:dyDescent="0.25">
      <c r="A24" s="8" t="s">
        <v>67</v>
      </c>
      <c r="B24" s="8" t="s">
        <v>68</v>
      </c>
      <c r="C24" s="10">
        <v>44917</v>
      </c>
      <c r="D24" s="10">
        <v>44928</v>
      </c>
      <c r="E24" s="11">
        <v>70000000</v>
      </c>
      <c r="F24" s="12">
        <v>1.55E-2</v>
      </c>
      <c r="G24" s="11">
        <f t="shared" si="0"/>
        <v>1085000</v>
      </c>
      <c r="H24" s="13">
        <v>0.28000000000000003</v>
      </c>
      <c r="I24" s="14">
        <v>266.76</v>
      </c>
      <c r="J24" s="15">
        <v>45287</v>
      </c>
      <c r="K24" s="10"/>
      <c r="L24" s="10"/>
      <c r="M24" s="16"/>
      <c r="N24" s="17"/>
      <c r="P24" s="8"/>
      <c r="Q24" s="12"/>
      <c r="R24" s="12"/>
      <c r="S24" s="8"/>
      <c r="T24" s="8"/>
      <c r="U24" s="19"/>
      <c r="V24" s="8" t="s">
        <v>8</v>
      </c>
      <c r="W24" s="12">
        <v>0</v>
      </c>
      <c r="X24" s="12"/>
      <c r="Y24" s="12"/>
      <c r="Z24" s="12"/>
      <c r="AA24" s="12"/>
      <c r="AB24" s="12"/>
      <c r="AC24" s="12">
        <v>0.22500000000000001</v>
      </c>
      <c r="AD24" s="12">
        <v>0.72</v>
      </c>
      <c r="AE24" s="12"/>
      <c r="AF24" s="12"/>
      <c r="AG24" s="8" t="s">
        <v>33</v>
      </c>
      <c r="AH24" s="8" t="s">
        <v>34</v>
      </c>
    </row>
    <row r="25" spans="1:34" s="18" customFormat="1" x14ac:dyDescent="0.25">
      <c r="A25" s="8" t="s">
        <v>69</v>
      </c>
      <c r="B25" s="8" t="s">
        <v>68</v>
      </c>
      <c r="C25" s="10">
        <v>44923</v>
      </c>
      <c r="D25" s="10">
        <v>44932</v>
      </c>
      <c r="E25" s="11">
        <v>19500000</v>
      </c>
      <c r="F25" s="12">
        <v>1.55E-2</v>
      </c>
      <c r="G25" s="11">
        <f t="shared" si="0"/>
        <v>302250</v>
      </c>
      <c r="H25" s="13">
        <v>0.25</v>
      </c>
      <c r="I25" s="14">
        <v>260.10000000000002</v>
      </c>
      <c r="J25" s="15">
        <v>45294</v>
      </c>
      <c r="K25" s="10"/>
      <c r="L25" s="10"/>
      <c r="M25" s="16"/>
      <c r="N25" s="17"/>
      <c r="P25" s="8"/>
      <c r="Q25" s="12"/>
      <c r="R25" s="12"/>
      <c r="S25" s="8"/>
      <c r="T25" s="8"/>
      <c r="U25" s="19"/>
      <c r="V25" s="8" t="s">
        <v>8</v>
      </c>
      <c r="W25" s="12">
        <v>0</v>
      </c>
      <c r="X25" s="12"/>
      <c r="Y25" s="12"/>
      <c r="Z25" s="12"/>
      <c r="AA25" s="12"/>
      <c r="AB25" s="12"/>
      <c r="AC25" s="12">
        <v>0.25</v>
      </c>
      <c r="AD25" s="12">
        <v>0.75</v>
      </c>
      <c r="AE25" s="12"/>
      <c r="AF25" s="12"/>
      <c r="AG25" s="8" t="s">
        <v>66</v>
      </c>
      <c r="AH25" s="8" t="s">
        <v>34</v>
      </c>
    </row>
    <row r="26" spans="1:34" s="63" customFormat="1" x14ac:dyDescent="0.25">
      <c r="A26" s="57" t="s">
        <v>70</v>
      </c>
      <c r="B26" s="57" t="s">
        <v>68</v>
      </c>
      <c r="C26" s="58">
        <v>44952</v>
      </c>
      <c r="D26" s="58">
        <v>44964</v>
      </c>
      <c r="E26" s="59">
        <v>60000000</v>
      </c>
      <c r="F26" s="60">
        <v>0.03</v>
      </c>
      <c r="G26" s="59">
        <f t="shared" si="0"/>
        <v>1800000</v>
      </c>
      <c r="H26" s="61">
        <v>0.33700000000000002</v>
      </c>
      <c r="I26" s="62">
        <v>293.33999999999997</v>
      </c>
      <c r="J26" s="58">
        <v>45687</v>
      </c>
      <c r="K26" s="58"/>
      <c r="L26" s="58"/>
      <c r="M26" s="58"/>
      <c r="N26" s="58"/>
      <c r="V26" s="57" t="s">
        <v>9</v>
      </c>
      <c r="W26" s="60">
        <v>0</v>
      </c>
      <c r="X26" s="60"/>
      <c r="Y26" s="60"/>
      <c r="Z26" s="60"/>
      <c r="AA26" s="60"/>
      <c r="AB26" s="60"/>
      <c r="AC26" s="60"/>
      <c r="AD26" s="60"/>
      <c r="AE26" s="60">
        <v>1</v>
      </c>
      <c r="AF26" s="60">
        <v>0.33700000000000002</v>
      </c>
      <c r="AG26" s="57" t="s">
        <v>33</v>
      </c>
      <c r="AH26" s="57" t="s">
        <v>34</v>
      </c>
    </row>
    <row r="27" spans="1:34" s="35" customFormat="1" x14ac:dyDescent="0.25">
      <c r="A27" s="30" t="s">
        <v>71</v>
      </c>
      <c r="B27" s="30" t="s">
        <v>72</v>
      </c>
      <c r="C27" s="29">
        <v>44956</v>
      </c>
      <c r="D27" s="29">
        <v>44966</v>
      </c>
      <c r="E27" s="31">
        <v>13700000</v>
      </c>
      <c r="F27" s="32">
        <v>0.04</v>
      </c>
      <c r="G27" s="31">
        <f t="shared" si="0"/>
        <v>548000</v>
      </c>
      <c r="H27" s="33">
        <v>0.254</v>
      </c>
      <c r="I27" s="34">
        <v>72.45</v>
      </c>
      <c r="J27" s="15">
        <v>45050</v>
      </c>
      <c r="K27" s="29">
        <v>45142</v>
      </c>
      <c r="L27" s="29">
        <v>45236</v>
      </c>
      <c r="M27" s="29">
        <v>45328</v>
      </c>
      <c r="N27" s="29"/>
      <c r="O27" s="29"/>
      <c r="P27" s="29"/>
      <c r="Q27" s="29"/>
      <c r="R27" s="29"/>
      <c r="S27" s="29"/>
      <c r="T27" s="29"/>
      <c r="U27" s="29"/>
      <c r="V27" s="30" t="s">
        <v>41</v>
      </c>
      <c r="W27" s="32">
        <v>0</v>
      </c>
      <c r="X27" s="32">
        <v>1</v>
      </c>
      <c r="Y27" s="32">
        <v>0.93</v>
      </c>
      <c r="Z27" s="32"/>
      <c r="AA27" s="32"/>
      <c r="AB27" s="32"/>
      <c r="AC27" s="32"/>
      <c r="AD27" s="32"/>
      <c r="AE27" s="32"/>
      <c r="AF27" s="32"/>
      <c r="AG27" s="30" t="s">
        <v>54</v>
      </c>
      <c r="AH27" s="30" t="s">
        <v>51</v>
      </c>
    </row>
    <row r="28" spans="1:34" s="18" customFormat="1" x14ac:dyDescent="0.25">
      <c r="A28" s="8" t="s">
        <v>73</v>
      </c>
      <c r="B28" s="8" t="s">
        <v>43</v>
      </c>
      <c r="C28" s="10">
        <v>44984</v>
      </c>
      <c r="D28" s="10">
        <v>44993</v>
      </c>
      <c r="E28" s="11">
        <v>21000000</v>
      </c>
      <c r="F28" s="12">
        <v>0.04</v>
      </c>
      <c r="G28" s="11">
        <f t="shared" si="0"/>
        <v>840000</v>
      </c>
      <c r="H28" s="13">
        <v>0.156</v>
      </c>
      <c r="I28" s="14">
        <v>89.87</v>
      </c>
      <c r="J28" s="15">
        <v>45079</v>
      </c>
      <c r="K28" s="10">
        <v>45170</v>
      </c>
      <c r="L28" s="29">
        <v>45264</v>
      </c>
      <c r="M28" s="29">
        <v>45355</v>
      </c>
      <c r="N28" s="10"/>
      <c r="O28" s="10"/>
      <c r="P28" s="10"/>
      <c r="Q28" s="10"/>
      <c r="R28" s="10"/>
      <c r="S28" s="10"/>
      <c r="T28" s="10"/>
      <c r="U28" s="10"/>
      <c r="V28" s="8" t="s">
        <v>41</v>
      </c>
      <c r="W28" s="12">
        <v>0</v>
      </c>
      <c r="X28" s="12">
        <v>1</v>
      </c>
      <c r="Y28" s="12">
        <v>0.93</v>
      </c>
      <c r="Z28" s="12"/>
      <c r="AA28" s="12"/>
      <c r="AB28" s="12"/>
      <c r="AC28" s="12"/>
      <c r="AD28" s="12"/>
      <c r="AE28" s="12"/>
      <c r="AF28" s="12"/>
      <c r="AG28" s="8" t="s">
        <v>54</v>
      </c>
      <c r="AH28" s="8" t="s">
        <v>51</v>
      </c>
    </row>
    <row r="29" spans="1:34" s="18" customFormat="1" x14ac:dyDescent="0.25">
      <c r="A29" s="8" t="s">
        <v>74</v>
      </c>
      <c r="B29" s="8" t="s">
        <v>75</v>
      </c>
      <c r="C29" s="10">
        <v>44985</v>
      </c>
      <c r="D29" s="10">
        <v>44994</v>
      </c>
      <c r="E29" s="11">
        <v>50000000</v>
      </c>
      <c r="F29" s="12">
        <v>1.4999999999999999E-2</v>
      </c>
      <c r="G29" s="11">
        <f t="shared" si="0"/>
        <v>750000</v>
      </c>
      <c r="H29" s="13">
        <v>0.23</v>
      </c>
      <c r="I29" s="14">
        <v>38.229999999999997</v>
      </c>
      <c r="J29" s="15">
        <v>45356</v>
      </c>
      <c r="K29" s="10"/>
      <c r="L29" s="29"/>
      <c r="M29" s="29"/>
      <c r="N29" s="10"/>
      <c r="O29" s="10"/>
      <c r="P29" s="10"/>
      <c r="Q29" s="10"/>
      <c r="R29" s="10"/>
      <c r="S29" s="10"/>
      <c r="T29" s="10"/>
      <c r="U29" s="10"/>
      <c r="V29" s="8" t="s">
        <v>9</v>
      </c>
      <c r="W29" s="12">
        <v>0</v>
      </c>
      <c r="X29" s="12"/>
      <c r="Y29" s="12"/>
      <c r="Z29" s="12"/>
      <c r="AA29" s="12"/>
      <c r="AB29" s="12"/>
      <c r="AC29" s="12"/>
      <c r="AD29" s="12"/>
      <c r="AE29" s="12">
        <v>1</v>
      </c>
      <c r="AF29" s="12">
        <v>0.23</v>
      </c>
      <c r="AG29" s="8" t="s">
        <v>33</v>
      </c>
      <c r="AH29" s="8" t="s">
        <v>34</v>
      </c>
    </row>
    <row r="30" spans="1:34" s="18" customFormat="1" x14ac:dyDescent="0.25">
      <c r="A30" s="8" t="s">
        <v>76</v>
      </c>
      <c r="B30" s="8" t="s">
        <v>43</v>
      </c>
      <c r="C30" s="10">
        <v>45007</v>
      </c>
      <c r="D30" s="10">
        <v>45016</v>
      </c>
      <c r="E30" s="11">
        <v>20000000</v>
      </c>
      <c r="F30" s="12">
        <v>1.4999999999999999E-2</v>
      </c>
      <c r="G30" s="11">
        <f t="shared" si="0"/>
        <v>300000</v>
      </c>
      <c r="H30" s="13">
        <v>0.1852</v>
      </c>
      <c r="I30" s="14">
        <v>103.37</v>
      </c>
      <c r="J30" s="15">
        <v>45105</v>
      </c>
      <c r="K30" s="10">
        <v>45196</v>
      </c>
      <c r="L30" s="29">
        <v>45287</v>
      </c>
      <c r="M30" s="29">
        <v>45376</v>
      </c>
      <c r="N30" s="10"/>
      <c r="O30" s="10"/>
      <c r="P30" s="10"/>
      <c r="Q30" s="10"/>
      <c r="R30" s="10"/>
      <c r="S30" s="10"/>
      <c r="T30" s="10"/>
      <c r="U30" s="10"/>
      <c r="V30" s="8" t="s">
        <v>41</v>
      </c>
      <c r="W30" s="12">
        <v>0</v>
      </c>
      <c r="X30" s="12">
        <v>1</v>
      </c>
      <c r="Y30" s="12">
        <v>0.7</v>
      </c>
      <c r="Z30" s="12"/>
      <c r="AA30" s="12"/>
      <c r="AB30" s="12"/>
      <c r="AC30" s="12"/>
      <c r="AD30" s="12"/>
      <c r="AE30" s="12"/>
      <c r="AF30" s="12"/>
      <c r="AG30" s="8" t="s">
        <v>64</v>
      </c>
      <c r="AH30" s="8" t="s">
        <v>34</v>
      </c>
    </row>
    <row r="31" spans="1:34" s="55" customFormat="1" x14ac:dyDescent="0.25">
      <c r="A31" s="49" t="s">
        <v>77</v>
      </c>
      <c r="B31" s="49" t="s">
        <v>78</v>
      </c>
      <c r="C31" s="50">
        <v>45008</v>
      </c>
      <c r="D31" s="50">
        <v>45019</v>
      </c>
      <c r="E31" s="51">
        <v>20000000</v>
      </c>
      <c r="F31" s="52">
        <v>1.4999999999999999E-2</v>
      </c>
      <c r="G31" s="51">
        <f t="shared" si="0"/>
        <v>300000</v>
      </c>
      <c r="H31" s="53">
        <v>0.4</v>
      </c>
      <c r="I31" s="54">
        <v>1191.55</v>
      </c>
      <c r="J31" s="50">
        <v>45377</v>
      </c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49" t="s">
        <v>7</v>
      </c>
      <c r="W31" s="52">
        <v>0.97499999999999998</v>
      </c>
      <c r="X31" s="52"/>
      <c r="Y31" s="52"/>
      <c r="Z31" s="52"/>
      <c r="AA31" s="52">
        <v>0.4</v>
      </c>
      <c r="AB31" s="52">
        <v>0.15</v>
      </c>
      <c r="AC31" s="52"/>
      <c r="AD31" s="52"/>
      <c r="AE31" s="52"/>
      <c r="AF31" s="52"/>
      <c r="AG31" s="49" t="s">
        <v>64</v>
      </c>
      <c r="AH31" s="49" t="s">
        <v>34</v>
      </c>
    </row>
    <row r="32" spans="1:34" s="18" customFormat="1" x14ac:dyDescent="0.25">
      <c r="A32" s="8" t="s">
        <v>79</v>
      </c>
      <c r="B32" s="8" t="s">
        <v>80</v>
      </c>
      <c r="C32" s="10">
        <v>45016</v>
      </c>
      <c r="D32" s="10">
        <v>45029</v>
      </c>
      <c r="E32" s="11">
        <v>35000000</v>
      </c>
      <c r="F32" s="12">
        <v>1.4999999999999999E-2</v>
      </c>
      <c r="G32" s="11">
        <f t="shared" si="0"/>
        <v>525000</v>
      </c>
      <c r="H32" s="13">
        <v>0.4</v>
      </c>
      <c r="I32" s="14">
        <v>27.38</v>
      </c>
      <c r="J32" s="15">
        <v>45118</v>
      </c>
      <c r="K32" s="29">
        <v>45210</v>
      </c>
      <c r="L32" s="29">
        <v>45302</v>
      </c>
      <c r="M32" s="29">
        <v>45393</v>
      </c>
      <c r="N32" s="10"/>
      <c r="O32" s="10"/>
      <c r="P32" s="10"/>
      <c r="Q32" s="10"/>
      <c r="R32" s="10"/>
      <c r="S32" s="10"/>
      <c r="T32" s="10"/>
      <c r="U32" s="10"/>
      <c r="V32" s="8" t="s">
        <v>41</v>
      </c>
      <c r="W32" s="12">
        <v>0</v>
      </c>
      <c r="X32" s="12">
        <v>1</v>
      </c>
      <c r="Y32" s="12">
        <v>0.93</v>
      </c>
      <c r="Z32" s="12"/>
      <c r="AA32" s="12"/>
      <c r="AB32" s="12"/>
      <c r="AC32" s="12"/>
      <c r="AD32" s="12"/>
      <c r="AE32" s="12"/>
      <c r="AF32" s="12"/>
      <c r="AG32" s="8" t="s">
        <v>33</v>
      </c>
      <c r="AH32" s="8" t="s">
        <v>34</v>
      </c>
    </row>
    <row r="33" spans="1:34" s="18" customFormat="1" x14ac:dyDescent="0.25">
      <c r="A33" s="8" t="s">
        <v>81</v>
      </c>
      <c r="B33" s="8" t="s">
        <v>82</v>
      </c>
      <c r="C33" s="10">
        <v>45016</v>
      </c>
      <c r="D33" s="10">
        <v>45029</v>
      </c>
      <c r="E33" s="11">
        <v>32000000</v>
      </c>
      <c r="F33" s="12">
        <v>0.04</v>
      </c>
      <c r="G33" s="11">
        <f t="shared" si="0"/>
        <v>1280000</v>
      </c>
      <c r="H33" s="13">
        <v>0.2</v>
      </c>
      <c r="I33" s="14">
        <v>127.58</v>
      </c>
      <c r="J33" s="20">
        <v>45114</v>
      </c>
      <c r="K33" s="20">
        <v>45205</v>
      </c>
      <c r="L33" s="15">
        <v>45300</v>
      </c>
      <c r="M33" s="29">
        <v>45391</v>
      </c>
      <c r="N33" s="10"/>
      <c r="O33" s="10"/>
      <c r="P33" s="10"/>
      <c r="Q33" s="10"/>
      <c r="R33" s="10"/>
      <c r="S33" s="10"/>
      <c r="T33" s="10"/>
      <c r="U33" s="10"/>
      <c r="V33" s="8" t="s">
        <v>41</v>
      </c>
      <c r="W33" s="12">
        <v>0</v>
      </c>
      <c r="X33" s="12">
        <v>1</v>
      </c>
      <c r="Y33" s="12">
        <v>0.93</v>
      </c>
      <c r="Z33" s="12"/>
      <c r="AA33" s="12"/>
      <c r="AB33" s="12"/>
      <c r="AC33" s="12"/>
      <c r="AD33" s="12"/>
      <c r="AE33" s="12"/>
      <c r="AF33" s="12"/>
      <c r="AG33" s="8" t="s">
        <v>54</v>
      </c>
      <c r="AH33" s="8" t="s">
        <v>51</v>
      </c>
    </row>
    <row r="34" spans="1:34" s="18" customFormat="1" x14ac:dyDescent="0.25">
      <c r="A34" s="8" t="s">
        <v>83</v>
      </c>
      <c r="B34" s="8" t="s">
        <v>43</v>
      </c>
      <c r="C34" s="10">
        <v>45020</v>
      </c>
      <c r="D34" s="10">
        <v>45033</v>
      </c>
      <c r="E34" s="11">
        <v>70000000</v>
      </c>
      <c r="F34" s="12">
        <v>1.4999999999999999E-2</v>
      </c>
      <c r="G34" s="11">
        <f t="shared" si="0"/>
        <v>1050000</v>
      </c>
      <c r="H34" s="13">
        <v>0.28599999999999998</v>
      </c>
      <c r="I34" s="14">
        <v>104.72</v>
      </c>
      <c r="J34" s="15">
        <v>45120</v>
      </c>
      <c r="K34" s="29">
        <v>45212</v>
      </c>
      <c r="L34" s="10">
        <v>45303</v>
      </c>
      <c r="M34" s="10">
        <v>45397</v>
      </c>
      <c r="N34" s="10"/>
      <c r="O34" s="10"/>
      <c r="P34" s="10"/>
      <c r="Q34" s="10"/>
      <c r="R34" s="10"/>
      <c r="S34" s="10"/>
      <c r="T34" s="10"/>
      <c r="U34" s="10"/>
      <c r="V34" s="8" t="s">
        <v>41</v>
      </c>
      <c r="W34" s="12">
        <v>0</v>
      </c>
      <c r="X34" s="12">
        <v>1</v>
      </c>
      <c r="Y34" s="12">
        <v>0.93</v>
      </c>
      <c r="Z34" s="12"/>
      <c r="AA34" s="12"/>
      <c r="AB34" s="12"/>
      <c r="AC34" s="12"/>
      <c r="AD34" s="12"/>
      <c r="AE34" s="12"/>
      <c r="AF34" s="12"/>
      <c r="AG34" s="8" t="s">
        <v>33</v>
      </c>
      <c r="AH34" s="8" t="s">
        <v>34</v>
      </c>
    </row>
    <row r="35" spans="1:34" s="18" customFormat="1" x14ac:dyDescent="0.25">
      <c r="A35" s="8" t="s">
        <v>84</v>
      </c>
      <c r="B35" s="8" t="s">
        <v>85</v>
      </c>
      <c r="C35" s="10">
        <v>45035</v>
      </c>
      <c r="D35" s="10">
        <v>45044</v>
      </c>
      <c r="E35" s="11">
        <v>20000000</v>
      </c>
      <c r="F35" s="12">
        <v>1.6E-2</v>
      </c>
      <c r="G35" s="11">
        <f t="shared" si="0"/>
        <v>320000</v>
      </c>
      <c r="H35" s="13">
        <v>0.28000000000000003</v>
      </c>
      <c r="I35" s="14">
        <v>288.45</v>
      </c>
      <c r="J35" s="10">
        <v>45406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8" t="s">
        <v>7</v>
      </c>
      <c r="W35" s="12">
        <v>0.97499999999999998</v>
      </c>
      <c r="X35" s="12"/>
      <c r="Y35" s="12"/>
      <c r="Z35" s="12"/>
      <c r="AA35" s="12">
        <v>0.28000000000000003</v>
      </c>
      <c r="AB35" s="12">
        <v>0.15</v>
      </c>
      <c r="AC35" s="12"/>
      <c r="AD35" s="12"/>
      <c r="AE35" s="12"/>
      <c r="AF35" s="12"/>
      <c r="AG35" s="8" t="s">
        <v>64</v>
      </c>
      <c r="AH35" s="8" t="s">
        <v>34</v>
      </c>
    </row>
    <row r="36" spans="1:34" s="18" customFormat="1" x14ac:dyDescent="0.25">
      <c r="A36" s="8" t="s">
        <v>86</v>
      </c>
      <c r="B36" s="8" t="s">
        <v>45</v>
      </c>
      <c r="C36" s="10">
        <v>45035</v>
      </c>
      <c r="D36" s="10">
        <v>45044</v>
      </c>
      <c r="E36" s="11">
        <v>20000000</v>
      </c>
      <c r="F36" s="12">
        <v>1.6E-2</v>
      </c>
      <c r="G36" s="11">
        <f t="shared" si="0"/>
        <v>320000</v>
      </c>
      <c r="H36" s="13">
        <v>0.17</v>
      </c>
      <c r="I36" s="14">
        <v>414.14</v>
      </c>
      <c r="J36" s="10">
        <v>45406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8" t="s">
        <v>7</v>
      </c>
      <c r="W36" s="12">
        <v>0.97499999999999998</v>
      </c>
      <c r="X36" s="12"/>
      <c r="Y36" s="12"/>
      <c r="Z36" s="12"/>
      <c r="AA36" s="12">
        <v>0.17</v>
      </c>
      <c r="AB36" s="12">
        <v>0.15</v>
      </c>
      <c r="AC36" s="12"/>
      <c r="AD36" s="12"/>
      <c r="AE36" s="12"/>
      <c r="AF36" s="12"/>
      <c r="AG36" s="8" t="s">
        <v>64</v>
      </c>
      <c r="AH36" s="8" t="s">
        <v>34</v>
      </c>
    </row>
    <row r="37" spans="1:34" s="18" customFormat="1" x14ac:dyDescent="0.25">
      <c r="A37" s="8" t="s">
        <v>88</v>
      </c>
      <c r="B37" s="8" t="s">
        <v>89</v>
      </c>
      <c r="C37" s="10">
        <v>45043</v>
      </c>
      <c r="D37" s="10">
        <v>45055</v>
      </c>
      <c r="E37" s="11">
        <v>12500000</v>
      </c>
      <c r="F37" s="12">
        <v>0.04</v>
      </c>
      <c r="G37" s="11">
        <f t="shared" si="0"/>
        <v>500000</v>
      </c>
      <c r="H37" s="13">
        <v>0.2</v>
      </c>
      <c r="I37" s="14">
        <v>32.72</v>
      </c>
      <c r="J37" s="15">
        <v>45141</v>
      </c>
      <c r="K37" s="29">
        <v>45233</v>
      </c>
      <c r="L37" s="10">
        <v>45324</v>
      </c>
      <c r="M37" s="10">
        <v>45415</v>
      </c>
      <c r="N37" s="10"/>
      <c r="O37" s="10"/>
      <c r="P37" s="10"/>
      <c r="Q37" s="10"/>
      <c r="R37" s="10"/>
      <c r="S37" s="10"/>
      <c r="T37" s="10"/>
      <c r="U37" s="10"/>
      <c r="V37" s="8" t="s">
        <v>41</v>
      </c>
      <c r="W37" s="12">
        <v>0</v>
      </c>
      <c r="X37" s="12">
        <v>1</v>
      </c>
      <c r="Y37" s="12">
        <v>0.93</v>
      </c>
      <c r="Z37" s="12"/>
      <c r="AA37" s="12"/>
      <c r="AB37" s="12"/>
      <c r="AC37" s="12"/>
      <c r="AD37" s="12"/>
      <c r="AE37" s="12"/>
      <c r="AF37" s="12"/>
      <c r="AG37" s="8" t="s">
        <v>54</v>
      </c>
      <c r="AH37" s="8" t="s">
        <v>51</v>
      </c>
    </row>
    <row r="38" spans="1:34" s="18" customFormat="1" x14ac:dyDescent="0.25">
      <c r="A38" s="8" t="s">
        <v>90</v>
      </c>
      <c r="B38" s="8" t="s">
        <v>68</v>
      </c>
      <c r="C38" s="10">
        <v>45044</v>
      </c>
      <c r="D38" s="10">
        <v>45056</v>
      </c>
      <c r="E38" s="11">
        <v>10200000</v>
      </c>
      <c r="F38" s="12">
        <v>1.6E-2</v>
      </c>
      <c r="G38" s="11">
        <f t="shared" si="0"/>
        <v>163200</v>
      </c>
      <c r="H38" s="13">
        <v>0.25</v>
      </c>
      <c r="I38" s="14">
        <v>322.56</v>
      </c>
      <c r="J38" s="10">
        <v>45418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8" t="s">
        <v>8</v>
      </c>
      <c r="W38" s="12">
        <v>0</v>
      </c>
      <c r="X38" s="12"/>
      <c r="Y38" s="12"/>
      <c r="Z38" s="12"/>
      <c r="AA38" s="12"/>
      <c r="AB38" s="12"/>
      <c r="AC38" s="12">
        <v>0.25</v>
      </c>
      <c r="AD38" s="12">
        <v>0.78</v>
      </c>
      <c r="AE38" s="12"/>
      <c r="AF38" s="12"/>
      <c r="AG38" s="8" t="s">
        <v>66</v>
      </c>
      <c r="AH38" s="8" t="s">
        <v>34</v>
      </c>
    </row>
    <row r="39" spans="1:34" s="18" customFormat="1" x14ac:dyDescent="0.25">
      <c r="A39" s="8" t="s">
        <v>91</v>
      </c>
      <c r="B39" s="8" t="s">
        <v>89</v>
      </c>
      <c r="C39" s="10">
        <v>45056</v>
      </c>
      <c r="D39" s="10">
        <v>45065</v>
      </c>
      <c r="E39" s="11">
        <v>10000000</v>
      </c>
      <c r="F39" s="12">
        <v>0.03</v>
      </c>
      <c r="G39" s="11">
        <f t="shared" si="0"/>
        <v>300000</v>
      </c>
      <c r="H39" s="13">
        <v>0.24</v>
      </c>
      <c r="I39" s="14">
        <v>33.08</v>
      </c>
      <c r="J39" s="15">
        <v>45153</v>
      </c>
      <c r="K39" s="29">
        <v>45245</v>
      </c>
      <c r="L39" s="10">
        <v>45337</v>
      </c>
      <c r="M39" s="10">
        <v>45427</v>
      </c>
      <c r="N39" s="10"/>
      <c r="O39" s="10"/>
      <c r="P39" s="10"/>
      <c r="Q39" s="10"/>
      <c r="R39" s="10"/>
      <c r="S39" s="10"/>
      <c r="T39" s="10"/>
      <c r="U39" s="10"/>
      <c r="V39" s="8" t="s">
        <v>41</v>
      </c>
      <c r="W39" s="12">
        <v>0</v>
      </c>
      <c r="X39" s="12">
        <v>1</v>
      </c>
      <c r="Y39" s="12">
        <v>0.93</v>
      </c>
      <c r="Z39" s="12"/>
      <c r="AA39" s="12"/>
      <c r="AB39" s="12"/>
      <c r="AC39" s="12"/>
      <c r="AD39" s="12"/>
      <c r="AE39" s="12"/>
      <c r="AF39" s="12"/>
      <c r="AG39" s="8" t="s">
        <v>92</v>
      </c>
      <c r="AH39" s="8" t="s">
        <v>51</v>
      </c>
    </row>
    <row r="40" spans="1:34" s="18" customFormat="1" x14ac:dyDescent="0.25">
      <c r="A40" s="8" t="s">
        <v>93</v>
      </c>
      <c r="B40" s="8" t="s">
        <v>94</v>
      </c>
      <c r="C40" s="10">
        <v>45071</v>
      </c>
      <c r="D40" s="10">
        <v>45082</v>
      </c>
      <c r="E40" s="11">
        <v>20000000</v>
      </c>
      <c r="F40" s="12">
        <v>1.7000000000000001E-2</v>
      </c>
      <c r="G40" s="11">
        <f t="shared" si="0"/>
        <v>340000</v>
      </c>
      <c r="H40" s="13">
        <v>0.32</v>
      </c>
      <c r="I40" s="14">
        <v>127.79</v>
      </c>
      <c r="J40" s="10">
        <v>45442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8" t="s">
        <v>7</v>
      </c>
      <c r="W40" s="12">
        <v>0.9</v>
      </c>
      <c r="X40" s="12"/>
      <c r="Y40" s="12"/>
      <c r="Z40" s="12"/>
      <c r="AA40" s="12">
        <v>0.32</v>
      </c>
      <c r="AB40" s="12">
        <v>0.15</v>
      </c>
      <c r="AC40" s="12"/>
      <c r="AD40" s="12"/>
      <c r="AE40" s="12"/>
      <c r="AF40" s="12"/>
      <c r="AG40" s="8" t="s">
        <v>64</v>
      </c>
      <c r="AH40" s="8" t="s">
        <v>34</v>
      </c>
    </row>
    <row r="41" spans="1:34" s="18" customFormat="1" x14ac:dyDescent="0.25">
      <c r="A41" s="8" t="s">
        <v>95</v>
      </c>
      <c r="B41" s="8" t="s">
        <v>96</v>
      </c>
      <c r="C41" s="10">
        <v>45072</v>
      </c>
      <c r="D41" s="10">
        <v>45083</v>
      </c>
      <c r="E41" s="11">
        <v>60000000</v>
      </c>
      <c r="F41" s="12">
        <v>1.4999999999999999E-2</v>
      </c>
      <c r="G41" s="11">
        <f t="shared" si="0"/>
        <v>900000</v>
      </c>
      <c r="H41" s="13">
        <v>0.32200000000000001</v>
      </c>
      <c r="I41" s="14">
        <v>138.93</v>
      </c>
      <c r="J41" s="20">
        <v>45170</v>
      </c>
      <c r="K41" s="20">
        <v>45264</v>
      </c>
      <c r="L41" s="15">
        <v>45355</v>
      </c>
      <c r="M41" s="10">
        <v>45443</v>
      </c>
      <c r="N41" s="10"/>
      <c r="O41" s="10"/>
      <c r="P41" s="10"/>
      <c r="Q41" s="10"/>
      <c r="R41" s="10"/>
      <c r="S41" s="10"/>
      <c r="T41" s="10"/>
      <c r="U41" s="10"/>
      <c r="V41" s="8" t="s">
        <v>41</v>
      </c>
      <c r="W41" s="12">
        <v>0</v>
      </c>
      <c r="X41" s="12">
        <v>1</v>
      </c>
      <c r="Y41" s="12">
        <v>0.93</v>
      </c>
      <c r="Z41" s="12"/>
      <c r="AA41" s="12"/>
      <c r="AB41" s="12"/>
      <c r="AC41" s="12"/>
      <c r="AD41" s="12"/>
      <c r="AE41" s="12"/>
      <c r="AF41" s="12"/>
      <c r="AG41" s="8" t="s">
        <v>33</v>
      </c>
      <c r="AH41" s="8" t="s">
        <v>34</v>
      </c>
    </row>
    <row r="42" spans="1:34" s="18" customFormat="1" x14ac:dyDescent="0.25">
      <c r="A42" s="8" t="s">
        <v>97</v>
      </c>
      <c r="B42" s="8" t="s">
        <v>98</v>
      </c>
      <c r="C42" s="10">
        <v>45076</v>
      </c>
      <c r="D42" s="10">
        <v>45085</v>
      </c>
      <c r="E42" s="11">
        <v>24800000</v>
      </c>
      <c r="F42" s="12">
        <v>0.04</v>
      </c>
      <c r="G42" s="11">
        <f t="shared" si="0"/>
        <v>992000</v>
      </c>
      <c r="H42" s="13">
        <v>0.17599999999999999</v>
      </c>
      <c r="I42" s="14">
        <v>67.150000000000006</v>
      </c>
      <c r="J42" s="29">
        <v>45174</v>
      </c>
      <c r="K42" s="15">
        <v>45265</v>
      </c>
      <c r="L42" s="29">
        <v>45356</v>
      </c>
      <c r="M42" s="10">
        <v>45448</v>
      </c>
      <c r="N42" s="10"/>
      <c r="O42" s="10"/>
      <c r="P42" s="10"/>
      <c r="Q42" s="10"/>
      <c r="R42" s="10"/>
      <c r="S42" s="10"/>
      <c r="T42" s="10"/>
      <c r="U42" s="10"/>
      <c r="V42" s="8" t="s">
        <v>41</v>
      </c>
      <c r="W42" s="12">
        <v>0</v>
      </c>
      <c r="X42" s="12">
        <v>1</v>
      </c>
      <c r="Y42" s="12">
        <v>0.93</v>
      </c>
      <c r="Z42" s="12"/>
      <c r="AA42" s="12"/>
      <c r="AB42" s="12"/>
      <c r="AC42" s="12"/>
      <c r="AD42" s="12"/>
      <c r="AE42" s="12"/>
      <c r="AF42" s="12"/>
      <c r="AG42" s="8" t="s">
        <v>54</v>
      </c>
      <c r="AH42" s="8" t="s">
        <v>51</v>
      </c>
    </row>
    <row r="43" spans="1:34" s="18" customFormat="1" x14ac:dyDescent="0.25">
      <c r="A43" s="8" t="s">
        <v>99</v>
      </c>
      <c r="B43" s="8" t="s">
        <v>100</v>
      </c>
      <c r="C43" s="10">
        <v>45099</v>
      </c>
      <c r="D43" s="10">
        <v>45110</v>
      </c>
      <c r="E43" s="11">
        <v>20000000</v>
      </c>
      <c r="F43" s="12">
        <v>1.4999999999999999E-2</v>
      </c>
      <c r="G43" s="11">
        <f t="shared" si="0"/>
        <v>300000</v>
      </c>
      <c r="H43" s="13">
        <v>0.22</v>
      </c>
      <c r="I43" s="14">
        <v>493.41</v>
      </c>
      <c r="J43" s="29">
        <v>45198</v>
      </c>
      <c r="K43" s="15">
        <v>45289</v>
      </c>
      <c r="L43" s="29">
        <v>45383</v>
      </c>
      <c r="M43" s="10">
        <v>45470</v>
      </c>
      <c r="N43" s="10"/>
      <c r="O43" s="10"/>
      <c r="P43" s="10"/>
      <c r="Q43" s="10"/>
      <c r="R43" s="10"/>
      <c r="S43" s="10"/>
      <c r="T43" s="10"/>
      <c r="U43" s="10"/>
      <c r="V43" s="8" t="s">
        <v>41</v>
      </c>
      <c r="W43" s="12">
        <v>0</v>
      </c>
      <c r="X43" s="12">
        <v>1</v>
      </c>
      <c r="Y43" s="12">
        <v>0.85</v>
      </c>
      <c r="Z43" s="12"/>
      <c r="AA43" s="12"/>
      <c r="AB43" s="12"/>
      <c r="AC43" s="12"/>
      <c r="AD43" s="12"/>
      <c r="AE43" s="12"/>
      <c r="AF43" s="12"/>
      <c r="AG43" s="8" t="s">
        <v>64</v>
      </c>
      <c r="AH43" s="8" t="s">
        <v>34</v>
      </c>
    </row>
    <row r="44" spans="1:34" s="18" customFormat="1" x14ac:dyDescent="0.25">
      <c r="A44" s="8" t="s">
        <v>101</v>
      </c>
      <c r="B44" s="8" t="s">
        <v>80</v>
      </c>
      <c r="C44" s="10">
        <v>45106</v>
      </c>
      <c r="D44" s="10">
        <v>45117</v>
      </c>
      <c r="E44" s="11">
        <v>65000000</v>
      </c>
      <c r="F44" s="12">
        <v>1.6500000000000001E-2</v>
      </c>
      <c r="G44" s="11">
        <f t="shared" si="0"/>
        <v>1072500</v>
      </c>
      <c r="H44" s="13">
        <v>0.27</v>
      </c>
      <c r="I44" s="14">
        <v>32.19</v>
      </c>
      <c r="J44" s="10">
        <v>45478</v>
      </c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8" t="s">
        <v>8</v>
      </c>
      <c r="W44" s="12">
        <v>0</v>
      </c>
      <c r="X44" s="12"/>
      <c r="Y44" s="12"/>
      <c r="Z44" s="12"/>
      <c r="AA44" s="12"/>
      <c r="AB44" s="12"/>
      <c r="AC44" s="12">
        <v>0.27</v>
      </c>
      <c r="AD44" s="12">
        <v>0.73</v>
      </c>
      <c r="AE44" s="12"/>
      <c r="AF44" s="12"/>
      <c r="AG44" s="8" t="s">
        <v>33</v>
      </c>
      <c r="AH44" s="8" t="s">
        <v>34</v>
      </c>
    </row>
    <row r="45" spans="1:34" s="18" customFormat="1" x14ac:dyDescent="0.25">
      <c r="A45" s="8" t="s">
        <v>102</v>
      </c>
      <c r="B45" s="8" t="s">
        <v>72</v>
      </c>
      <c r="C45" s="10">
        <v>45107</v>
      </c>
      <c r="D45" s="10">
        <v>45118</v>
      </c>
      <c r="E45" s="11">
        <v>26180000</v>
      </c>
      <c r="F45" s="12">
        <v>0.04</v>
      </c>
      <c r="G45" s="11">
        <f t="shared" si="0"/>
        <v>1047200</v>
      </c>
      <c r="H45" s="13">
        <v>0.24</v>
      </c>
      <c r="I45" s="14">
        <v>113.91</v>
      </c>
      <c r="J45" s="20">
        <v>45204</v>
      </c>
      <c r="K45" s="15">
        <v>45296</v>
      </c>
      <c r="L45" s="29">
        <v>45387</v>
      </c>
      <c r="M45" s="10">
        <v>45478</v>
      </c>
      <c r="N45" s="10"/>
      <c r="O45" s="10"/>
      <c r="P45" s="10"/>
      <c r="Q45" s="10"/>
      <c r="R45" s="10"/>
      <c r="S45" s="10"/>
      <c r="T45" s="10"/>
      <c r="U45" s="10"/>
      <c r="V45" s="8" t="s">
        <v>41</v>
      </c>
      <c r="W45" s="12">
        <v>0</v>
      </c>
      <c r="X45" s="12">
        <v>1</v>
      </c>
      <c r="Y45" s="12">
        <v>0.93</v>
      </c>
      <c r="Z45" s="12"/>
      <c r="AA45" s="12"/>
      <c r="AB45" s="12"/>
      <c r="AC45" s="12"/>
      <c r="AD45" s="12"/>
      <c r="AE45" s="12"/>
      <c r="AF45" s="12"/>
      <c r="AG45" s="8" t="s">
        <v>54</v>
      </c>
      <c r="AH45" s="8" t="s">
        <v>51</v>
      </c>
    </row>
    <row r="46" spans="1:34" s="18" customFormat="1" x14ac:dyDescent="0.25">
      <c r="A46" s="8" t="s">
        <v>103</v>
      </c>
      <c r="B46" s="8" t="s">
        <v>104</v>
      </c>
      <c r="C46" s="10">
        <v>45113</v>
      </c>
      <c r="D46" s="10">
        <v>45120</v>
      </c>
      <c r="E46" s="11">
        <v>1010000</v>
      </c>
      <c r="F46" s="12">
        <v>1.4500000000000001E-2</v>
      </c>
      <c r="G46" s="11">
        <f>+(F46*E46)*17.2</f>
        <v>251894</v>
      </c>
      <c r="H46" s="13">
        <v>0.11</v>
      </c>
      <c r="I46" s="14">
        <v>439.66</v>
      </c>
      <c r="J46" s="10">
        <v>45482</v>
      </c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8" t="s">
        <v>105</v>
      </c>
      <c r="W46" s="12">
        <v>0</v>
      </c>
      <c r="X46" s="12"/>
      <c r="Y46" s="12"/>
      <c r="Z46" s="12"/>
      <c r="AA46" s="12"/>
      <c r="AB46" s="12"/>
      <c r="AC46" s="12">
        <v>0.11</v>
      </c>
      <c r="AD46" s="12">
        <v>0.89</v>
      </c>
      <c r="AE46" s="12"/>
      <c r="AF46" s="12"/>
      <c r="AG46" s="8" t="s">
        <v>66</v>
      </c>
      <c r="AH46" s="8" t="s">
        <v>34</v>
      </c>
    </row>
    <row r="47" spans="1:34" s="18" customFormat="1" x14ac:dyDescent="0.25">
      <c r="A47" s="8" t="s">
        <v>106</v>
      </c>
      <c r="B47" s="8" t="s">
        <v>43</v>
      </c>
      <c r="C47" s="10">
        <v>45114</v>
      </c>
      <c r="D47" s="10">
        <v>45125</v>
      </c>
      <c r="E47" s="11">
        <v>20000000</v>
      </c>
      <c r="F47" s="12">
        <v>1.4999999999999999E-2</v>
      </c>
      <c r="G47" s="11">
        <f t="shared" ref="G47:G70" si="1">+F47*E47</f>
        <v>300000</v>
      </c>
      <c r="H47" s="13">
        <v>0.19400000000000001</v>
      </c>
      <c r="I47" s="14">
        <v>119.48</v>
      </c>
      <c r="J47" s="15">
        <v>45211</v>
      </c>
      <c r="K47" s="10">
        <v>45303</v>
      </c>
      <c r="L47" s="29">
        <v>45394</v>
      </c>
      <c r="M47" s="10">
        <v>45485</v>
      </c>
      <c r="N47" s="10"/>
      <c r="O47" s="10"/>
      <c r="P47" s="10"/>
      <c r="Q47" s="10"/>
      <c r="R47" s="10"/>
      <c r="S47" s="10"/>
      <c r="T47" s="10"/>
      <c r="U47" s="10"/>
      <c r="V47" s="8" t="s">
        <v>41</v>
      </c>
      <c r="W47" s="12">
        <v>0</v>
      </c>
      <c r="X47" s="12">
        <v>1</v>
      </c>
      <c r="Y47" s="12">
        <v>0.7</v>
      </c>
      <c r="Z47" s="12"/>
      <c r="AA47" s="12"/>
      <c r="AB47" s="12"/>
      <c r="AC47" s="12"/>
      <c r="AD47" s="12"/>
      <c r="AE47" s="12"/>
      <c r="AF47" s="12"/>
      <c r="AG47" s="8" t="s">
        <v>64</v>
      </c>
      <c r="AH47" s="8" t="s">
        <v>51</v>
      </c>
    </row>
    <row r="48" spans="1:34" s="18" customFormat="1" x14ac:dyDescent="0.25">
      <c r="A48" s="8" t="s">
        <v>107</v>
      </c>
      <c r="B48" s="8" t="s">
        <v>108</v>
      </c>
      <c r="C48" s="10">
        <v>45121</v>
      </c>
      <c r="D48" s="10">
        <v>45132</v>
      </c>
      <c r="E48" s="11">
        <v>20000000</v>
      </c>
      <c r="F48" s="12">
        <v>1.4999999999999999E-2</v>
      </c>
      <c r="G48" s="11">
        <f t="shared" si="1"/>
        <v>300000</v>
      </c>
      <c r="H48" s="13">
        <v>0.14199999999999999</v>
      </c>
      <c r="I48" s="14">
        <v>18.62</v>
      </c>
      <c r="J48" s="10">
        <v>45218</v>
      </c>
      <c r="K48" s="10">
        <v>45310</v>
      </c>
      <c r="L48" s="10">
        <v>45401</v>
      </c>
      <c r="M48" s="10">
        <v>45492</v>
      </c>
      <c r="N48" s="10"/>
      <c r="O48" s="10"/>
      <c r="P48" s="10"/>
      <c r="Q48" s="10"/>
      <c r="R48" s="10"/>
      <c r="S48" s="10"/>
      <c r="T48" s="10"/>
      <c r="U48" s="10"/>
      <c r="V48" s="8" t="s">
        <v>41</v>
      </c>
      <c r="W48" s="12">
        <v>0</v>
      </c>
      <c r="X48" s="12">
        <v>1</v>
      </c>
      <c r="Y48" s="12">
        <v>0.7</v>
      </c>
      <c r="Z48" s="12"/>
      <c r="AA48" s="12"/>
      <c r="AB48" s="12"/>
      <c r="AC48" s="12"/>
      <c r="AD48" s="12"/>
      <c r="AE48" s="12"/>
      <c r="AF48" s="12"/>
      <c r="AG48" s="8" t="s">
        <v>64</v>
      </c>
      <c r="AH48" s="8" t="s">
        <v>51</v>
      </c>
    </row>
    <row r="49" spans="1:34" s="18" customFormat="1" x14ac:dyDescent="0.25">
      <c r="A49" s="8" t="s">
        <v>109</v>
      </c>
      <c r="B49" s="8" t="s">
        <v>32</v>
      </c>
      <c r="C49" s="10">
        <v>45132</v>
      </c>
      <c r="D49" s="10">
        <v>45141</v>
      </c>
      <c r="E49" s="11">
        <v>21000000</v>
      </c>
      <c r="F49" s="12">
        <v>0.04</v>
      </c>
      <c r="G49" s="11">
        <f t="shared" si="1"/>
        <v>840000</v>
      </c>
      <c r="H49" s="13">
        <v>0.2</v>
      </c>
      <c r="I49" s="14">
        <v>129.13</v>
      </c>
      <c r="J49" s="15">
        <v>45229</v>
      </c>
      <c r="K49" s="29">
        <v>45321</v>
      </c>
      <c r="L49" s="29">
        <v>45411</v>
      </c>
      <c r="M49" s="10">
        <v>45503</v>
      </c>
      <c r="N49" s="10"/>
      <c r="O49" s="10"/>
      <c r="P49" s="10"/>
      <c r="Q49" s="10"/>
      <c r="R49" s="10"/>
      <c r="S49" s="10"/>
      <c r="T49" s="10"/>
      <c r="U49" s="10"/>
      <c r="V49" s="8" t="s">
        <v>41</v>
      </c>
      <c r="W49" s="12">
        <v>0</v>
      </c>
      <c r="X49" s="12">
        <v>1</v>
      </c>
      <c r="Y49" s="12">
        <v>0.93</v>
      </c>
      <c r="Z49" s="12"/>
      <c r="AA49" s="12"/>
      <c r="AB49" s="12"/>
      <c r="AC49" s="12"/>
      <c r="AD49" s="12"/>
      <c r="AE49" s="12"/>
      <c r="AF49" s="12"/>
      <c r="AG49" s="8" t="s">
        <v>54</v>
      </c>
      <c r="AH49" s="8" t="s">
        <v>51</v>
      </c>
    </row>
    <row r="50" spans="1:34" s="18" customFormat="1" x14ac:dyDescent="0.25">
      <c r="A50" s="8" t="s">
        <v>110</v>
      </c>
      <c r="B50" s="8" t="s">
        <v>75</v>
      </c>
      <c r="C50" s="10">
        <v>45134</v>
      </c>
      <c r="D50" s="10">
        <v>45145</v>
      </c>
      <c r="E50" s="11">
        <v>70000000</v>
      </c>
      <c r="F50" s="12">
        <v>1.4999999999999999E-2</v>
      </c>
      <c r="G50" s="11">
        <f t="shared" si="1"/>
        <v>1050000</v>
      </c>
      <c r="H50" s="13">
        <v>0.2</v>
      </c>
      <c r="I50" s="14">
        <v>40.94</v>
      </c>
      <c r="J50" s="10">
        <v>45505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8" t="s">
        <v>9</v>
      </c>
      <c r="W50" s="12">
        <v>0</v>
      </c>
      <c r="X50" s="12"/>
      <c r="Y50" s="12"/>
      <c r="Z50" s="12"/>
      <c r="AA50" s="12"/>
      <c r="AB50" s="12"/>
      <c r="AC50" s="12"/>
      <c r="AD50" s="12"/>
      <c r="AE50" s="12">
        <v>1</v>
      </c>
      <c r="AF50" s="12">
        <v>0.2</v>
      </c>
      <c r="AG50" s="8" t="s">
        <v>33</v>
      </c>
      <c r="AH50" s="8" t="s">
        <v>51</v>
      </c>
    </row>
    <row r="51" spans="1:34" s="18" customFormat="1" x14ac:dyDescent="0.25">
      <c r="A51" s="8" t="s">
        <v>111</v>
      </c>
      <c r="B51" s="8" t="s">
        <v>112</v>
      </c>
      <c r="C51" s="10">
        <v>45135</v>
      </c>
      <c r="D51" s="10">
        <v>45146</v>
      </c>
      <c r="E51" s="11">
        <v>20200000</v>
      </c>
      <c r="F51" s="12">
        <v>1.7500000000000002E-2</v>
      </c>
      <c r="G51" s="11">
        <f t="shared" si="1"/>
        <v>353500.00000000006</v>
      </c>
      <c r="H51" s="13">
        <v>0.45839999999999997</v>
      </c>
      <c r="I51" s="14">
        <v>467.5</v>
      </c>
      <c r="J51" s="20">
        <v>45236</v>
      </c>
      <c r="K51" s="15">
        <v>45328</v>
      </c>
      <c r="L51" s="10">
        <v>45418</v>
      </c>
      <c r="M51" s="10">
        <v>45506</v>
      </c>
      <c r="N51" s="10"/>
      <c r="O51" s="10"/>
      <c r="P51" s="10"/>
      <c r="Q51" s="10"/>
      <c r="R51" s="10"/>
      <c r="S51" s="10"/>
      <c r="T51" s="10"/>
      <c r="U51" s="10"/>
      <c r="V51" s="8" t="s">
        <v>41</v>
      </c>
      <c r="W51" s="12">
        <v>0</v>
      </c>
      <c r="X51" s="12">
        <v>1</v>
      </c>
      <c r="Y51" s="12">
        <v>0.8</v>
      </c>
      <c r="Z51" s="12"/>
      <c r="AA51" s="12"/>
      <c r="AB51" s="12"/>
      <c r="AC51" s="12"/>
      <c r="AD51" s="12"/>
      <c r="AE51" s="12"/>
      <c r="AF51" s="12"/>
      <c r="AG51" s="8" t="s">
        <v>64</v>
      </c>
      <c r="AH51" s="8" t="s">
        <v>34</v>
      </c>
    </row>
    <row r="52" spans="1:34" s="18" customFormat="1" x14ac:dyDescent="0.25">
      <c r="A52" s="8" t="s">
        <v>113</v>
      </c>
      <c r="B52" s="8" t="s">
        <v>89</v>
      </c>
      <c r="C52" s="10">
        <v>45155</v>
      </c>
      <c r="D52" s="10">
        <v>45166</v>
      </c>
      <c r="E52" s="11">
        <v>10300000</v>
      </c>
      <c r="F52" s="12">
        <v>0.03</v>
      </c>
      <c r="G52" s="11">
        <f t="shared" si="1"/>
        <v>309000</v>
      </c>
      <c r="H52" s="13">
        <v>0.246</v>
      </c>
      <c r="I52" s="14">
        <v>32.92</v>
      </c>
      <c r="J52" s="20">
        <v>45254</v>
      </c>
      <c r="K52" s="15">
        <v>45348</v>
      </c>
      <c r="L52" s="10">
        <v>45435</v>
      </c>
      <c r="M52" s="10">
        <v>45526</v>
      </c>
      <c r="N52" s="10"/>
      <c r="O52" s="10"/>
      <c r="P52" s="10"/>
      <c r="Q52" s="10"/>
      <c r="R52" s="10"/>
      <c r="S52" s="10"/>
      <c r="T52" s="10"/>
      <c r="U52" s="10"/>
      <c r="V52" s="8" t="s">
        <v>41</v>
      </c>
      <c r="W52" s="12">
        <v>0</v>
      </c>
      <c r="X52" s="12">
        <v>1</v>
      </c>
      <c r="Y52" s="12">
        <v>0.93</v>
      </c>
      <c r="Z52" s="12"/>
      <c r="AA52" s="12"/>
      <c r="AB52" s="12"/>
      <c r="AC52" s="12"/>
      <c r="AD52" s="12"/>
      <c r="AE52" s="12"/>
      <c r="AF52" s="12"/>
      <c r="AG52" s="8" t="s">
        <v>92</v>
      </c>
      <c r="AH52" s="8" t="s">
        <v>34</v>
      </c>
    </row>
    <row r="53" spans="1:34" s="18" customFormat="1" x14ac:dyDescent="0.25">
      <c r="A53" s="8" t="s">
        <v>114</v>
      </c>
      <c r="B53" s="8" t="s">
        <v>89</v>
      </c>
      <c r="C53" s="10">
        <v>45167</v>
      </c>
      <c r="D53" s="10">
        <v>45176</v>
      </c>
      <c r="E53" s="11">
        <v>35400000</v>
      </c>
      <c r="F53" s="12">
        <v>0.04</v>
      </c>
      <c r="G53" s="11">
        <f t="shared" si="1"/>
        <v>1416000</v>
      </c>
      <c r="H53" s="13">
        <v>0.20399999999999999</v>
      </c>
      <c r="I53" s="14">
        <v>33.46</v>
      </c>
      <c r="J53" s="20">
        <v>45261</v>
      </c>
      <c r="K53" s="15">
        <v>45352</v>
      </c>
      <c r="L53" s="10">
        <v>45446</v>
      </c>
      <c r="M53" s="10">
        <v>45538</v>
      </c>
      <c r="N53" s="10"/>
      <c r="O53" s="10"/>
      <c r="P53" s="10"/>
      <c r="Q53" s="10"/>
      <c r="R53" s="10"/>
      <c r="S53" s="10"/>
      <c r="T53" s="10"/>
      <c r="U53" s="10"/>
      <c r="V53" s="8" t="s">
        <v>41</v>
      </c>
      <c r="W53" s="12">
        <v>0</v>
      </c>
      <c r="X53" s="12">
        <v>1</v>
      </c>
      <c r="Y53" s="12">
        <v>0.93</v>
      </c>
      <c r="Z53" s="12"/>
      <c r="AA53" s="12"/>
      <c r="AB53" s="12"/>
      <c r="AC53" s="12"/>
      <c r="AD53" s="12"/>
      <c r="AE53" s="12"/>
      <c r="AF53" s="12"/>
      <c r="AG53" s="8" t="s">
        <v>54</v>
      </c>
      <c r="AH53" s="8" t="s">
        <v>51</v>
      </c>
    </row>
    <row r="54" spans="1:34" s="18" customFormat="1" x14ac:dyDescent="0.25">
      <c r="A54" s="8" t="s">
        <v>115</v>
      </c>
      <c r="B54" s="8" t="s">
        <v>116</v>
      </c>
      <c r="C54" s="10">
        <v>45168</v>
      </c>
      <c r="D54" s="10">
        <v>45177</v>
      </c>
      <c r="E54" s="11">
        <v>70000000</v>
      </c>
      <c r="F54" s="12">
        <v>1.4999999999999999E-2</v>
      </c>
      <c r="G54" s="11">
        <f t="shared" si="1"/>
        <v>1050000</v>
      </c>
      <c r="H54" s="13">
        <v>0.20749999999999999</v>
      </c>
      <c r="I54" s="14">
        <v>188.94</v>
      </c>
      <c r="J54" s="10">
        <v>45534</v>
      </c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8" t="s">
        <v>9</v>
      </c>
      <c r="W54" s="12">
        <v>0</v>
      </c>
      <c r="X54" s="12"/>
      <c r="Y54" s="12"/>
      <c r="Z54" s="12"/>
      <c r="AA54" s="12"/>
      <c r="AB54" s="12"/>
      <c r="AC54" s="12"/>
      <c r="AD54" s="12"/>
      <c r="AE54" s="12">
        <v>1</v>
      </c>
      <c r="AF54" s="12">
        <v>0.20749999999999999</v>
      </c>
      <c r="AG54" s="8" t="s">
        <v>33</v>
      </c>
      <c r="AH54" s="8" t="s">
        <v>34</v>
      </c>
    </row>
    <row r="55" spans="1:34" s="18" customFormat="1" x14ac:dyDescent="0.25">
      <c r="A55" s="8" t="s">
        <v>117</v>
      </c>
      <c r="B55" s="8" t="s">
        <v>32</v>
      </c>
      <c r="C55" s="10">
        <v>45183</v>
      </c>
      <c r="D55" s="10">
        <v>45194</v>
      </c>
      <c r="E55" s="11">
        <v>20000000</v>
      </c>
      <c r="F55" s="12">
        <v>1.4999999999999999E-2</v>
      </c>
      <c r="G55" s="11">
        <f t="shared" si="1"/>
        <v>300000</v>
      </c>
      <c r="H55" s="13">
        <v>0.22159999999999999</v>
      </c>
      <c r="I55" s="14">
        <v>144.72</v>
      </c>
      <c r="J55" s="15">
        <v>45281</v>
      </c>
      <c r="K55" s="29">
        <v>45372</v>
      </c>
      <c r="L55" s="10">
        <v>45464</v>
      </c>
      <c r="M55" s="10">
        <v>45554</v>
      </c>
      <c r="N55" s="10"/>
      <c r="O55" s="10"/>
      <c r="P55" s="10"/>
      <c r="Q55" s="10"/>
      <c r="R55" s="10"/>
      <c r="S55" s="10"/>
      <c r="T55" s="10"/>
      <c r="U55" s="10"/>
      <c r="V55" s="8" t="s">
        <v>41</v>
      </c>
      <c r="W55" s="12">
        <v>0</v>
      </c>
      <c r="X55" s="12">
        <v>1</v>
      </c>
      <c r="Y55" s="12">
        <v>0.7</v>
      </c>
      <c r="Z55" s="12"/>
      <c r="AA55" s="12"/>
      <c r="AB55" s="12"/>
      <c r="AC55" s="12"/>
      <c r="AD55" s="12"/>
      <c r="AE55" s="12"/>
      <c r="AF55" s="12"/>
      <c r="AG55" s="8" t="s">
        <v>64</v>
      </c>
      <c r="AH55" s="8" t="s">
        <v>34</v>
      </c>
    </row>
    <row r="56" spans="1:34" s="18" customFormat="1" x14ac:dyDescent="0.25">
      <c r="A56" s="8" t="s">
        <v>118</v>
      </c>
      <c r="B56" s="8" t="s">
        <v>60</v>
      </c>
      <c r="C56" s="10">
        <v>45196</v>
      </c>
      <c r="D56" s="10">
        <v>45205</v>
      </c>
      <c r="E56" s="11">
        <v>27900000</v>
      </c>
      <c r="F56" s="12">
        <v>0.04</v>
      </c>
      <c r="G56" s="11">
        <f t="shared" si="1"/>
        <v>1116000</v>
      </c>
      <c r="H56" s="13">
        <v>0.16</v>
      </c>
      <c r="I56" s="14">
        <v>40.46</v>
      </c>
      <c r="J56" s="15">
        <v>45293</v>
      </c>
      <c r="K56" s="29">
        <v>45384</v>
      </c>
      <c r="L56" s="10">
        <v>45475</v>
      </c>
      <c r="M56" s="10">
        <v>45567</v>
      </c>
      <c r="N56" s="10"/>
      <c r="O56" s="10"/>
      <c r="P56" s="10"/>
      <c r="Q56" s="10"/>
      <c r="R56" s="10"/>
      <c r="S56" s="10"/>
      <c r="T56" s="10"/>
      <c r="U56" s="10"/>
      <c r="V56" s="8" t="s">
        <v>41</v>
      </c>
      <c r="W56" s="12">
        <v>0</v>
      </c>
      <c r="X56" s="12">
        <v>1</v>
      </c>
      <c r="Y56" s="12">
        <v>0.93</v>
      </c>
      <c r="Z56" s="12"/>
      <c r="AA56" s="12"/>
      <c r="AB56" s="12"/>
      <c r="AC56" s="12"/>
      <c r="AD56" s="12"/>
      <c r="AE56" s="12"/>
      <c r="AF56" s="12"/>
      <c r="AG56" s="8" t="s">
        <v>54</v>
      </c>
      <c r="AH56" s="8" t="s">
        <v>51</v>
      </c>
    </row>
    <row r="57" spans="1:34" s="63" customFormat="1" x14ac:dyDescent="0.25">
      <c r="A57" s="57" t="s">
        <v>119</v>
      </c>
      <c r="B57" s="57" t="s">
        <v>205</v>
      </c>
      <c r="C57" s="58">
        <v>45197</v>
      </c>
      <c r="D57" s="58">
        <v>45208</v>
      </c>
      <c r="E57" s="59">
        <v>75000000</v>
      </c>
      <c r="F57" s="60">
        <v>2.2499999999999999E-2</v>
      </c>
      <c r="G57" s="59">
        <f t="shared" si="1"/>
        <v>1687500</v>
      </c>
      <c r="H57" s="61">
        <v>0.315</v>
      </c>
      <c r="I57" s="62">
        <v>4161.5600000000004</v>
      </c>
      <c r="J57" s="58">
        <v>45750</v>
      </c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7" t="s">
        <v>9</v>
      </c>
      <c r="W57" s="60">
        <v>0</v>
      </c>
      <c r="X57" s="60"/>
      <c r="Y57" s="60"/>
      <c r="Z57" s="60"/>
      <c r="AA57" s="60"/>
      <c r="AB57" s="60"/>
      <c r="AC57" s="60"/>
      <c r="AD57" s="60"/>
      <c r="AE57" s="60">
        <v>1</v>
      </c>
      <c r="AF57" s="60">
        <v>0.315</v>
      </c>
      <c r="AG57" s="57" t="s">
        <v>33</v>
      </c>
      <c r="AH57" s="57" t="s">
        <v>34</v>
      </c>
    </row>
    <row r="58" spans="1:34" s="18" customFormat="1" x14ac:dyDescent="0.25">
      <c r="A58" s="8" t="s">
        <v>120</v>
      </c>
      <c r="B58" s="8" t="s">
        <v>121</v>
      </c>
      <c r="C58" s="10">
        <v>45216</v>
      </c>
      <c r="D58" s="10">
        <v>45225</v>
      </c>
      <c r="E58" s="11">
        <v>30100000</v>
      </c>
      <c r="F58" s="12">
        <v>1.4999999999999999E-2</v>
      </c>
      <c r="G58" s="11">
        <f t="shared" si="1"/>
        <v>451500</v>
      </c>
      <c r="H58" s="13">
        <v>0.39</v>
      </c>
      <c r="I58" s="14">
        <v>13.46</v>
      </c>
      <c r="J58" s="15">
        <v>45313</v>
      </c>
      <c r="K58" s="29">
        <v>45404</v>
      </c>
      <c r="L58" s="10">
        <v>45495</v>
      </c>
      <c r="M58" s="10">
        <v>45587</v>
      </c>
      <c r="N58" s="10"/>
      <c r="O58" s="10"/>
      <c r="P58" s="10"/>
      <c r="Q58" s="10"/>
      <c r="R58" s="10"/>
      <c r="S58" s="10"/>
      <c r="T58" s="10"/>
      <c r="U58" s="10"/>
      <c r="V58" s="8" t="s">
        <v>41</v>
      </c>
      <c r="W58" s="12">
        <v>0</v>
      </c>
      <c r="X58" s="12">
        <v>1</v>
      </c>
      <c r="Y58" s="12">
        <v>0.93</v>
      </c>
      <c r="Z58" s="12"/>
      <c r="AA58" s="12"/>
      <c r="AB58" s="12"/>
      <c r="AC58" s="12"/>
      <c r="AD58" s="12"/>
      <c r="AE58" s="12"/>
      <c r="AF58" s="12"/>
      <c r="AG58" s="8" t="s">
        <v>33</v>
      </c>
      <c r="AH58" s="8" t="s">
        <v>51</v>
      </c>
    </row>
    <row r="59" spans="1:34" s="18" customFormat="1" x14ac:dyDescent="0.25">
      <c r="A59" s="8" t="s">
        <v>122</v>
      </c>
      <c r="B59" s="8" t="s">
        <v>32</v>
      </c>
      <c r="C59" s="10">
        <v>45230</v>
      </c>
      <c r="D59" s="10">
        <v>45240</v>
      </c>
      <c r="E59" s="11">
        <v>34950000</v>
      </c>
      <c r="F59" s="12">
        <v>0.04</v>
      </c>
      <c r="G59" s="11">
        <f t="shared" si="1"/>
        <v>1398000</v>
      </c>
      <c r="H59" s="13">
        <v>0.20399999999999999</v>
      </c>
      <c r="I59" s="14">
        <v>133.09</v>
      </c>
      <c r="J59" s="15">
        <v>45328</v>
      </c>
      <c r="K59" s="10">
        <v>45418</v>
      </c>
      <c r="L59" s="10">
        <v>45510</v>
      </c>
      <c r="M59" s="10">
        <v>45602</v>
      </c>
      <c r="N59" s="10"/>
      <c r="O59" s="10"/>
      <c r="P59" s="10"/>
      <c r="Q59" s="10"/>
      <c r="R59" s="10"/>
      <c r="S59" s="10"/>
      <c r="T59" s="10"/>
      <c r="U59" s="10"/>
      <c r="V59" s="8" t="s">
        <v>41</v>
      </c>
      <c r="W59" s="12">
        <v>0</v>
      </c>
      <c r="X59" s="12">
        <v>1</v>
      </c>
      <c r="Y59" s="12">
        <v>0.93</v>
      </c>
      <c r="Z59" s="12"/>
      <c r="AA59" s="12"/>
      <c r="AB59" s="12"/>
      <c r="AC59" s="12"/>
      <c r="AD59" s="12"/>
      <c r="AE59" s="12"/>
      <c r="AF59" s="12"/>
      <c r="AG59" s="8" t="s">
        <v>54</v>
      </c>
      <c r="AH59" s="8" t="s">
        <v>51</v>
      </c>
    </row>
    <row r="60" spans="1:34" s="18" customFormat="1" x14ac:dyDescent="0.25">
      <c r="A60" s="8" t="s">
        <v>123</v>
      </c>
      <c r="B60" s="8" t="s">
        <v>145</v>
      </c>
      <c r="C60" s="10">
        <v>45254</v>
      </c>
      <c r="D60" s="10">
        <v>45265</v>
      </c>
      <c r="E60" s="11">
        <v>20100000</v>
      </c>
      <c r="F60" s="12">
        <v>1.4999999999999999E-2</v>
      </c>
      <c r="G60" s="11">
        <f t="shared" si="1"/>
        <v>301500</v>
      </c>
      <c r="H60" s="13">
        <v>0.25</v>
      </c>
      <c r="I60" s="14">
        <v>706.9</v>
      </c>
      <c r="J60" s="15">
        <v>45351</v>
      </c>
      <c r="K60" s="10">
        <v>45442</v>
      </c>
      <c r="L60" s="10">
        <v>45534</v>
      </c>
      <c r="M60" s="10">
        <v>45625</v>
      </c>
      <c r="N60" s="10"/>
      <c r="O60" s="10"/>
      <c r="P60" s="10"/>
      <c r="Q60" s="10"/>
      <c r="R60" s="10"/>
      <c r="S60" s="10"/>
      <c r="T60" s="10"/>
      <c r="U60" s="10"/>
      <c r="V60" s="8" t="s">
        <v>41</v>
      </c>
      <c r="W60" s="12">
        <v>0</v>
      </c>
      <c r="X60" s="12">
        <v>1</v>
      </c>
      <c r="Y60" s="12">
        <v>0.93</v>
      </c>
      <c r="Z60" s="12"/>
      <c r="AA60" s="12"/>
      <c r="AB60" s="12"/>
      <c r="AC60" s="12"/>
      <c r="AD60" s="12"/>
      <c r="AE60" s="12"/>
      <c r="AF60" s="12"/>
      <c r="AG60" s="8" t="s">
        <v>64</v>
      </c>
      <c r="AH60" s="8" t="s">
        <v>51</v>
      </c>
    </row>
    <row r="61" spans="1:34" s="18" customFormat="1" x14ac:dyDescent="0.25">
      <c r="A61" s="8" t="s">
        <v>125</v>
      </c>
      <c r="B61" s="8" t="s">
        <v>126</v>
      </c>
      <c r="C61" s="10">
        <v>45259</v>
      </c>
      <c r="D61" s="10">
        <v>45268</v>
      </c>
      <c r="E61" s="11">
        <v>30000000</v>
      </c>
      <c r="F61" s="12">
        <v>1.4999999999999999E-2</v>
      </c>
      <c r="G61" s="11">
        <f t="shared" si="1"/>
        <v>450000</v>
      </c>
      <c r="H61" s="13">
        <v>0.25</v>
      </c>
      <c r="I61" s="14">
        <v>236.4</v>
      </c>
      <c r="J61" s="10">
        <v>45357</v>
      </c>
      <c r="K61" s="10">
        <v>45449</v>
      </c>
      <c r="L61" s="10">
        <v>45540</v>
      </c>
      <c r="M61" s="10">
        <v>45630</v>
      </c>
      <c r="N61" s="10"/>
      <c r="O61" s="10"/>
      <c r="P61" s="10"/>
      <c r="Q61" s="10"/>
      <c r="R61" s="10"/>
      <c r="S61" s="10"/>
      <c r="T61" s="10"/>
      <c r="U61" s="10"/>
      <c r="V61" s="8" t="s">
        <v>41</v>
      </c>
      <c r="W61" s="12">
        <v>0</v>
      </c>
      <c r="X61" s="12">
        <v>1</v>
      </c>
      <c r="Y61" s="12">
        <v>0.93</v>
      </c>
      <c r="Z61" s="12"/>
      <c r="AA61" s="12"/>
      <c r="AB61" s="12"/>
      <c r="AC61" s="12"/>
      <c r="AD61" s="12"/>
      <c r="AE61" s="12"/>
      <c r="AF61" s="12"/>
      <c r="AG61" s="8" t="s">
        <v>33</v>
      </c>
      <c r="AH61" s="8" t="s">
        <v>34</v>
      </c>
    </row>
    <row r="62" spans="1:34" s="18" customFormat="1" x14ac:dyDescent="0.25">
      <c r="A62" s="8" t="s">
        <v>127</v>
      </c>
      <c r="B62" s="8" t="s">
        <v>128</v>
      </c>
      <c r="C62" s="10">
        <v>45259</v>
      </c>
      <c r="D62" s="10">
        <v>45268</v>
      </c>
      <c r="E62" s="11">
        <v>24200000</v>
      </c>
      <c r="F62" s="12">
        <v>0.04</v>
      </c>
      <c r="G62" s="11">
        <f t="shared" si="1"/>
        <v>968000</v>
      </c>
      <c r="H62" s="13">
        <v>0.2</v>
      </c>
      <c r="I62" s="14">
        <v>30.08</v>
      </c>
      <c r="J62" s="10">
        <v>45355</v>
      </c>
      <c r="K62" s="10">
        <v>45447</v>
      </c>
      <c r="L62" s="10">
        <v>45539</v>
      </c>
      <c r="M62" s="10">
        <v>45630</v>
      </c>
      <c r="N62" s="10"/>
      <c r="O62" s="10"/>
      <c r="P62" s="10"/>
      <c r="Q62" s="10"/>
      <c r="R62" s="10"/>
      <c r="S62" s="10"/>
      <c r="T62" s="10"/>
      <c r="U62" s="10"/>
      <c r="V62" s="8" t="s">
        <v>41</v>
      </c>
      <c r="W62" s="12">
        <v>0</v>
      </c>
      <c r="X62" s="12">
        <v>1</v>
      </c>
      <c r="Y62" s="12">
        <v>0.93</v>
      </c>
      <c r="Z62" s="12"/>
      <c r="AA62" s="12"/>
      <c r="AB62" s="12"/>
      <c r="AC62" s="12"/>
      <c r="AD62" s="12"/>
      <c r="AE62" s="12"/>
      <c r="AF62" s="12"/>
      <c r="AG62" s="8" t="s">
        <v>54</v>
      </c>
      <c r="AH62" s="8" t="s">
        <v>51</v>
      </c>
    </row>
    <row r="63" spans="1:34" s="18" customFormat="1" x14ac:dyDescent="0.25">
      <c r="A63" s="8" t="s">
        <v>248</v>
      </c>
      <c r="B63" s="8" t="s">
        <v>116</v>
      </c>
      <c r="C63" s="10">
        <v>45260</v>
      </c>
      <c r="D63" s="10">
        <v>45271</v>
      </c>
      <c r="E63" s="11">
        <v>80000000</v>
      </c>
      <c r="F63" s="12">
        <v>1.4999999999999999E-2</v>
      </c>
      <c r="G63" s="11">
        <f t="shared" si="1"/>
        <v>1200000</v>
      </c>
      <c r="H63" s="13">
        <v>0.218</v>
      </c>
      <c r="I63" s="14">
        <v>179.62</v>
      </c>
      <c r="J63" s="10">
        <v>45631</v>
      </c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8" t="s">
        <v>9</v>
      </c>
      <c r="W63" s="12">
        <v>0</v>
      </c>
      <c r="X63" s="12"/>
      <c r="Y63" s="12"/>
      <c r="Z63" s="12"/>
      <c r="AA63" s="12"/>
      <c r="AB63" s="12"/>
      <c r="AC63" s="12"/>
      <c r="AD63" s="12"/>
      <c r="AE63" s="12">
        <v>1</v>
      </c>
      <c r="AF63" s="12">
        <v>0.218</v>
      </c>
      <c r="AG63" s="8" t="s">
        <v>33</v>
      </c>
      <c r="AH63" s="8" t="s">
        <v>51</v>
      </c>
    </row>
    <row r="64" spans="1:34" s="18" customFormat="1" x14ac:dyDescent="0.25">
      <c r="A64" s="8" t="s">
        <v>129</v>
      </c>
      <c r="B64" s="8" t="s">
        <v>130</v>
      </c>
      <c r="C64" s="10">
        <v>45275</v>
      </c>
      <c r="D64" s="10">
        <v>45287</v>
      </c>
      <c r="E64" s="11">
        <v>20100000</v>
      </c>
      <c r="F64" s="12">
        <v>1.4999999999999999E-2</v>
      </c>
      <c r="G64" s="11">
        <f t="shared" si="1"/>
        <v>301500</v>
      </c>
      <c r="H64" s="13">
        <v>0.33</v>
      </c>
      <c r="I64" s="14">
        <v>74.510000000000005</v>
      </c>
      <c r="J64" s="10">
        <v>45372</v>
      </c>
      <c r="K64" s="10">
        <v>45463</v>
      </c>
      <c r="L64" s="10">
        <v>45555</v>
      </c>
      <c r="M64" s="10">
        <v>45646</v>
      </c>
      <c r="N64" s="10"/>
      <c r="O64" s="10"/>
      <c r="P64" s="10"/>
      <c r="Q64" s="10"/>
      <c r="R64" s="10"/>
      <c r="S64" s="10"/>
      <c r="T64" s="10"/>
      <c r="U64" s="10"/>
      <c r="V64" s="8" t="s">
        <v>41</v>
      </c>
      <c r="W64" s="12">
        <v>0</v>
      </c>
      <c r="X64" s="12">
        <v>1</v>
      </c>
      <c r="Y64" s="12">
        <v>0.9</v>
      </c>
      <c r="Z64" s="12"/>
      <c r="AA64" s="12"/>
      <c r="AB64" s="12"/>
      <c r="AC64" s="12"/>
      <c r="AD64" s="12"/>
      <c r="AE64" s="12"/>
      <c r="AF64" s="12"/>
      <c r="AG64" s="8" t="s">
        <v>64</v>
      </c>
      <c r="AH64" s="8" t="s">
        <v>51</v>
      </c>
    </row>
    <row r="65" spans="1:34" s="18" customFormat="1" x14ac:dyDescent="0.25">
      <c r="A65" s="8" t="s">
        <v>131</v>
      </c>
      <c r="B65" s="8" t="s">
        <v>132</v>
      </c>
      <c r="C65" s="10">
        <v>45287</v>
      </c>
      <c r="D65" s="10">
        <v>45299</v>
      </c>
      <c r="E65" s="11">
        <v>43900000</v>
      </c>
      <c r="F65" s="12">
        <v>0.04</v>
      </c>
      <c r="G65" s="11">
        <f t="shared" si="1"/>
        <v>1756000</v>
      </c>
      <c r="H65" s="13">
        <v>0.19</v>
      </c>
      <c r="I65" s="14">
        <v>51.21</v>
      </c>
      <c r="J65" s="15">
        <v>45386</v>
      </c>
      <c r="K65" s="10">
        <v>45476</v>
      </c>
      <c r="L65" s="10">
        <v>45568</v>
      </c>
      <c r="M65" s="10">
        <v>45659</v>
      </c>
      <c r="N65" s="10"/>
      <c r="O65" s="10"/>
      <c r="P65" s="10"/>
      <c r="Q65" s="10"/>
      <c r="R65" s="10"/>
      <c r="S65" s="10"/>
      <c r="T65" s="10"/>
      <c r="U65" s="10"/>
      <c r="V65" s="8" t="s">
        <v>41</v>
      </c>
      <c r="W65" s="12">
        <v>0</v>
      </c>
      <c r="X65" s="12">
        <v>1</v>
      </c>
      <c r="Y65" s="12">
        <v>0.93</v>
      </c>
      <c r="Z65" s="12"/>
      <c r="AA65" s="12"/>
      <c r="AB65" s="12"/>
      <c r="AC65" s="12"/>
      <c r="AD65" s="12"/>
      <c r="AE65" s="12"/>
      <c r="AF65" s="12"/>
      <c r="AG65" s="8" t="s">
        <v>54</v>
      </c>
      <c r="AH65" s="8" t="s">
        <v>51</v>
      </c>
    </row>
    <row r="66" spans="1:34" x14ac:dyDescent="0.25">
      <c r="A66" s="2" t="s">
        <v>133</v>
      </c>
      <c r="B66" s="2" t="s">
        <v>94</v>
      </c>
      <c r="C66" s="21">
        <v>45294</v>
      </c>
      <c r="D66" s="21">
        <v>45303</v>
      </c>
      <c r="E66" s="22">
        <v>80000000</v>
      </c>
      <c r="F66" s="23">
        <v>1.4999999999999999E-2</v>
      </c>
      <c r="G66" s="22">
        <f t="shared" si="1"/>
        <v>1200000</v>
      </c>
      <c r="H66" s="24">
        <v>0.17</v>
      </c>
      <c r="I66" s="25">
        <v>138.55000000000001</v>
      </c>
      <c r="J66" s="21">
        <v>45665</v>
      </c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" t="s">
        <v>9</v>
      </c>
      <c r="W66" s="23">
        <v>0</v>
      </c>
      <c r="X66" s="23"/>
      <c r="Y66" s="23"/>
      <c r="Z66" s="23"/>
      <c r="AA66" s="23"/>
      <c r="AB66" s="23"/>
      <c r="AC66" s="23"/>
      <c r="AD66" s="23"/>
      <c r="AE66" s="23">
        <v>1</v>
      </c>
      <c r="AF66" s="23">
        <v>0.17</v>
      </c>
      <c r="AG66" s="2" t="s">
        <v>33</v>
      </c>
      <c r="AH66" s="2" t="s">
        <v>51</v>
      </c>
    </row>
    <row r="67" spans="1:34" x14ac:dyDescent="0.25">
      <c r="A67" s="2" t="s">
        <v>134</v>
      </c>
      <c r="B67" s="2" t="s">
        <v>78</v>
      </c>
      <c r="C67" s="21">
        <v>45303</v>
      </c>
      <c r="D67" s="21">
        <v>45314</v>
      </c>
      <c r="E67" s="22">
        <v>20200000</v>
      </c>
      <c r="F67" s="23">
        <v>0.02</v>
      </c>
      <c r="G67" s="22">
        <f t="shared" si="1"/>
        <v>404000</v>
      </c>
      <c r="H67" s="24">
        <v>0.32</v>
      </c>
      <c r="I67" s="25">
        <v>1658.58</v>
      </c>
      <c r="J67" s="20">
        <v>45400</v>
      </c>
      <c r="K67" s="21">
        <v>45491</v>
      </c>
      <c r="L67" s="21">
        <v>45582</v>
      </c>
      <c r="M67" s="21">
        <v>45674</v>
      </c>
      <c r="N67" s="21"/>
      <c r="O67" s="21"/>
      <c r="P67" s="21"/>
      <c r="Q67" s="21"/>
      <c r="R67" s="21"/>
      <c r="S67" s="21"/>
      <c r="T67" s="21"/>
      <c r="U67" s="21"/>
      <c r="V67" s="2" t="s">
        <v>41</v>
      </c>
      <c r="W67" s="23">
        <v>0</v>
      </c>
      <c r="X67" s="23">
        <v>1</v>
      </c>
      <c r="Y67" s="23">
        <v>0.9</v>
      </c>
      <c r="Z67" s="23"/>
      <c r="AA67" s="23"/>
      <c r="AB67" s="23"/>
      <c r="AC67" s="23"/>
      <c r="AD67" s="23"/>
      <c r="AE67" s="23"/>
      <c r="AF67" s="23"/>
      <c r="AG67" s="2" t="s">
        <v>135</v>
      </c>
      <c r="AH67" s="2" t="s">
        <v>51</v>
      </c>
    </row>
    <row r="68" spans="1:34" x14ac:dyDescent="0.25">
      <c r="A68" s="2" t="s">
        <v>136</v>
      </c>
      <c r="B68" s="2" t="s">
        <v>137</v>
      </c>
      <c r="C68" s="21">
        <v>45317</v>
      </c>
      <c r="D68" s="21">
        <v>45329</v>
      </c>
      <c r="E68" s="22">
        <v>60200000</v>
      </c>
      <c r="F68" s="23">
        <v>0.04</v>
      </c>
      <c r="G68" s="22">
        <f t="shared" si="1"/>
        <v>2408000</v>
      </c>
      <c r="H68" s="24">
        <v>0.36599999999999999</v>
      </c>
      <c r="I68" s="25">
        <v>101.81</v>
      </c>
      <c r="J68" s="21">
        <v>45414</v>
      </c>
      <c r="K68" s="21">
        <v>45505</v>
      </c>
      <c r="L68" s="21">
        <v>45597</v>
      </c>
      <c r="M68" s="21">
        <v>45688</v>
      </c>
      <c r="N68" s="21"/>
      <c r="O68" s="21"/>
      <c r="P68" s="21"/>
      <c r="Q68" s="21"/>
      <c r="R68" s="21"/>
      <c r="S68" s="21"/>
      <c r="T68" s="21"/>
      <c r="U68" s="21"/>
      <c r="V68" s="2" t="s">
        <v>41</v>
      </c>
      <c r="W68" s="23">
        <v>0</v>
      </c>
      <c r="X68" s="23">
        <v>1</v>
      </c>
      <c r="Y68" s="23">
        <v>0.93</v>
      </c>
      <c r="Z68" s="23"/>
      <c r="AA68" s="23"/>
      <c r="AB68" s="23"/>
      <c r="AC68" s="23"/>
      <c r="AD68" s="23"/>
      <c r="AE68" s="23"/>
      <c r="AF68" s="23"/>
      <c r="AG68" s="2" t="s">
        <v>54</v>
      </c>
      <c r="AH68" s="2" t="s">
        <v>51</v>
      </c>
    </row>
    <row r="69" spans="1:34" s="18" customFormat="1" x14ac:dyDescent="0.25">
      <c r="A69" s="8" t="s">
        <v>138</v>
      </c>
      <c r="B69" s="8" t="s">
        <v>139</v>
      </c>
      <c r="C69" s="10">
        <v>45320</v>
      </c>
      <c r="D69" s="10">
        <v>45330</v>
      </c>
      <c r="E69" s="11">
        <v>20050000</v>
      </c>
      <c r="F69" s="12">
        <v>1.4999999999999999E-2</v>
      </c>
      <c r="G69" s="11">
        <f t="shared" si="1"/>
        <v>300750</v>
      </c>
      <c r="H69" s="13">
        <v>0.27400000000000002</v>
      </c>
      <c r="I69" s="14">
        <v>22.29</v>
      </c>
      <c r="J69" s="10">
        <v>45418</v>
      </c>
      <c r="K69" s="10">
        <v>45510</v>
      </c>
      <c r="L69" s="10">
        <v>45602</v>
      </c>
      <c r="M69" s="10">
        <v>45692</v>
      </c>
      <c r="N69" s="10"/>
      <c r="O69" s="10"/>
      <c r="P69" s="10"/>
      <c r="Q69" s="10"/>
      <c r="R69" s="10"/>
      <c r="S69" s="10"/>
      <c r="T69" s="10"/>
      <c r="U69" s="10"/>
      <c r="V69" s="8" t="s">
        <v>41</v>
      </c>
      <c r="W69" s="12">
        <v>0</v>
      </c>
      <c r="X69" s="12">
        <v>1</v>
      </c>
      <c r="Y69" s="12">
        <v>0.93</v>
      </c>
      <c r="Z69" s="12"/>
      <c r="AA69" s="12"/>
      <c r="AB69" s="12"/>
      <c r="AC69" s="12"/>
      <c r="AD69" s="12"/>
      <c r="AE69" s="12"/>
      <c r="AF69" s="12"/>
      <c r="AG69" s="8" t="s">
        <v>64</v>
      </c>
      <c r="AH69" s="8" t="s">
        <v>34</v>
      </c>
    </row>
    <row r="70" spans="1:34" x14ac:dyDescent="0.25">
      <c r="A70" s="2" t="s">
        <v>140</v>
      </c>
      <c r="B70" s="2" t="s">
        <v>45</v>
      </c>
      <c r="C70" s="21">
        <v>45320</v>
      </c>
      <c r="D70" s="21">
        <v>45330</v>
      </c>
      <c r="E70" s="22">
        <v>22000000</v>
      </c>
      <c r="F70" s="23">
        <v>1.4999999999999999E-2</v>
      </c>
      <c r="G70" s="22">
        <f t="shared" si="1"/>
        <v>330000</v>
      </c>
      <c r="H70" s="24">
        <v>0.25</v>
      </c>
      <c r="I70" s="25">
        <v>491.27</v>
      </c>
      <c r="J70" s="21">
        <v>45692</v>
      </c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" t="s">
        <v>8</v>
      </c>
      <c r="W70" s="23">
        <v>0</v>
      </c>
      <c r="X70" s="23"/>
      <c r="Y70" s="23"/>
      <c r="Z70" s="23"/>
      <c r="AA70" s="23"/>
      <c r="AB70" s="23"/>
      <c r="AC70" s="23">
        <v>0.25</v>
      </c>
      <c r="AD70" s="23">
        <v>0.79500000000000004</v>
      </c>
      <c r="AE70" s="23"/>
      <c r="AF70" s="23"/>
      <c r="AG70" s="2" t="s">
        <v>66</v>
      </c>
      <c r="AH70" s="2" t="s">
        <v>51</v>
      </c>
    </row>
    <row r="71" spans="1:34" x14ac:dyDescent="0.25">
      <c r="A71" s="2" t="s">
        <v>141</v>
      </c>
      <c r="B71" s="2" t="s">
        <v>45</v>
      </c>
      <c r="C71" s="21">
        <v>45320</v>
      </c>
      <c r="D71" s="21">
        <v>45322</v>
      </c>
      <c r="E71" s="22">
        <v>1200000</v>
      </c>
      <c r="F71" s="23">
        <v>1.4999999999999999E-2</v>
      </c>
      <c r="G71" s="22">
        <f>+(F71*E71)*17.2</f>
        <v>309600</v>
      </c>
      <c r="H71" s="24">
        <v>0.19</v>
      </c>
      <c r="I71" s="25">
        <v>491.27</v>
      </c>
      <c r="J71" s="21">
        <v>45684</v>
      </c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" t="s">
        <v>105</v>
      </c>
      <c r="W71" s="23">
        <v>0</v>
      </c>
      <c r="X71" s="23"/>
      <c r="Y71" s="23"/>
      <c r="Z71" s="23"/>
      <c r="AA71" s="23"/>
      <c r="AB71" s="23"/>
      <c r="AC71" s="23">
        <v>8.5000000000000006E-2</v>
      </c>
      <c r="AD71" s="23">
        <v>0.19</v>
      </c>
      <c r="AE71" s="23"/>
      <c r="AF71" s="23"/>
      <c r="AG71" s="2" t="s">
        <v>66</v>
      </c>
      <c r="AH71" s="2" t="s">
        <v>51</v>
      </c>
    </row>
    <row r="72" spans="1:34" x14ac:dyDescent="0.25">
      <c r="A72" s="2" t="s">
        <v>142</v>
      </c>
      <c r="B72" s="2" t="s">
        <v>72</v>
      </c>
      <c r="C72" s="21">
        <v>45334</v>
      </c>
      <c r="D72" s="21">
        <v>45343</v>
      </c>
      <c r="E72" s="22">
        <v>22840000</v>
      </c>
      <c r="F72" s="23">
        <v>2.5899999999999999E-2</v>
      </c>
      <c r="G72" s="22">
        <f t="shared" ref="G72:G84" si="2">+F72*E72</f>
        <v>591556</v>
      </c>
      <c r="H72" s="24">
        <v>0.4</v>
      </c>
      <c r="I72" s="25">
        <v>171.91</v>
      </c>
      <c r="J72" s="21">
        <v>45429</v>
      </c>
      <c r="K72" s="21">
        <v>45523</v>
      </c>
      <c r="L72" s="21">
        <v>45615</v>
      </c>
      <c r="M72" s="21">
        <v>45702</v>
      </c>
      <c r="N72" s="21"/>
      <c r="O72" s="21"/>
      <c r="P72" s="21"/>
      <c r="Q72" s="21"/>
      <c r="R72" s="21"/>
      <c r="S72" s="21"/>
      <c r="T72" s="21"/>
      <c r="U72" s="21"/>
      <c r="V72" s="2" t="s">
        <v>41</v>
      </c>
      <c r="W72" s="23">
        <v>0</v>
      </c>
      <c r="X72" s="23">
        <v>1</v>
      </c>
      <c r="Y72" s="23">
        <v>0.9</v>
      </c>
      <c r="Z72" s="23"/>
      <c r="AA72" s="23"/>
      <c r="AB72" s="23"/>
      <c r="AC72" s="23"/>
      <c r="AD72" s="23"/>
      <c r="AE72" s="23"/>
      <c r="AF72" s="23"/>
      <c r="AG72" s="2" t="s">
        <v>135</v>
      </c>
      <c r="AH72" s="2" t="s">
        <v>34</v>
      </c>
    </row>
    <row r="73" spans="1:34" s="55" customFormat="1" x14ac:dyDescent="0.25">
      <c r="A73" s="49" t="s">
        <v>143</v>
      </c>
      <c r="B73" s="49" t="s">
        <v>72</v>
      </c>
      <c r="C73" s="50">
        <v>45335</v>
      </c>
      <c r="D73" s="50">
        <v>45344</v>
      </c>
      <c r="E73" s="51">
        <v>15000000</v>
      </c>
      <c r="F73" s="52">
        <v>2.5999999999999999E-2</v>
      </c>
      <c r="G73" s="51">
        <f t="shared" si="2"/>
        <v>390000</v>
      </c>
      <c r="H73" s="53">
        <v>0.4</v>
      </c>
      <c r="I73" s="54">
        <v>171.54</v>
      </c>
      <c r="J73" s="50">
        <v>45432</v>
      </c>
      <c r="K73" s="50">
        <v>45524</v>
      </c>
      <c r="L73" s="50">
        <v>45616</v>
      </c>
      <c r="M73" s="50">
        <v>45706</v>
      </c>
      <c r="N73" s="50"/>
      <c r="O73" s="50"/>
      <c r="P73" s="50"/>
      <c r="Q73" s="50"/>
      <c r="R73" s="50"/>
      <c r="S73" s="50"/>
      <c r="T73" s="50"/>
      <c r="U73" s="50"/>
      <c r="V73" s="49" t="s">
        <v>41</v>
      </c>
      <c r="W73" s="52">
        <v>0</v>
      </c>
      <c r="X73" s="52">
        <v>1</v>
      </c>
      <c r="Y73" s="52">
        <v>0.9</v>
      </c>
      <c r="Z73" s="52"/>
      <c r="AA73" s="52"/>
      <c r="AB73" s="52"/>
      <c r="AC73" s="52"/>
      <c r="AD73" s="52"/>
      <c r="AE73" s="52"/>
      <c r="AF73" s="52"/>
      <c r="AG73" s="49" t="s">
        <v>64</v>
      </c>
      <c r="AH73" s="49" t="s">
        <v>34</v>
      </c>
    </row>
    <row r="74" spans="1:34" x14ac:dyDescent="0.25">
      <c r="A74" s="2" t="s">
        <v>144</v>
      </c>
      <c r="B74" s="2" t="s">
        <v>137</v>
      </c>
      <c r="C74" s="21">
        <v>45342</v>
      </c>
      <c r="D74" s="21">
        <v>45351</v>
      </c>
      <c r="E74" s="22">
        <v>20050000</v>
      </c>
      <c r="F74" s="23">
        <v>3.5000000000000003E-2</v>
      </c>
      <c r="G74" s="22">
        <f t="shared" si="2"/>
        <v>701750.00000000012</v>
      </c>
      <c r="H74" s="24">
        <v>0.4</v>
      </c>
      <c r="I74" s="25">
        <v>86.99</v>
      </c>
      <c r="J74" s="21">
        <v>45435</v>
      </c>
      <c r="K74" s="21">
        <v>45527</v>
      </c>
      <c r="L74" s="21">
        <v>45621</v>
      </c>
      <c r="M74" s="21">
        <v>45713</v>
      </c>
      <c r="N74" s="21"/>
      <c r="O74" s="21"/>
      <c r="P74" s="21"/>
      <c r="Q74" s="21"/>
      <c r="R74" s="21"/>
      <c r="S74" s="21"/>
      <c r="T74" s="21"/>
      <c r="U74" s="21"/>
      <c r="V74" s="2" t="s">
        <v>41</v>
      </c>
      <c r="W74" s="23">
        <v>0</v>
      </c>
      <c r="X74" s="23">
        <v>1</v>
      </c>
      <c r="Y74" s="23">
        <v>0.93</v>
      </c>
      <c r="Z74" s="23"/>
      <c r="AA74" s="23"/>
      <c r="AB74" s="23"/>
      <c r="AC74" s="23"/>
      <c r="AD74" s="23"/>
      <c r="AE74" s="23"/>
      <c r="AF74" s="23"/>
      <c r="AG74" s="2" t="s">
        <v>92</v>
      </c>
      <c r="AH74" s="2" t="s">
        <v>51</v>
      </c>
    </row>
    <row r="75" spans="1:34" x14ac:dyDescent="0.25">
      <c r="A75" s="2" t="s">
        <v>146</v>
      </c>
      <c r="B75" s="2" t="s">
        <v>45</v>
      </c>
      <c r="C75" s="21">
        <v>45348</v>
      </c>
      <c r="D75" s="21">
        <v>45357</v>
      </c>
      <c r="E75" s="22">
        <v>9480000</v>
      </c>
      <c r="F75" s="23">
        <v>0.02</v>
      </c>
      <c r="G75" s="22">
        <f t="shared" si="2"/>
        <v>189600</v>
      </c>
      <c r="H75" s="24">
        <v>0.21029999999999999</v>
      </c>
      <c r="I75" s="25">
        <v>505.99</v>
      </c>
      <c r="J75" s="21">
        <v>45719</v>
      </c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" t="s">
        <v>147</v>
      </c>
      <c r="W75" s="23">
        <v>1</v>
      </c>
      <c r="X75" s="23"/>
      <c r="Y75" s="23"/>
      <c r="Z75" s="23"/>
      <c r="AA75" s="23">
        <v>1.2102999999999999</v>
      </c>
      <c r="AB75" s="23">
        <v>0.1</v>
      </c>
      <c r="AC75" s="23"/>
      <c r="AD75" s="23"/>
      <c r="AE75" s="23"/>
      <c r="AF75" s="23"/>
      <c r="AG75" s="2" t="s">
        <v>66</v>
      </c>
      <c r="AH75" s="2" t="s">
        <v>34</v>
      </c>
    </row>
    <row r="76" spans="1:34" x14ac:dyDescent="0.25">
      <c r="A76" s="2" t="s">
        <v>148</v>
      </c>
      <c r="B76" s="2" t="s">
        <v>68</v>
      </c>
      <c r="C76" s="21">
        <v>45351</v>
      </c>
      <c r="D76" s="21">
        <v>45362</v>
      </c>
      <c r="E76" s="22">
        <v>30000000</v>
      </c>
      <c r="F76" s="23">
        <v>2.2499999999999999E-2</v>
      </c>
      <c r="G76" s="22">
        <f t="shared" si="2"/>
        <v>675000</v>
      </c>
      <c r="H76" s="24">
        <v>0.31</v>
      </c>
      <c r="I76" s="25">
        <v>439</v>
      </c>
      <c r="J76" s="21">
        <v>45904</v>
      </c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" t="s">
        <v>147</v>
      </c>
      <c r="W76" s="23">
        <v>0.95</v>
      </c>
      <c r="X76" s="23"/>
      <c r="Y76" s="23"/>
      <c r="Z76" s="23"/>
      <c r="AA76" s="23">
        <v>1.31</v>
      </c>
      <c r="AB76" s="23">
        <v>0.18</v>
      </c>
      <c r="AC76" s="23"/>
      <c r="AD76" s="23"/>
      <c r="AE76" s="23"/>
      <c r="AF76" s="23"/>
      <c r="AG76" s="2" t="s">
        <v>64</v>
      </c>
      <c r="AH76" s="2" t="s">
        <v>34</v>
      </c>
    </row>
    <row r="77" spans="1:34" s="63" customFormat="1" x14ac:dyDescent="0.25">
      <c r="A77" s="57" t="s">
        <v>149</v>
      </c>
      <c r="B77" s="57" t="s">
        <v>32</v>
      </c>
      <c r="C77" s="58">
        <v>45351</v>
      </c>
      <c r="D77" s="58">
        <v>45362</v>
      </c>
      <c r="E77" s="59">
        <v>51400000</v>
      </c>
      <c r="F77" s="60">
        <v>0.04</v>
      </c>
      <c r="G77" s="59">
        <f t="shared" si="2"/>
        <v>2056000</v>
      </c>
      <c r="H77" s="61">
        <v>0.17799999999999999</v>
      </c>
      <c r="I77" s="62">
        <v>176.76</v>
      </c>
      <c r="J77" s="15">
        <v>45449</v>
      </c>
      <c r="K77" s="58">
        <v>45541</v>
      </c>
      <c r="L77" s="58">
        <v>45632</v>
      </c>
      <c r="M77" s="58">
        <v>45722</v>
      </c>
      <c r="N77" s="58"/>
      <c r="O77" s="58"/>
      <c r="P77" s="58"/>
      <c r="Q77" s="58"/>
      <c r="R77" s="58"/>
      <c r="S77" s="58"/>
      <c r="T77" s="58"/>
      <c r="U77" s="58"/>
      <c r="V77" s="57" t="s">
        <v>41</v>
      </c>
      <c r="W77" s="60">
        <v>0</v>
      </c>
      <c r="X77" s="60">
        <v>1</v>
      </c>
      <c r="Y77" s="60">
        <v>0.93</v>
      </c>
      <c r="Z77" s="60"/>
      <c r="AA77" s="60"/>
      <c r="AB77" s="60"/>
      <c r="AC77" s="60"/>
      <c r="AD77" s="60"/>
      <c r="AE77" s="60"/>
      <c r="AF77" s="60"/>
      <c r="AG77" s="57" t="s">
        <v>54</v>
      </c>
      <c r="AH77" s="57" t="s">
        <v>51</v>
      </c>
    </row>
    <row r="78" spans="1:34" x14ac:dyDescent="0.25">
      <c r="A78" s="2" t="s">
        <v>150</v>
      </c>
      <c r="B78" s="2" t="s">
        <v>151</v>
      </c>
      <c r="C78" s="21">
        <v>45351</v>
      </c>
      <c r="D78" s="21">
        <v>45362</v>
      </c>
      <c r="E78" s="22">
        <v>50000000</v>
      </c>
      <c r="F78" s="23">
        <v>1.4999999999999999E-2</v>
      </c>
      <c r="G78" s="22">
        <f t="shared" si="2"/>
        <v>750000</v>
      </c>
      <c r="H78" s="24">
        <v>0.14499999999999999</v>
      </c>
      <c r="I78" s="25">
        <v>55414.55</v>
      </c>
      <c r="J78" s="21">
        <v>45722</v>
      </c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" t="s">
        <v>9</v>
      </c>
      <c r="W78" s="23">
        <v>0</v>
      </c>
      <c r="X78" s="23"/>
      <c r="Y78" s="23"/>
      <c r="Z78" s="23"/>
      <c r="AA78" s="23"/>
      <c r="AB78" s="23"/>
      <c r="AC78" s="23"/>
      <c r="AD78" s="23"/>
      <c r="AE78" s="23">
        <v>1</v>
      </c>
      <c r="AF78" s="23">
        <v>0.14499999999999999</v>
      </c>
      <c r="AG78" s="2" t="s">
        <v>33</v>
      </c>
      <c r="AH78" s="2" t="s">
        <v>34</v>
      </c>
    </row>
    <row r="79" spans="1:34" x14ac:dyDescent="0.25">
      <c r="A79" s="2" t="s">
        <v>152</v>
      </c>
      <c r="B79" s="2" t="s">
        <v>78</v>
      </c>
      <c r="C79" s="21">
        <v>45365</v>
      </c>
      <c r="D79" s="21">
        <v>45377</v>
      </c>
      <c r="E79" s="22">
        <v>11500000</v>
      </c>
      <c r="F79" s="23">
        <v>3.5000000000000003E-2</v>
      </c>
      <c r="G79" s="22">
        <f t="shared" si="2"/>
        <v>402500.00000000006</v>
      </c>
      <c r="H79" s="24">
        <v>0.27</v>
      </c>
      <c r="I79" s="25">
        <v>1561.27</v>
      </c>
      <c r="J79" s="21">
        <v>45467</v>
      </c>
      <c r="K79" s="21">
        <v>45559</v>
      </c>
      <c r="L79" s="21">
        <v>45649</v>
      </c>
      <c r="M79" s="21">
        <v>45737</v>
      </c>
      <c r="N79" s="21"/>
      <c r="O79" s="21"/>
      <c r="P79" s="21"/>
      <c r="Q79" s="21"/>
      <c r="R79" s="21"/>
      <c r="S79" s="21"/>
      <c r="T79" s="21"/>
      <c r="U79" s="21"/>
      <c r="V79" s="2" t="s">
        <v>41</v>
      </c>
      <c r="W79" s="23">
        <v>0</v>
      </c>
      <c r="X79" s="23">
        <v>1</v>
      </c>
      <c r="Y79" s="23">
        <v>0.93</v>
      </c>
      <c r="Z79" s="23"/>
      <c r="AA79" s="23"/>
      <c r="AB79" s="23"/>
      <c r="AC79" s="23"/>
      <c r="AD79" s="23"/>
      <c r="AE79" s="23"/>
      <c r="AF79" s="23"/>
      <c r="AG79" s="2" t="s">
        <v>92</v>
      </c>
      <c r="AH79" s="2" t="s">
        <v>34</v>
      </c>
    </row>
    <row r="80" spans="1:34" x14ac:dyDescent="0.25">
      <c r="A80" s="2" t="s">
        <v>153</v>
      </c>
      <c r="B80" s="2" t="s">
        <v>45</v>
      </c>
      <c r="C80" s="21">
        <v>45371</v>
      </c>
      <c r="D80" s="21">
        <v>45384</v>
      </c>
      <c r="E80" s="22">
        <v>10000000</v>
      </c>
      <c r="F80" s="23">
        <v>0.02</v>
      </c>
      <c r="G80" s="22">
        <f t="shared" si="2"/>
        <v>200000</v>
      </c>
      <c r="H80" s="24">
        <v>0.19</v>
      </c>
      <c r="I80" s="25">
        <v>520.48</v>
      </c>
      <c r="J80" s="21">
        <v>45744</v>
      </c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" t="s">
        <v>8</v>
      </c>
      <c r="W80" s="23">
        <v>0</v>
      </c>
      <c r="X80" s="23"/>
      <c r="Y80" s="23"/>
      <c r="Z80" s="23"/>
      <c r="AA80" s="23"/>
      <c r="AB80" s="23"/>
      <c r="AC80" s="23">
        <v>0.19</v>
      </c>
      <c r="AD80" s="23">
        <v>0.81520000000000004</v>
      </c>
      <c r="AE80" s="23"/>
      <c r="AF80" s="23"/>
      <c r="AG80" s="2" t="s">
        <v>154</v>
      </c>
      <c r="AH80" s="2" t="s">
        <v>34</v>
      </c>
    </row>
    <row r="81" spans="1:34" x14ac:dyDescent="0.25">
      <c r="A81" s="2" t="s">
        <v>155</v>
      </c>
      <c r="B81" s="2" t="s">
        <v>78</v>
      </c>
      <c r="C81" s="21">
        <v>45373</v>
      </c>
      <c r="D81" s="21">
        <v>45386</v>
      </c>
      <c r="E81" s="22">
        <v>46030000</v>
      </c>
      <c r="F81" s="23">
        <v>0.04</v>
      </c>
      <c r="G81" s="22">
        <f t="shared" si="2"/>
        <v>1841200</v>
      </c>
      <c r="H81" s="24">
        <v>0.23</v>
      </c>
      <c r="I81" s="25">
        <v>1571.99</v>
      </c>
      <c r="J81" s="21">
        <v>45474</v>
      </c>
      <c r="K81" s="21">
        <v>45566</v>
      </c>
      <c r="L81" s="21">
        <v>45657</v>
      </c>
      <c r="M81" s="21">
        <v>45748</v>
      </c>
      <c r="N81" s="21"/>
      <c r="O81" s="21"/>
      <c r="P81" s="21"/>
      <c r="Q81" s="21"/>
      <c r="R81" s="21"/>
      <c r="S81" s="21"/>
      <c r="T81" s="21"/>
      <c r="U81" s="21"/>
      <c r="V81" s="2" t="s">
        <v>41</v>
      </c>
      <c r="W81" s="23">
        <v>0</v>
      </c>
      <c r="X81" s="23">
        <v>1</v>
      </c>
      <c r="Y81" s="23">
        <v>0.93</v>
      </c>
      <c r="Z81" s="23"/>
      <c r="AA81" s="23"/>
      <c r="AB81" s="23"/>
      <c r="AC81" s="23"/>
      <c r="AD81" s="23"/>
      <c r="AE81" s="23"/>
      <c r="AF81" s="23"/>
      <c r="AG81" s="2" t="s">
        <v>54</v>
      </c>
      <c r="AH81" s="2" t="s">
        <v>51</v>
      </c>
    </row>
    <row r="82" spans="1:34" x14ac:dyDescent="0.25">
      <c r="A82" s="2" t="s">
        <v>156</v>
      </c>
      <c r="B82" s="2" t="s">
        <v>157</v>
      </c>
      <c r="C82" s="21">
        <v>45373</v>
      </c>
      <c r="D82" s="21">
        <v>45386</v>
      </c>
      <c r="E82" s="22">
        <v>19600000</v>
      </c>
      <c r="F82" s="23">
        <v>2.5000000000000001E-2</v>
      </c>
      <c r="G82" s="22">
        <f t="shared" si="2"/>
        <v>490000</v>
      </c>
      <c r="H82" s="24">
        <v>0.33200000000000002</v>
      </c>
      <c r="I82" s="25">
        <v>509.58</v>
      </c>
      <c r="J82" s="21">
        <v>45475</v>
      </c>
      <c r="K82" s="21">
        <v>45567</v>
      </c>
      <c r="L82" s="21">
        <v>45659</v>
      </c>
      <c r="M82" s="21">
        <v>45748</v>
      </c>
      <c r="N82" s="21"/>
      <c r="O82" s="21"/>
      <c r="P82" s="21"/>
      <c r="Q82" s="21"/>
      <c r="R82" s="21"/>
      <c r="S82" s="21"/>
      <c r="T82" s="21"/>
      <c r="U82" s="21"/>
      <c r="V82" s="2" t="s">
        <v>41</v>
      </c>
      <c r="W82" s="23">
        <v>0</v>
      </c>
      <c r="X82" s="23">
        <v>1</v>
      </c>
      <c r="Y82" s="23">
        <v>0.9</v>
      </c>
      <c r="Z82" s="23"/>
      <c r="AA82" s="23"/>
      <c r="AB82" s="23"/>
      <c r="AC82" s="23"/>
      <c r="AD82" s="23"/>
      <c r="AE82" s="23"/>
      <c r="AF82" s="23"/>
      <c r="AG82" s="2" t="s">
        <v>135</v>
      </c>
      <c r="AH82" s="2" t="s">
        <v>34</v>
      </c>
    </row>
    <row r="83" spans="1:34" s="63" customFormat="1" x14ac:dyDescent="0.25">
      <c r="A83" s="57" t="s">
        <v>158</v>
      </c>
      <c r="B83" s="57" t="s">
        <v>40</v>
      </c>
      <c r="C83" s="58">
        <v>45376</v>
      </c>
      <c r="D83" s="58">
        <v>45387</v>
      </c>
      <c r="E83" s="59">
        <v>60000000</v>
      </c>
      <c r="F83" s="60">
        <v>1.4999999999999999E-2</v>
      </c>
      <c r="G83" s="59">
        <f t="shared" si="2"/>
        <v>900000</v>
      </c>
      <c r="H83" s="61">
        <v>0.26</v>
      </c>
      <c r="I83" s="62">
        <v>93.75</v>
      </c>
      <c r="J83" s="58">
        <v>45749</v>
      </c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7" t="s">
        <v>8</v>
      </c>
      <c r="W83" s="60">
        <v>0</v>
      </c>
      <c r="X83" s="60"/>
      <c r="Y83" s="60"/>
      <c r="Z83" s="60"/>
      <c r="AA83" s="60"/>
      <c r="AB83" s="60"/>
      <c r="AC83" s="60">
        <v>0.26</v>
      </c>
      <c r="AD83" s="60">
        <v>0.755</v>
      </c>
      <c r="AE83" s="60"/>
      <c r="AF83" s="60"/>
      <c r="AG83" s="57" t="s">
        <v>33</v>
      </c>
      <c r="AH83" s="57" t="s">
        <v>34</v>
      </c>
    </row>
    <row r="84" spans="1:34" x14ac:dyDescent="0.25">
      <c r="A84" s="2" t="s">
        <v>159</v>
      </c>
      <c r="B84" s="2" t="s">
        <v>40</v>
      </c>
      <c r="C84" s="21">
        <v>45377</v>
      </c>
      <c r="D84" s="21">
        <v>45390</v>
      </c>
      <c r="E84" s="22">
        <v>20000000</v>
      </c>
      <c r="F84" s="23">
        <v>1.6E-2</v>
      </c>
      <c r="G84" s="22">
        <f t="shared" si="2"/>
        <v>320000</v>
      </c>
      <c r="H84" s="24">
        <v>0.218</v>
      </c>
      <c r="I84" s="25">
        <v>92.58</v>
      </c>
      <c r="J84" s="21">
        <v>45477</v>
      </c>
      <c r="K84" s="21">
        <v>45569</v>
      </c>
      <c r="L84" s="21">
        <v>45663</v>
      </c>
      <c r="M84" s="21">
        <v>45750</v>
      </c>
      <c r="N84" s="21"/>
      <c r="O84" s="21"/>
      <c r="P84" s="21"/>
      <c r="Q84" s="21"/>
      <c r="R84" s="21"/>
      <c r="S84" s="21"/>
      <c r="T84" s="21"/>
      <c r="U84" s="21"/>
      <c r="V84" s="2" t="s">
        <v>41</v>
      </c>
      <c r="W84" s="23">
        <v>0</v>
      </c>
      <c r="X84" s="23">
        <v>1</v>
      </c>
      <c r="Y84" s="23">
        <v>0.8</v>
      </c>
      <c r="Z84" s="23"/>
      <c r="AA84" s="23"/>
      <c r="AB84" s="23"/>
      <c r="AC84" s="23"/>
      <c r="AD84" s="23"/>
      <c r="AE84" s="23"/>
      <c r="AF84" s="23"/>
      <c r="AG84" s="2" t="s">
        <v>64</v>
      </c>
      <c r="AH84" s="2" t="s">
        <v>34</v>
      </c>
    </row>
    <row r="85" spans="1:34" x14ac:dyDescent="0.25">
      <c r="A85" s="2" t="s">
        <v>161</v>
      </c>
      <c r="B85" s="2" t="s">
        <v>160</v>
      </c>
      <c r="C85" s="21">
        <v>45391</v>
      </c>
      <c r="D85" s="21">
        <v>45398</v>
      </c>
      <c r="E85" s="22">
        <v>500000</v>
      </c>
      <c r="F85" s="23">
        <v>1.4999999999999999E-2</v>
      </c>
      <c r="G85" s="22">
        <f>+(F85*E85)*17.2</f>
        <v>129000</v>
      </c>
      <c r="H85" s="24">
        <v>0.125</v>
      </c>
      <c r="I85" s="25">
        <v>442.23</v>
      </c>
      <c r="J85" s="21">
        <v>45762</v>
      </c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" t="s">
        <v>105</v>
      </c>
      <c r="W85" s="23">
        <v>0</v>
      </c>
      <c r="X85" s="23"/>
      <c r="Y85" s="23"/>
      <c r="Z85" s="23"/>
      <c r="AA85" s="23"/>
      <c r="AB85" s="23"/>
      <c r="AC85" s="23">
        <v>0.125</v>
      </c>
      <c r="AD85" s="23">
        <v>0.125</v>
      </c>
      <c r="AE85" s="23"/>
      <c r="AF85" s="23"/>
      <c r="AG85" s="2" t="s">
        <v>66</v>
      </c>
      <c r="AH85" s="2" t="s">
        <v>51</v>
      </c>
    </row>
    <row r="86" spans="1:34" x14ac:dyDescent="0.25">
      <c r="A86" s="2" t="s">
        <v>163</v>
      </c>
      <c r="B86" s="2" t="s">
        <v>162</v>
      </c>
      <c r="C86" s="21">
        <v>45394</v>
      </c>
      <c r="D86" s="21">
        <v>45405</v>
      </c>
      <c r="E86" s="22">
        <v>30000000</v>
      </c>
      <c r="F86" s="23">
        <v>2.29E-2</v>
      </c>
      <c r="G86" s="22">
        <f t="shared" ref="G86:G87" si="3">+F86*E86</f>
        <v>687000</v>
      </c>
      <c r="H86" s="24">
        <v>0.5</v>
      </c>
      <c r="I86" s="25">
        <v>142.52000000000001</v>
      </c>
      <c r="J86" s="21">
        <v>45947</v>
      </c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" t="s">
        <v>147</v>
      </c>
      <c r="W86" s="23">
        <v>0.95</v>
      </c>
      <c r="X86" s="23"/>
      <c r="Y86" s="23"/>
      <c r="Z86" s="23"/>
      <c r="AA86" s="23">
        <v>1.5</v>
      </c>
      <c r="AB86" s="23">
        <v>0.18</v>
      </c>
      <c r="AC86" s="23"/>
      <c r="AD86" s="23"/>
      <c r="AE86" s="23"/>
      <c r="AF86" s="23"/>
      <c r="AG86" s="2" t="s">
        <v>64</v>
      </c>
      <c r="AH86" s="2" t="s">
        <v>34</v>
      </c>
    </row>
    <row r="87" spans="1:34" x14ac:dyDescent="0.25">
      <c r="A87" s="2" t="s">
        <v>164</v>
      </c>
      <c r="B87" s="2" t="s">
        <v>98</v>
      </c>
      <c r="C87" s="21">
        <v>45400</v>
      </c>
      <c r="D87" s="21">
        <v>45411</v>
      </c>
      <c r="E87" s="22">
        <v>48900000</v>
      </c>
      <c r="F87" s="23">
        <v>0.04</v>
      </c>
      <c r="G87" s="22">
        <f t="shared" si="3"/>
        <v>1956000</v>
      </c>
      <c r="H87" s="24">
        <v>0.186</v>
      </c>
      <c r="I87" s="25">
        <v>69.39</v>
      </c>
      <c r="J87" s="21">
        <v>45498</v>
      </c>
      <c r="K87" s="21">
        <v>45590</v>
      </c>
      <c r="L87" s="21">
        <v>45684</v>
      </c>
      <c r="M87" s="21">
        <v>45771</v>
      </c>
      <c r="N87" s="21"/>
      <c r="O87" s="21"/>
      <c r="P87" s="21"/>
      <c r="Q87" s="21"/>
      <c r="R87" s="21"/>
      <c r="S87" s="21"/>
      <c r="T87" s="21"/>
      <c r="U87" s="21"/>
      <c r="V87" s="2" t="s">
        <v>41</v>
      </c>
      <c r="W87" s="23">
        <v>0</v>
      </c>
      <c r="X87" s="23">
        <v>1</v>
      </c>
      <c r="Y87" s="23">
        <v>0.93</v>
      </c>
      <c r="Z87" s="23"/>
      <c r="AA87" s="23"/>
      <c r="AB87" s="23"/>
      <c r="AC87" s="23"/>
      <c r="AD87" s="23"/>
      <c r="AE87" s="23"/>
      <c r="AF87" s="23"/>
      <c r="AG87" s="2" t="s">
        <v>54</v>
      </c>
      <c r="AH87" s="2" t="s">
        <v>34</v>
      </c>
    </row>
    <row r="88" spans="1:34" x14ac:dyDescent="0.25">
      <c r="A88" s="2" t="s">
        <v>166</v>
      </c>
      <c r="B88" s="2" t="s">
        <v>157</v>
      </c>
      <c r="C88" s="21">
        <v>45407</v>
      </c>
      <c r="D88" s="21">
        <v>45419</v>
      </c>
      <c r="E88" s="22">
        <v>29650000</v>
      </c>
      <c r="F88" s="23">
        <v>1.6E-2</v>
      </c>
      <c r="G88" s="22">
        <f t="shared" ref="G88:G89" si="4">+F88*E88</f>
        <v>474400</v>
      </c>
      <c r="H88" s="24">
        <v>0.34</v>
      </c>
      <c r="I88" s="25">
        <v>441.38</v>
      </c>
      <c r="J88" s="21">
        <v>45509</v>
      </c>
      <c r="K88" s="21">
        <v>45601</v>
      </c>
      <c r="L88" s="21">
        <v>45693</v>
      </c>
      <c r="M88" s="21">
        <v>45779</v>
      </c>
      <c r="N88" s="21"/>
      <c r="O88" s="21"/>
      <c r="P88" s="21"/>
      <c r="Q88" s="21"/>
      <c r="R88" s="21"/>
      <c r="S88" s="21"/>
      <c r="T88" s="21"/>
      <c r="U88" s="21"/>
      <c r="V88" s="2" t="s">
        <v>41</v>
      </c>
      <c r="W88" s="23">
        <v>0</v>
      </c>
      <c r="X88" s="23">
        <v>1</v>
      </c>
      <c r="Y88" s="23">
        <v>0.8</v>
      </c>
      <c r="Z88" s="23"/>
      <c r="AA88" s="23"/>
      <c r="AB88" s="23"/>
      <c r="AC88" s="23"/>
      <c r="AD88" s="23"/>
      <c r="AE88" s="23"/>
      <c r="AF88" s="23"/>
      <c r="AG88" s="2" t="s">
        <v>64</v>
      </c>
      <c r="AH88" s="2" t="s">
        <v>34</v>
      </c>
    </row>
    <row r="89" spans="1:34" x14ac:dyDescent="0.25">
      <c r="A89" s="2" t="s">
        <v>165</v>
      </c>
      <c r="B89" s="2" t="s">
        <v>45</v>
      </c>
      <c r="C89" s="21">
        <v>45406</v>
      </c>
      <c r="D89" s="21">
        <v>45418</v>
      </c>
      <c r="E89" s="22">
        <v>15650000</v>
      </c>
      <c r="F89" s="23">
        <v>0.02</v>
      </c>
      <c r="G89" s="22">
        <f t="shared" si="4"/>
        <v>313000</v>
      </c>
      <c r="H89" s="24">
        <v>0.22500000000000001</v>
      </c>
      <c r="I89" s="25">
        <v>505.41</v>
      </c>
      <c r="J89" s="21">
        <v>45779</v>
      </c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" t="s">
        <v>147</v>
      </c>
      <c r="W89" s="23">
        <v>1</v>
      </c>
      <c r="X89" s="23"/>
      <c r="Y89" s="23"/>
      <c r="Z89" s="23"/>
      <c r="AA89" s="23">
        <v>1.2250000000000001</v>
      </c>
      <c r="AB89" s="23">
        <v>0.1</v>
      </c>
      <c r="AC89" s="23"/>
      <c r="AD89" s="23"/>
      <c r="AE89" s="23"/>
      <c r="AF89" s="23"/>
      <c r="AG89" s="2" t="s">
        <v>154</v>
      </c>
      <c r="AH89" s="2" t="s">
        <v>51</v>
      </c>
    </row>
    <row r="90" spans="1:34" x14ac:dyDescent="0.25">
      <c r="A90" s="2" t="s">
        <v>168</v>
      </c>
      <c r="B90" s="2" t="s">
        <v>167</v>
      </c>
      <c r="C90" s="21">
        <v>45425</v>
      </c>
      <c r="D90" s="21">
        <v>45434</v>
      </c>
      <c r="E90" s="22">
        <v>50200000</v>
      </c>
      <c r="F90" s="23">
        <v>1.4999999999999999E-2</v>
      </c>
      <c r="G90" s="22">
        <f t="shared" ref="G90:G91" si="5">+F90*E90</f>
        <v>753000</v>
      </c>
      <c r="H90" s="24">
        <v>9.2299999999999993E-2</v>
      </c>
      <c r="I90" s="25">
        <v>30.51</v>
      </c>
      <c r="J90" s="21">
        <v>45524</v>
      </c>
      <c r="K90" s="21">
        <v>45616</v>
      </c>
      <c r="L90" s="21">
        <v>45708</v>
      </c>
      <c r="M90" s="21">
        <v>45796</v>
      </c>
      <c r="N90" s="21"/>
      <c r="O90" s="21"/>
      <c r="P90" s="21"/>
      <c r="Q90" s="21"/>
      <c r="R90" s="21"/>
      <c r="S90" s="21"/>
      <c r="T90" s="21"/>
      <c r="U90" s="21"/>
      <c r="V90" s="2" t="s">
        <v>41</v>
      </c>
      <c r="W90" s="23">
        <v>0</v>
      </c>
      <c r="X90" s="23">
        <v>1</v>
      </c>
      <c r="Y90" s="23">
        <v>0.93</v>
      </c>
      <c r="Z90" s="23"/>
      <c r="AA90" s="23"/>
      <c r="AB90" s="23"/>
      <c r="AC90" s="23"/>
      <c r="AD90" s="23"/>
      <c r="AE90" s="23"/>
      <c r="AF90" s="23"/>
      <c r="AG90" s="2" t="s">
        <v>33</v>
      </c>
      <c r="AH90" s="2" t="s">
        <v>34</v>
      </c>
    </row>
    <row r="91" spans="1:34" x14ac:dyDescent="0.25">
      <c r="A91" s="2" t="s">
        <v>174</v>
      </c>
      <c r="B91" s="2" t="s">
        <v>173</v>
      </c>
      <c r="C91" s="21">
        <v>45433</v>
      </c>
      <c r="D91" s="21">
        <v>45442</v>
      </c>
      <c r="E91" s="22">
        <v>12600000</v>
      </c>
      <c r="F91" s="23">
        <v>3.5000000000000003E-2</v>
      </c>
      <c r="G91" s="22">
        <f t="shared" si="5"/>
        <v>441000.00000000006</v>
      </c>
      <c r="H91" s="24">
        <v>0.2928</v>
      </c>
      <c r="I91" s="25">
        <v>322.98</v>
      </c>
      <c r="J91" s="21">
        <v>45532</v>
      </c>
      <c r="K91" s="21">
        <v>45622</v>
      </c>
      <c r="L91" s="21">
        <v>45714</v>
      </c>
      <c r="M91" s="21">
        <v>45804</v>
      </c>
      <c r="N91" s="21"/>
      <c r="O91" s="21"/>
      <c r="P91" s="21"/>
      <c r="Q91" s="21"/>
      <c r="R91" s="21"/>
      <c r="S91" s="21"/>
      <c r="T91" s="21"/>
      <c r="U91" s="21"/>
      <c r="V91" s="2" t="s">
        <v>41</v>
      </c>
      <c r="W91" s="23">
        <v>0</v>
      </c>
      <c r="X91" s="23">
        <v>1</v>
      </c>
      <c r="Y91" s="23">
        <v>0.93</v>
      </c>
      <c r="Z91" s="23"/>
      <c r="AA91" s="23"/>
      <c r="AB91" s="23"/>
      <c r="AC91" s="23"/>
      <c r="AD91" s="23"/>
      <c r="AE91" s="23"/>
      <c r="AF91" s="23"/>
      <c r="AG91" s="2" t="s">
        <v>92</v>
      </c>
      <c r="AH91" s="2" t="s">
        <v>34</v>
      </c>
    </row>
    <row r="92" spans="1:34" x14ac:dyDescent="0.25">
      <c r="A92" s="2" t="s">
        <v>179</v>
      </c>
      <c r="B92" s="2" t="s">
        <v>175</v>
      </c>
      <c r="C92" s="21">
        <v>45434</v>
      </c>
      <c r="D92" s="21">
        <v>45443</v>
      </c>
      <c r="E92" s="22">
        <v>11000000</v>
      </c>
      <c r="F92" s="23">
        <v>0.04</v>
      </c>
      <c r="G92" s="22">
        <f t="shared" ref="G92" si="6">+F92*E92</f>
        <v>440000</v>
      </c>
      <c r="H92" s="24">
        <v>0.186</v>
      </c>
      <c r="I92" s="25">
        <v>124.6</v>
      </c>
      <c r="J92" s="21">
        <v>45532</v>
      </c>
      <c r="K92" s="21">
        <v>45623</v>
      </c>
      <c r="L92" s="21">
        <v>45714</v>
      </c>
      <c r="M92" s="21">
        <v>45805</v>
      </c>
      <c r="N92" s="21"/>
      <c r="O92" s="21"/>
      <c r="P92" s="21"/>
      <c r="Q92" s="21"/>
      <c r="R92" s="21"/>
      <c r="S92" s="21"/>
      <c r="T92" s="21"/>
      <c r="U92" s="21"/>
      <c r="V92" s="2" t="s">
        <v>41</v>
      </c>
      <c r="W92" s="23">
        <v>0</v>
      </c>
      <c r="X92" s="23">
        <v>1</v>
      </c>
      <c r="Y92" s="23">
        <v>0.93</v>
      </c>
      <c r="Z92" s="23"/>
      <c r="AA92" s="23"/>
      <c r="AB92" s="23"/>
      <c r="AC92" s="23"/>
      <c r="AD92" s="23"/>
      <c r="AE92" s="23"/>
      <c r="AF92" s="23"/>
      <c r="AG92" s="2" t="s">
        <v>176</v>
      </c>
      <c r="AH92" s="2" t="s">
        <v>51</v>
      </c>
    </row>
    <row r="93" spans="1:34" x14ac:dyDescent="0.25">
      <c r="A93" s="2" t="s">
        <v>178</v>
      </c>
      <c r="B93" s="2" t="s">
        <v>177</v>
      </c>
      <c r="C93" s="21">
        <v>45434</v>
      </c>
      <c r="D93" s="21">
        <v>45443</v>
      </c>
      <c r="E93" s="22">
        <v>66240000</v>
      </c>
      <c r="F93" s="23">
        <v>0.04</v>
      </c>
      <c r="G93" s="22">
        <f t="shared" ref="G93" si="7">+F93*E93</f>
        <v>2649600</v>
      </c>
      <c r="H93" s="24">
        <v>0.21199999999999999</v>
      </c>
      <c r="I93" s="25">
        <v>483.93</v>
      </c>
      <c r="J93" s="21">
        <v>45532</v>
      </c>
      <c r="K93" s="21">
        <v>45623</v>
      </c>
      <c r="L93" s="21">
        <v>45714</v>
      </c>
      <c r="M93" s="21">
        <v>45805</v>
      </c>
      <c r="N93" s="21"/>
      <c r="O93" s="21"/>
      <c r="P93" s="21"/>
      <c r="Q93" s="21"/>
      <c r="R93" s="21"/>
      <c r="S93" s="21"/>
      <c r="T93" s="21"/>
      <c r="U93" s="21"/>
      <c r="V93" s="2" t="s">
        <v>41</v>
      </c>
      <c r="W93" s="23">
        <v>0</v>
      </c>
      <c r="X93" s="23">
        <v>1</v>
      </c>
      <c r="Y93" s="23">
        <v>0.93</v>
      </c>
      <c r="Z93" s="23"/>
      <c r="AA93" s="23"/>
      <c r="AB93" s="23"/>
      <c r="AC93" s="23"/>
      <c r="AD93" s="23"/>
      <c r="AE93" s="23"/>
      <c r="AF93" s="23"/>
      <c r="AG93" s="2" t="s">
        <v>54</v>
      </c>
      <c r="AH93" s="2" t="s">
        <v>51</v>
      </c>
    </row>
    <row r="94" spans="1:34" x14ac:dyDescent="0.25">
      <c r="A94" s="2" t="s">
        <v>180</v>
      </c>
      <c r="B94" s="2" t="s">
        <v>160</v>
      </c>
      <c r="C94" s="21">
        <v>45435</v>
      </c>
      <c r="D94" s="21">
        <v>45440</v>
      </c>
      <c r="E94" s="22">
        <v>1214000</v>
      </c>
      <c r="F94" s="23">
        <v>1.4999999999999999E-2</v>
      </c>
      <c r="G94" s="22">
        <f>+(F94*E94)*16.6945</f>
        <v>304006.84500000003</v>
      </c>
      <c r="H94" s="24">
        <v>0.14000000000000001</v>
      </c>
      <c r="I94" s="25">
        <v>453.66</v>
      </c>
      <c r="J94" s="21">
        <v>45799</v>
      </c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" t="s">
        <v>105</v>
      </c>
      <c r="W94" s="23">
        <v>0</v>
      </c>
      <c r="X94" s="23"/>
      <c r="Y94" s="23"/>
      <c r="Z94" s="23"/>
      <c r="AA94" s="23"/>
      <c r="AB94" s="23"/>
      <c r="AC94" s="23">
        <v>0.14000000000000001</v>
      </c>
      <c r="AD94" s="23">
        <v>0.14000000000000001</v>
      </c>
      <c r="AE94" s="23"/>
      <c r="AF94" s="23"/>
      <c r="AG94" s="2" t="s">
        <v>66</v>
      </c>
      <c r="AH94" s="2" t="s">
        <v>51</v>
      </c>
    </row>
    <row r="95" spans="1:34" x14ac:dyDescent="0.25">
      <c r="A95" s="2" t="s">
        <v>181</v>
      </c>
      <c r="B95" s="2" t="s">
        <v>85</v>
      </c>
      <c r="C95" s="21">
        <v>45440</v>
      </c>
      <c r="D95" s="21">
        <v>45448</v>
      </c>
      <c r="E95" s="22">
        <v>20150000</v>
      </c>
      <c r="F95" s="23">
        <v>1.4999999999999999E-2</v>
      </c>
      <c r="G95" s="22">
        <f t="shared" ref="G95" si="8">+F95*E95</f>
        <v>302250</v>
      </c>
      <c r="H95" s="24">
        <v>0.17879999999999999</v>
      </c>
      <c r="I95" s="25">
        <v>430.32</v>
      </c>
      <c r="J95" s="20">
        <v>45539</v>
      </c>
      <c r="K95" s="21">
        <v>45630</v>
      </c>
      <c r="L95" s="21">
        <v>45720</v>
      </c>
      <c r="M95" s="21">
        <v>45811</v>
      </c>
      <c r="N95" s="21"/>
      <c r="O95" s="21"/>
      <c r="P95" s="21"/>
      <c r="Q95" s="21"/>
      <c r="R95" s="21"/>
      <c r="S95" s="21"/>
      <c r="T95" s="21"/>
      <c r="U95" s="21"/>
      <c r="V95" s="2" t="s">
        <v>41</v>
      </c>
      <c r="W95" s="23">
        <v>0</v>
      </c>
      <c r="X95" s="23">
        <v>1</v>
      </c>
      <c r="Y95" s="23">
        <v>0.8</v>
      </c>
      <c r="Z95" s="23"/>
      <c r="AA95" s="23"/>
      <c r="AB95" s="23"/>
      <c r="AC95" s="23"/>
      <c r="AD95" s="23"/>
      <c r="AE95" s="23"/>
      <c r="AF95" s="23"/>
      <c r="AG95" s="2" t="s">
        <v>64</v>
      </c>
      <c r="AH95" s="2" t="s">
        <v>34</v>
      </c>
    </row>
    <row r="96" spans="1:34" x14ac:dyDescent="0.25">
      <c r="A96" s="2" t="s">
        <v>182</v>
      </c>
      <c r="B96" s="2" t="s">
        <v>160</v>
      </c>
      <c r="C96" s="21">
        <v>45443</v>
      </c>
      <c r="D96" s="21">
        <v>45447</v>
      </c>
      <c r="E96" s="22">
        <v>466000</v>
      </c>
      <c r="F96" s="23">
        <v>1.4999999999999999E-2</v>
      </c>
      <c r="G96" s="22">
        <f>+(F96*E96)*16.9</f>
        <v>118130.99999999999</v>
      </c>
      <c r="H96" s="24">
        <v>0.105</v>
      </c>
      <c r="I96" s="25">
        <v>450.71</v>
      </c>
      <c r="J96" s="21">
        <v>45807</v>
      </c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" t="s">
        <v>147</v>
      </c>
      <c r="W96" s="23">
        <v>0</v>
      </c>
      <c r="X96" s="23"/>
      <c r="Y96" s="23"/>
      <c r="Z96" s="23"/>
      <c r="AA96" s="23"/>
      <c r="AB96" s="23">
        <v>0.04</v>
      </c>
      <c r="AC96" s="23">
        <v>0.105</v>
      </c>
      <c r="AD96" s="23"/>
      <c r="AE96" s="23"/>
      <c r="AF96" s="23"/>
      <c r="AG96" s="2" t="s">
        <v>66</v>
      </c>
      <c r="AH96" s="2" t="s">
        <v>51</v>
      </c>
    </row>
    <row r="97" spans="1:34" x14ac:dyDescent="0.25">
      <c r="A97" s="2" t="s">
        <v>185</v>
      </c>
      <c r="B97" s="2" t="s">
        <v>183</v>
      </c>
      <c r="C97" s="21">
        <v>45461</v>
      </c>
      <c r="D97" s="21">
        <v>45469</v>
      </c>
      <c r="E97" s="22">
        <v>41500000</v>
      </c>
      <c r="F97" s="23">
        <v>2.2499999999999999E-2</v>
      </c>
      <c r="G97" s="22">
        <f t="shared" ref="G97:G99" si="9">+F97*E97</f>
        <v>933750</v>
      </c>
      <c r="H97" s="24">
        <v>0.6</v>
      </c>
      <c r="I97" s="25">
        <v>317.02</v>
      </c>
      <c r="J97" s="21">
        <v>46014</v>
      </c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" t="s">
        <v>147</v>
      </c>
      <c r="W97" s="23">
        <v>0.95</v>
      </c>
      <c r="X97" s="23"/>
      <c r="Y97" s="23"/>
      <c r="Z97" s="23"/>
      <c r="AA97" s="23">
        <v>1.6</v>
      </c>
      <c r="AB97" s="23">
        <v>0.18</v>
      </c>
      <c r="AC97" s="23"/>
      <c r="AD97" s="23"/>
      <c r="AE97" s="23"/>
      <c r="AF97" s="23"/>
      <c r="AG97" s="2" t="s">
        <v>64</v>
      </c>
      <c r="AH97" s="2" t="s">
        <v>34</v>
      </c>
    </row>
    <row r="98" spans="1:34" x14ac:dyDescent="0.25">
      <c r="A98" s="2" t="s">
        <v>186</v>
      </c>
      <c r="B98" s="2" t="s">
        <v>98</v>
      </c>
      <c r="C98" s="21">
        <v>45467</v>
      </c>
      <c r="D98" s="21">
        <v>45475</v>
      </c>
      <c r="E98" s="22">
        <v>65400000</v>
      </c>
      <c r="F98" s="23">
        <v>1.4999999999999999E-2</v>
      </c>
      <c r="G98" s="22">
        <f t="shared" si="9"/>
        <v>981000</v>
      </c>
      <c r="H98" s="24">
        <v>0.32800000000000001</v>
      </c>
      <c r="I98" s="25">
        <v>61.73</v>
      </c>
      <c r="J98" s="21">
        <v>45565</v>
      </c>
      <c r="K98" s="21">
        <v>45657</v>
      </c>
      <c r="L98" s="21">
        <v>45748</v>
      </c>
      <c r="M98" s="21">
        <v>45838</v>
      </c>
      <c r="N98" s="21"/>
      <c r="O98" s="21"/>
      <c r="P98" s="21"/>
      <c r="Q98" s="21"/>
      <c r="R98" s="21"/>
      <c r="S98" s="21"/>
      <c r="T98" s="21"/>
      <c r="U98" s="21"/>
      <c r="V98" s="2" t="s">
        <v>41</v>
      </c>
      <c r="W98" s="23">
        <v>0</v>
      </c>
      <c r="X98" s="23">
        <v>1</v>
      </c>
      <c r="Y98" s="23">
        <v>0.93</v>
      </c>
      <c r="Z98" s="23"/>
      <c r="AA98" s="23"/>
      <c r="AB98" s="23"/>
      <c r="AC98" s="23"/>
      <c r="AD98" s="23"/>
      <c r="AE98" s="23"/>
      <c r="AF98" s="23"/>
      <c r="AG98" s="2" t="s">
        <v>33</v>
      </c>
      <c r="AH98" s="2" t="s">
        <v>34</v>
      </c>
    </row>
    <row r="99" spans="1:34" x14ac:dyDescent="0.25">
      <c r="A99" s="2" t="s">
        <v>188</v>
      </c>
      <c r="B99" s="2" t="s">
        <v>173</v>
      </c>
      <c r="C99" s="21">
        <v>45469</v>
      </c>
      <c r="D99" s="21">
        <v>45477</v>
      </c>
      <c r="E99" s="22">
        <v>58600000</v>
      </c>
      <c r="F99" s="23">
        <v>0.04</v>
      </c>
      <c r="G99" s="22">
        <f t="shared" si="9"/>
        <v>2344000</v>
      </c>
      <c r="H99" s="24">
        <v>0.23</v>
      </c>
      <c r="I99" s="25">
        <v>304.81</v>
      </c>
      <c r="J99" s="21">
        <v>45568</v>
      </c>
      <c r="K99" s="21">
        <v>45660</v>
      </c>
      <c r="L99" s="21">
        <v>45750</v>
      </c>
      <c r="M99" s="21">
        <v>45840</v>
      </c>
      <c r="N99" s="21"/>
      <c r="O99" s="21"/>
      <c r="P99" s="21"/>
      <c r="Q99" s="21"/>
      <c r="R99" s="21"/>
      <c r="S99" s="21"/>
      <c r="T99" s="21"/>
      <c r="U99" s="21"/>
      <c r="V99" s="2" t="s">
        <v>41</v>
      </c>
      <c r="W99" s="23">
        <v>0</v>
      </c>
      <c r="X99" s="23">
        <v>1</v>
      </c>
      <c r="Y99" s="23">
        <v>0.93</v>
      </c>
      <c r="Z99" s="23"/>
      <c r="AA99" s="23"/>
      <c r="AB99" s="23"/>
      <c r="AC99" s="23"/>
      <c r="AD99" s="23"/>
      <c r="AE99" s="23"/>
      <c r="AF99" s="23"/>
      <c r="AG99" s="2" t="s">
        <v>54</v>
      </c>
      <c r="AH99" s="2" t="s">
        <v>34</v>
      </c>
    </row>
    <row r="100" spans="1:34" x14ac:dyDescent="0.25">
      <c r="A100" s="2" t="s">
        <v>187</v>
      </c>
      <c r="B100" s="2" t="s">
        <v>112</v>
      </c>
      <c r="C100" s="21">
        <v>45469</v>
      </c>
      <c r="D100" s="21">
        <v>45477</v>
      </c>
      <c r="E100" s="22">
        <v>30720000</v>
      </c>
      <c r="F100" s="23">
        <v>2.5000000000000001E-2</v>
      </c>
      <c r="G100" s="22">
        <f t="shared" ref="G100" si="10">+F100*E100</f>
        <v>768000</v>
      </c>
      <c r="H100" s="24">
        <v>0.496</v>
      </c>
      <c r="I100" s="25">
        <v>126.4</v>
      </c>
      <c r="J100" s="21">
        <v>45568</v>
      </c>
      <c r="K100" s="21">
        <v>45660</v>
      </c>
      <c r="L100" s="21">
        <v>45750</v>
      </c>
      <c r="M100" s="21">
        <v>45840</v>
      </c>
      <c r="N100" s="21"/>
      <c r="O100" s="21"/>
      <c r="P100" s="21"/>
      <c r="Q100" s="21"/>
      <c r="R100" s="21"/>
      <c r="S100" s="21"/>
      <c r="T100" s="21"/>
      <c r="U100" s="21"/>
      <c r="V100" s="2" t="s">
        <v>41</v>
      </c>
      <c r="W100" s="23">
        <v>0</v>
      </c>
      <c r="X100" s="23">
        <v>1</v>
      </c>
      <c r="Y100" s="23">
        <v>0.9</v>
      </c>
      <c r="Z100" s="23"/>
      <c r="AA100" s="23"/>
      <c r="AB100" s="23"/>
      <c r="AC100" s="23"/>
      <c r="AD100" s="23"/>
      <c r="AE100" s="23"/>
      <c r="AF100" s="23"/>
      <c r="AG100" s="2" t="s">
        <v>135</v>
      </c>
      <c r="AH100" s="2" t="s">
        <v>34</v>
      </c>
    </row>
    <row r="101" spans="1:34" x14ac:dyDescent="0.25">
      <c r="A101" s="2" t="s">
        <v>190</v>
      </c>
      <c r="B101" s="2" t="s">
        <v>189</v>
      </c>
      <c r="C101" s="21">
        <v>45470</v>
      </c>
      <c r="D101" s="21">
        <v>45478</v>
      </c>
      <c r="E101" s="22">
        <v>20100000</v>
      </c>
      <c r="F101" s="23">
        <v>1.4999999999999999E-2</v>
      </c>
      <c r="G101" s="22">
        <f t="shared" ref="G101:G102" si="11">+F101*E101</f>
        <v>301500</v>
      </c>
      <c r="H101" s="24">
        <f>10.37*4%</f>
        <v>0.4148</v>
      </c>
      <c r="I101" s="25">
        <v>197.42</v>
      </c>
      <c r="J101" s="21">
        <v>45569</v>
      </c>
      <c r="K101" s="21">
        <v>45660</v>
      </c>
      <c r="L101" s="21">
        <v>45751</v>
      </c>
      <c r="M101" s="21">
        <v>45841</v>
      </c>
      <c r="N101" s="21"/>
      <c r="O101" s="21"/>
      <c r="P101" s="21"/>
      <c r="Q101" s="21"/>
      <c r="R101" s="21"/>
      <c r="S101" s="21"/>
      <c r="T101" s="21"/>
      <c r="U101" s="21"/>
      <c r="V101" s="2" t="s">
        <v>41</v>
      </c>
      <c r="W101" s="23">
        <v>0</v>
      </c>
      <c r="X101" s="23">
        <v>1</v>
      </c>
      <c r="Y101" s="23">
        <v>0.7</v>
      </c>
      <c r="Z101" s="23"/>
      <c r="AA101" s="23"/>
      <c r="AB101" s="23"/>
      <c r="AC101" s="23"/>
      <c r="AD101" s="23"/>
      <c r="AE101" s="23"/>
      <c r="AF101" s="23"/>
      <c r="AG101" s="2" t="s">
        <v>64</v>
      </c>
      <c r="AH101" s="2" t="s">
        <v>34</v>
      </c>
    </row>
    <row r="102" spans="1:34" x14ac:dyDescent="0.25">
      <c r="A102" s="2" t="s">
        <v>191</v>
      </c>
      <c r="B102" s="2" t="s">
        <v>98</v>
      </c>
      <c r="C102" s="21">
        <v>45476</v>
      </c>
      <c r="D102" s="21">
        <v>45484</v>
      </c>
      <c r="E102" s="22">
        <v>10000000</v>
      </c>
      <c r="F102" s="23">
        <v>3.5000000000000003E-2</v>
      </c>
      <c r="G102" s="22">
        <f t="shared" si="11"/>
        <v>350000.00000000006</v>
      </c>
      <c r="H102" s="24">
        <v>0.27800000000000002</v>
      </c>
      <c r="I102" s="25">
        <v>56.7</v>
      </c>
      <c r="J102" s="21">
        <v>45575</v>
      </c>
      <c r="K102" s="21">
        <v>45667</v>
      </c>
      <c r="L102" s="21">
        <v>45757</v>
      </c>
      <c r="M102" s="21">
        <v>45847</v>
      </c>
      <c r="N102" s="21"/>
      <c r="O102" s="21"/>
      <c r="P102" s="21"/>
      <c r="Q102" s="21"/>
      <c r="R102" s="21"/>
      <c r="S102" s="21"/>
      <c r="T102" s="21"/>
      <c r="U102" s="21"/>
      <c r="V102" s="2" t="s">
        <v>41</v>
      </c>
      <c r="W102" s="23">
        <v>0</v>
      </c>
      <c r="X102" s="23">
        <v>1</v>
      </c>
      <c r="Y102" s="23">
        <v>0.93</v>
      </c>
      <c r="Z102" s="23"/>
      <c r="AA102" s="23"/>
      <c r="AB102" s="23"/>
      <c r="AC102" s="23"/>
      <c r="AD102" s="23"/>
      <c r="AE102" s="23"/>
      <c r="AF102" s="23"/>
      <c r="AG102" s="2" t="s">
        <v>92</v>
      </c>
      <c r="AH102" s="2" t="s">
        <v>34</v>
      </c>
    </row>
    <row r="103" spans="1:34" x14ac:dyDescent="0.25">
      <c r="A103" s="2" t="s">
        <v>192</v>
      </c>
      <c r="B103" s="2" t="s">
        <v>112</v>
      </c>
      <c r="C103" s="21">
        <v>45478</v>
      </c>
      <c r="D103" s="21">
        <v>45488</v>
      </c>
      <c r="E103" s="22">
        <v>22000000</v>
      </c>
      <c r="F103" s="23">
        <v>1.4999999999999999E-2</v>
      </c>
      <c r="G103" s="22">
        <f t="shared" ref="G103:G106" si="12">+F103*E103</f>
        <v>330000</v>
      </c>
      <c r="H103" s="24">
        <v>0.48</v>
      </c>
      <c r="I103" s="25">
        <v>125.83</v>
      </c>
      <c r="J103" s="21">
        <v>45576</v>
      </c>
      <c r="K103" s="21">
        <v>45667</v>
      </c>
      <c r="L103" s="21">
        <v>45758</v>
      </c>
      <c r="M103" s="21">
        <v>45849</v>
      </c>
      <c r="N103" s="21"/>
      <c r="O103" s="21"/>
      <c r="P103" s="21"/>
      <c r="Q103" s="21"/>
      <c r="R103" s="21"/>
      <c r="S103" s="21"/>
      <c r="T103" s="21"/>
      <c r="U103" s="21"/>
      <c r="V103" s="2" t="s">
        <v>41</v>
      </c>
      <c r="W103" s="23">
        <v>0</v>
      </c>
      <c r="X103" s="23">
        <v>1</v>
      </c>
      <c r="Y103" s="23">
        <v>0.7</v>
      </c>
      <c r="Z103" s="23"/>
      <c r="AA103" s="23"/>
      <c r="AB103" s="23"/>
      <c r="AC103" s="23"/>
      <c r="AD103" s="23"/>
      <c r="AE103" s="23"/>
      <c r="AF103" s="23"/>
      <c r="AG103" s="2" t="s">
        <v>64</v>
      </c>
      <c r="AH103" s="2" t="s">
        <v>199</v>
      </c>
    </row>
    <row r="104" spans="1:34" x14ac:dyDescent="0.25">
      <c r="A104" s="2" t="s">
        <v>193</v>
      </c>
      <c r="B104" s="2" t="s">
        <v>78</v>
      </c>
      <c r="C104" s="21">
        <v>45481</v>
      </c>
      <c r="D104" s="21">
        <v>45489</v>
      </c>
      <c r="E104" s="22">
        <v>55900000</v>
      </c>
      <c r="F104" s="23">
        <v>0.04</v>
      </c>
      <c r="G104" s="22">
        <f t="shared" si="12"/>
        <v>2236000</v>
      </c>
      <c r="H104" s="24">
        <v>0.2324</v>
      </c>
      <c r="I104" s="25">
        <v>1683.75</v>
      </c>
      <c r="J104" s="21">
        <v>45580</v>
      </c>
      <c r="K104" s="21">
        <v>45672</v>
      </c>
      <c r="L104" s="21">
        <v>45762</v>
      </c>
      <c r="M104" s="21">
        <v>45852</v>
      </c>
      <c r="N104" s="21"/>
      <c r="O104" s="21"/>
      <c r="P104" s="21"/>
      <c r="Q104" s="21"/>
      <c r="R104" s="21"/>
      <c r="S104" s="21"/>
      <c r="T104" s="21"/>
      <c r="U104" s="21"/>
      <c r="V104" s="2" t="s">
        <v>41</v>
      </c>
      <c r="W104" s="23">
        <v>0</v>
      </c>
      <c r="X104" s="23">
        <v>1</v>
      </c>
      <c r="Y104" s="23">
        <v>0.93</v>
      </c>
      <c r="Z104" s="23"/>
      <c r="AA104" s="23"/>
      <c r="AB104" s="23"/>
      <c r="AC104" s="23"/>
      <c r="AD104" s="23"/>
      <c r="AE104" s="23"/>
      <c r="AF104" s="23"/>
      <c r="AG104" s="2" t="s">
        <v>54</v>
      </c>
      <c r="AH104" s="2" t="s">
        <v>34</v>
      </c>
    </row>
    <row r="105" spans="1:34" x14ac:dyDescent="0.25">
      <c r="A105" s="2" t="s">
        <v>196</v>
      </c>
      <c r="B105" s="2" t="s">
        <v>121</v>
      </c>
      <c r="C105" s="21">
        <v>45484</v>
      </c>
      <c r="D105" s="21">
        <v>45492</v>
      </c>
      <c r="E105" s="22">
        <v>30000000</v>
      </c>
      <c r="F105" s="23">
        <v>2.2499999999999999E-2</v>
      </c>
      <c r="G105" s="22">
        <f t="shared" si="12"/>
        <v>675000</v>
      </c>
      <c r="H105" s="24">
        <v>0.435</v>
      </c>
      <c r="I105" s="25">
        <v>11.39</v>
      </c>
      <c r="J105" s="21">
        <v>45582</v>
      </c>
      <c r="K105" s="21">
        <v>45673</v>
      </c>
      <c r="L105" s="21">
        <v>45762</v>
      </c>
      <c r="M105" s="21">
        <v>45855</v>
      </c>
      <c r="N105" s="21">
        <v>45946</v>
      </c>
      <c r="O105" s="21">
        <v>46037</v>
      </c>
      <c r="P105" s="21"/>
      <c r="Q105" s="21"/>
      <c r="R105" s="21"/>
      <c r="S105" s="21"/>
      <c r="T105" s="21"/>
      <c r="U105" s="21"/>
      <c r="V105" s="2" t="s">
        <v>41</v>
      </c>
      <c r="W105" s="23">
        <v>0</v>
      </c>
      <c r="X105" s="23">
        <v>1</v>
      </c>
      <c r="Y105" s="23">
        <v>0.93</v>
      </c>
      <c r="Z105" s="23"/>
      <c r="AA105" s="23"/>
      <c r="AB105" s="23"/>
      <c r="AC105" s="23"/>
      <c r="AD105" s="23"/>
      <c r="AE105" s="23"/>
      <c r="AF105" s="23"/>
      <c r="AG105" s="2" t="s">
        <v>33</v>
      </c>
      <c r="AH105" s="2" t="s">
        <v>51</v>
      </c>
    </row>
    <row r="106" spans="1:34" x14ac:dyDescent="0.25">
      <c r="A106" s="2" t="s">
        <v>195</v>
      </c>
      <c r="B106" s="2" t="s">
        <v>194</v>
      </c>
      <c r="C106" s="21">
        <v>45484</v>
      </c>
      <c r="D106" s="21">
        <v>45492</v>
      </c>
      <c r="E106" s="22">
        <v>30000000</v>
      </c>
      <c r="F106" s="23">
        <v>2.2499999999999999E-2</v>
      </c>
      <c r="G106" s="22">
        <f t="shared" si="12"/>
        <v>675000</v>
      </c>
      <c r="H106" s="24">
        <v>0.254</v>
      </c>
      <c r="I106" s="25">
        <v>7627.13</v>
      </c>
      <c r="J106" s="21">
        <v>46037</v>
      </c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" t="s">
        <v>9</v>
      </c>
      <c r="W106" s="23">
        <v>0</v>
      </c>
      <c r="X106" s="23"/>
      <c r="Y106" s="23"/>
      <c r="Z106" s="23"/>
      <c r="AA106" s="23"/>
      <c r="AB106" s="23"/>
      <c r="AC106" s="23"/>
      <c r="AD106" s="23"/>
      <c r="AE106" s="23">
        <v>1</v>
      </c>
      <c r="AF106" s="23">
        <v>0.254</v>
      </c>
      <c r="AG106" s="2" t="s">
        <v>33</v>
      </c>
      <c r="AH106" s="2" t="s">
        <v>51</v>
      </c>
    </row>
    <row r="107" spans="1:34" x14ac:dyDescent="0.25">
      <c r="A107" s="2" t="s">
        <v>198</v>
      </c>
      <c r="B107" s="2" t="s">
        <v>72</v>
      </c>
      <c r="C107" s="21">
        <v>45489</v>
      </c>
      <c r="D107" s="21">
        <v>45497</v>
      </c>
      <c r="E107" s="22">
        <v>13500000</v>
      </c>
      <c r="F107" s="23">
        <v>0.04</v>
      </c>
      <c r="G107" s="22">
        <f t="shared" ref="G107" si="13">+F107*E107</f>
        <v>540000</v>
      </c>
      <c r="H107" s="24">
        <v>0.38119999999999998</v>
      </c>
      <c r="I107" s="25">
        <v>177.55</v>
      </c>
      <c r="J107" s="21">
        <v>45588</v>
      </c>
      <c r="K107" s="21">
        <v>45680</v>
      </c>
      <c r="L107" s="21">
        <v>45770</v>
      </c>
      <c r="M107" s="21">
        <v>45860</v>
      </c>
      <c r="N107" s="21"/>
      <c r="O107" s="21"/>
      <c r="P107" s="21"/>
      <c r="Q107" s="21"/>
      <c r="R107" s="21"/>
      <c r="S107" s="21"/>
      <c r="T107" s="21"/>
      <c r="U107" s="21"/>
      <c r="V107" s="2" t="s">
        <v>41</v>
      </c>
      <c r="W107" s="23">
        <v>0</v>
      </c>
      <c r="X107" s="23">
        <v>1</v>
      </c>
      <c r="Y107" s="23">
        <v>0.93</v>
      </c>
      <c r="Z107" s="23"/>
      <c r="AA107" s="23"/>
      <c r="AB107" s="23"/>
      <c r="AC107" s="23"/>
      <c r="AD107" s="23"/>
      <c r="AE107" s="23"/>
      <c r="AF107" s="23"/>
      <c r="AG107" s="2" t="s">
        <v>197</v>
      </c>
      <c r="AH107" s="2" t="s">
        <v>34</v>
      </c>
    </row>
    <row r="108" spans="1:34" x14ac:dyDescent="0.25">
      <c r="A108" s="2" t="s">
        <v>201</v>
      </c>
      <c r="B108" s="2" t="s">
        <v>87</v>
      </c>
      <c r="C108" s="21">
        <v>45491</v>
      </c>
      <c r="D108" s="21">
        <v>45496</v>
      </c>
      <c r="E108" s="22">
        <v>500000</v>
      </c>
      <c r="F108" s="23">
        <v>2.2499999999999999E-2</v>
      </c>
      <c r="G108" s="22">
        <v>202592.14</v>
      </c>
      <c r="H108" s="24">
        <v>0.09</v>
      </c>
      <c r="I108" s="25">
        <v>552.66</v>
      </c>
      <c r="J108" s="21">
        <v>45856</v>
      </c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" t="s">
        <v>105</v>
      </c>
      <c r="W108" s="23">
        <v>0</v>
      </c>
      <c r="X108" s="23"/>
      <c r="Y108" s="23"/>
      <c r="Z108" s="23"/>
      <c r="AA108" s="23"/>
      <c r="AB108" s="23"/>
      <c r="AC108" s="23">
        <v>0.09</v>
      </c>
      <c r="AD108" s="23">
        <v>0.09</v>
      </c>
      <c r="AE108" s="23"/>
      <c r="AF108" s="23"/>
      <c r="AG108" s="2" t="s">
        <v>66</v>
      </c>
      <c r="AH108" s="2" t="s">
        <v>34</v>
      </c>
    </row>
    <row r="109" spans="1:34" x14ac:dyDescent="0.25">
      <c r="A109" s="2" t="s">
        <v>200</v>
      </c>
      <c r="B109" s="2" t="s">
        <v>160</v>
      </c>
      <c r="C109" s="21">
        <v>45491</v>
      </c>
      <c r="D109" s="21">
        <v>45496</v>
      </c>
      <c r="E109" s="22">
        <v>500000</v>
      </c>
      <c r="F109" s="23">
        <v>1.9E-2</v>
      </c>
      <c r="G109" s="22">
        <v>171089.57</v>
      </c>
      <c r="H109" s="24">
        <v>0.11</v>
      </c>
      <c r="I109" s="25">
        <v>479.49</v>
      </c>
      <c r="J109" s="21">
        <v>45856</v>
      </c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" t="s">
        <v>105</v>
      </c>
      <c r="W109" s="23">
        <v>0</v>
      </c>
      <c r="X109" s="23"/>
      <c r="Y109" s="23"/>
      <c r="Z109" s="23"/>
      <c r="AA109" s="23"/>
      <c r="AB109" s="23"/>
      <c r="AC109" s="23">
        <v>0.11</v>
      </c>
      <c r="AD109" s="23">
        <v>0.11</v>
      </c>
      <c r="AE109" s="23"/>
      <c r="AF109" s="23"/>
      <c r="AG109" s="2" t="s">
        <v>66</v>
      </c>
      <c r="AH109" s="2" t="s">
        <v>34</v>
      </c>
    </row>
    <row r="110" spans="1:34" x14ac:dyDescent="0.25">
      <c r="A110" s="2" t="s">
        <v>203</v>
      </c>
      <c r="B110" s="2" t="s">
        <v>157</v>
      </c>
      <c r="C110" s="21">
        <v>45492</v>
      </c>
      <c r="D110" s="21">
        <v>45502</v>
      </c>
      <c r="E110" s="22">
        <v>13050000</v>
      </c>
      <c r="F110" s="23">
        <v>0.04</v>
      </c>
      <c r="G110" s="22">
        <f t="shared" ref="G110" si="14">+F110*E110</f>
        <v>522000</v>
      </c>
      <c r="H110" s="24">
        <f>7.55%*4</f>
        <v>0.30199999999999999</v>
      </c>
      <c r="I110" s="25">
        <v>476.79</v>
      </c>
      <c r="J110" s="21">
        <v>45593</v>
      </c>
      <c r="K110" s="21">
        <v>45685</v>
      </c>
      <c r="L110" s="21">
        <v>45775</v>
      </c>
      <c r="M110" s="21">
        <v>45863</v>
      </c>
      <c r="N110" s="21"/>
      <c r="O110" s="21"/>
      <c r="P110" s="21"/>
      <c r="Q110" s="21"/>
      <c r="R110" s="21"/>
      <c r="S110" s="21"/>
      <c r="T110" s="21"/>
      <c r="U110" s="21"/>
      <c r="V110" s="2" t="s">
        <v>41</v>
      </c>
      <c r="W110" s="23">
        <v>0</v>
      </c>
      <c r="X110" s="23">
        <v>1</v>
      </c>
      <c r="Y110" s="23">
        <v>0.93</v>
      </c>
      <c r="Z110" s="23"/>
      <c r="AA110" s="23"/>
      <c r="AB110" s="23"/>
      <c r="AC110" s="23"/>
      <c r="AD110" s="23"/>
      <c r="AE110" s="23"/>
      <c r="AF110" s="23"/>
      <c r="AG110" s="2" t="s">
        <v>202</v>
      </c>
      <c r="AH110" s="2" t="s">
        <v>34</v>
      </c>
    </row>
    <row r="111" spans="1:34" x14ac:dyDescent="0.25">
      <c r="A111" s="2" t="s">
        <v>204</v>
      </c>
      <c r="B111" s="2" t="s">
        <v>87</v>
      </c>
      <c r="C111" s="21">
        <v>45499</v>
      </c>
      <c r="D111" s="21">
        <v>45503</v>
      </c>
      <c r="E111" s="22">
        <v>31005000</v>
      </c>
      <c r="F111" s="23">
        <v>0.02</v>
      </c>
      <c r="G111" s="22">
        <f>+(F111*E111)</f>
        <v>620100</v>
      </c>
      <c r="H111" s="24">
        <v>0.23</v>
      </c>
      <c r="I111" s="25">
        <v>544.44000000000005</v>
      </c>
      <c r="J111" s="21">
        <v>45863</v>
      </c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" t="s">
        <v>147</v>
      </c>
      <c r="W111" s="23">
        <v>0</v>
      </c>
      <c r="X111" s="23"/>
      <c r="Y111" s="23"/>
      <c r="Z111" s="23"/>
      <c r="AA111" s="23"/>
      <c r="AB111" s="23">
        <v>0.1</v>
      </c>
      <c r="AC111" s="23">
        <v>0.23</v>
      </c>
      <c r="AD111" s="23"/>
      <c r="AE111" s="23"/>
      <c r="AF111" s="23"/>
      <c r="AG111" s="2" t="s">
        <v>66</v>
      </c>
      <c r="AH111" s="2" t="s">
        <v>51</v>
      </c>
    </row>
    <row r="112" spans="1:34" x14ac:dyDescent="0.25">
      <c r="A112" s="2" t="s">
        <v>206</v>
      </c>
      <c r="B112" s="2" t="s">
        <v>205</v>
      </c>
      <c r="C112" s="21">
        <v>45510</v>
      </c>
      <c r="D112" s="21">
        <v>45518</v>
      </c>
      <c r="E112" s="22">
        <v>60000000</v>
      </c>
      <c r="F112" s="23">
        <v>0.03</v>
      </c>
      <c r="G112" s="22">
        <f t="shared" ref="G112:G115" si="15">+F112*E112</f>
        <v>1800000</v>
      </c>
      <c r="H112" s="24">
        <v>0.4</v>
      </c>
      <c r="I112" s="25">
        <v>4575.22</v>
      </c>
      <c r="J112" s="21">
        <v>46247</v>
      </c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" t="s">
        <v>9</v>
      </c>
      <c r="W112" s="23">
        <v>0</v>
      </c>
      <c r="X112" s="23"/>
      <c r="Y112" s="23"/>
      <c r="Z112" s="23"/>
      <c r="AA112" s="23"/>
      <c r="AB112" s="23"/>
      <c r="AC112" s="23"/>
      <c r="AD112" s="23"/>
      <c r="AE112" s="23">
        <v>1</v>
      </c>
      <c r="AF112" s="23">
        <v>0.4</v>
      </c>
      <c r="AG112" s="2" t="s">
        <v>33</v>
      </c>
      <c r="AH112" s="2" t="s">
        <v>34</v>
      </c>
    </row>
    <row r="113" spans="1:34" x14ac:dyDescent="0.25">
      <c r="A113" s="2" t="s">
        <v>211</v>
      </c>
      <c r="B113" s="2" t="s">
        <v>130</v>
      </c>
      <c r="C113" s="21">
        <v>45520</v>
      </c>
      <c r="D113" s="21">
        <v>45530</v>
      </c>
      <c r="E113" s="22">
        <v>36500000</v>
      </c>
      <c r="F113" s="23">
        <v>1.4999999999999999E-2</v>
      </c>
      <c r="G113" s="22">
        <f t="shared" si="15"/>
        <v>547500</v>
      </c>
      <c r="H113" s="24">
        <v>0.24399999999999999</v>
      </c>
      <c r="I113" s="25">
        <v>83.18</v>
      </c>
      <c r="J113" s="21">
        <v>45618</v>
      </c>
      <c r="K113" s="21">
        <v>45712</v>
      </c>
      <c r="L113" s="21">
        <v>45799</v>
      </c>
      <c r="M113" s="21">
        <v>45891</v>
      </c>
      <c r="N113" s="21"/>
      <c r="O113" s="21"/>
      <c r="P113" s="21"/>
      <c r="Q113" s="21"/>
      <c r="R113" s="21"/>
      <c r="S113" s="21"/>
      <c r="T113" s="21"/>
      <c r="U113" s="21"/>
      <c r="V113" s="2" t="s">
        <v>41</v>
      </c>
      <c r="W113" s="23">
        <v>0</v>
      </c>
      <c r="X113" s="23">
        <v>1</v>
      </c>
      <c r="Y113" s="23">
        <v>0.75</v>
      </c>
      <c r="Z113" s="23"/>
      <c r="AA113" s="23"/>
      <c r="AB113" s="23"/>
      <c r="AC113" s="23"/>
      <c r="AD113" s="23"/>
      <c r="AE113" s="23"/>
      <c r="AF113" s="23"/>
      <c r="AG113" s="2" t="s">
        <v>64</v>
      </c>
      <c r="AH113" s="2" t="s">
        <v>51</v>
      </c>
    </row>
    <row r="114" spans="1:34" x14ac:dyDescent="0.25">
      <c r="A114" s="2" t="s">
        <v>213</v>
      </c>
      <c r="B114" s="2" t="s">
        <v>137</v>
      </c>
      <c r="C114" s="21">
        <v>45533</v>
      </c>
      <c r="D114" s="21">
        <v>45541</v>
      </c>
      <c r="E114" s="22">
        <v>57600000</v>
      </c>
      <c r="F114" s="23">
        <v>0.04</v>
      </c>
      <c r="G114" s="22">
        <f t="shared" si="15"/>
        <v>2304000</v>
      </c>
      <c r="H114" s="24">
        <v>0.496</v>
      </c>
      <c r="I114" s="25">
        <v>77.59</v>
      </c>
      <c r="J114" s="21">
        <v>45631</v>
      </c>
      <c r="K114" s="21">
        <v>45721</v>
      </c>
      <c r="L114" s="21">
        <v>45813</v>
      </c>
      <c r="M114" s="21">
        <v>45904</v>
      </c>
      <c r="N114" s="21"/>
      <c r="O114" s="21"/>
      <c r="P114" s="21"/>
      <c r="Q114" s="21"/>
      <c r="R114" s="21"/>
      <c r="S114" s="21"/>
      <c r="T114" s="21"/>
      <c r="U114" s="21"/>
      <c r="V114" s="2" t="s">
        <v>41</v>
      </c>
      <c r="W114" s="23">
        <v>0</v>
      </c>
      <c r="X114" s="23">
        <v>1</v>
      </c>
      <c r="Y114" s="23">
        <v>0.93</v>
      </c>
      <c r="Z114" s="23"/>
      <c r="AA114" s="23"/>
      <c r="AB114" s="23"/>
      <c r="AC114" s="23"/>
      <c r="AD114" s="23"/>
      <c r="AE114" s="23"/>
      <c r="AF114" s="23"/>
      <c r="AG114" s="2" t="s">
        <v>54</v>
      </c>
      <c r="AH114" s="2" t="s">
        <v>34</v>
      </c>
    </row>
    <row r="115" spans="1:34" x14ac:dyDescent="0.25">
      <c r="A115" s="2" t="s">
        <v>212</v>
      </c>
      <c r="B115" s="2" t="s">
        <v>32</v>
      </c>
      <c r="C115" s="21">
        <v>45533</v>
      </c>
      <c r="D115" s="21">
        <v>45541</v>
      </c>
      <c r="E115" s="22">
        <v>15250000</v>
      </c>
      <c r="F115" s="23">
        <v>0.04</v>
      </c>
      <c r="G115" s="22">
        <f t="shared" si="15"/>
        <v>610000</v>
      </c>
      <c r="H115" s="24">
        <v>0.19120000000000001</v>
      </c>
      <c r="I115" s="25">
        <v>172.12</v>
      </c>
      <c r="J115" s="21">
        <v>45631</v>
      </c>
      <c r="K115" s="21">
        <v>45721</v>
      </c>
      <c r="L115" s="21">
        <v>45813</v>
      </c>
      <c r="M115" s="21">
        <v>45904</v>
      </c>
      <c r="N115" s="21"/>
      <c r="O115" s="21"/>
      <c r="P115" s="21"/>
      <c r="Q115" s="21"/>
      <c r="R115" s="21"/>
      <c r="S115" s="21"/>
      <c r="T115" s="21"/>
      <c r="U115" s="21"/>
      <c r="V115" s="2" t="s">
        <v>41</v>
      </c>
      <c r="W115" s="23">
        <v>0</v>
      </c>
      <c r="X115" s="23">
        <v>1</v>
      </c>
      <c r="Y115" s="23">
        <v>0.93</v>
      </c>
      <c r="Z115" s="23"/>
      <c r="AA115" s="23"/>
      <c r="AB115" s="23"/>
      <c r="AC115" s="23"/>
      <c r="AD115" s="23"/>
      <c r="AE115" s="23"/>
      <c r="AF115" s="23"/>
      <c r="AG115" s="2" t="s">
        <v>202</v>
      </c>
      <c r="AH115" s="2" t="s">
        <v>34</v>
      </c>
    </row>
    <row r="116" spans="1:34" x14ac:dyDescent="0.25">
      <c r="A116" s="2" t="s">
        <v>214</v>
      </c>
      <c r="B116" s="2" t="s">
        <v>205</v>
      </c>
      <c r="C116" s="21">
        <v>45559</v>
      </c>
      <c r="D116" s="21">
        <v>45568</v>
      </c>
      <c r="E116" s="22">
        <v>45000000</v>
      </c>
      <c r="F116" s="23">
        <v>0.03</v>
      </c>
      <c r="G116" s="22">
        <f t="shared" ref="G116:G123" si="16">+F116*E116</f>
        <v>1350000</v>
      </c>
      <c r="H116" s="24">
        <v>0.35699999999999998</v>
      </c>
      <c r="I116" s="25">
        <v>4940.72</v>
      </c>
      <c r="J116" s="21">
        <v>46295</v>
      </c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" t="s">
        <v>9</v>
      </c>
      <c r="W116" s="23">
        <v>0</v>
      </c>
      <c r="X116" s="23"/>
      <c r="Y116" s="23"/>
      <c r="Z116" s="23"/>
      <c r="AA116" s="23"/>
      <c r="AB116" s="23"/>
      <c r="AC116" s="23"/>
      <c r="AD116" s="23"/>
      <c r="AE116" s="23">
        <v>1</v>
      </c>
      <c r="AF116" s="23">
        <v>0.35699999999999998</v>
      </c>
      <c r="AG116" s="2" t="s">
        <v>33</v>
      </c>
      <c r="AH116" s="2" t="s">
        <v>34</v>
      </c>
    </row>
    <row r="117" spans="1:34" x14ac:dyDescent="0.25">
      <c r="A117" s="56" t="s">
        <v>219</v>
      </c>
      <c r="B117" s="2" t="s">
        <v>36</v>
      </c>
      <c r="C117" s="21">
        <v>45561</v>
      </c>
      <c r="D117" s="21">
        <v>45572</v>
      </c>
      <c r="E117" s="22">
        <v>34950000</v>
      </c>
      <c r="F117" s="23">
        <v>0.04</v>
      </c>
      <c r="G117" s="22">
        <f t="shared" si="16"/>
        <v>1398000</v>
      </c>
      <c r="H117" s="24">
        <v>0.16200000000000001</v>
      </c>
      <c r="I117" s="25">
        <v>95.2</v>
      </c>
      <c r="J117" s="21">
        <v>45660</v>
      </c>
      <c r="K117" s="21">
        <v>45750</v>
      </c>
      <c r="L117" s="21">
        <v>45841</v>
      </c>
      <c r="M117" s="21">
        <v>45933</v>
      </c>
      <c r="N117" s="21"/>
      <c r="O117" s="21"/>
      <c r="P117" s="21"/>
      <c r="Q117" s="21"/>
      <c r="R117" s="21"/>
      <c r="S117" s="21"/>
      <c r="T117" s="21"/>
      <c r="U117" s="21"/>
      <c r="V117" s="2" t="s">
        <v>41</v>
      </c>
      <c r="W117" s="23">
        <v>0</v>
      </c>
      <c r="X117" s="23">
        <v>1</v>
      </c>
      <c r="Y117" s="23">
        <v>0.93</v>
      </c>
      <c r="Z117" s="23"/>
      <c r="AA117" s="23"/>
      <c r="AB117" s="23"/>
      <c r="AC117" s="23"/>
      <c r="AD117" s="23"/>
      <c r="AE117" s="23"/>
      <c r="AF117" s="23"/>
      <c r="AG117" s="2" t="s">
        <v>54</v>
      </c>
      <c r="AH117" s="2" t="s">
        <v>51</v>
      </c>
    </row>
    <row r="118" spans="1:34" x14ac:dyDescent="0.25">
      <c r="A118" s="2" t="s">
        <v>220</v>
      </c>
      <c r="B118" s="2" t="s">
        <v>60</v>
      </c>
      <c r="C118" s="21">
        <v>45562</v>
      </c>
      <c r="D118" s="21">
        <v>45572</v>
      </c>
      <c r="E118" s="22">
        <v>10900000</v>
      </c>
      <c r="F118" s="23">
        <v>0.04</v>
      </c>
      <c r="G118" s="22">
        <f t="shared" si="16"/>
        <v>436000</v>
      </c>
      <c r="H118" s="24">
        <v>0.192</v>
      </c>
      <c r="I118" s="25">
        <v>61.87</v>
      </c>
      <c r="J118" s="21">
        <v>45663</v>
      </c>
      <c r="K118" s="21">
        <v>45751</v>
      </c>
      <c r="L118" s="21">
        <v>45841</v>
      </c>
      <c r="M118" s="21">
        <v>45933</v>
      </c>
      <c r="N118" s="21"/>
      <c r="O118" s="21"/>
      <c r="P118" s="21"/>
      <c r="Q118" s="21"/>
      <c r="R118" s="21"/>
      <c r="S118" s="21"/>
      <c r="T118" s="21"/>
      <c r="U118" s="21"/>
      <c r="V118" s="2" t="s">
        <v>41</v>
      </c>
      <c r="W118" s="23">
        <v>0</v>
      </c>
      <c r="X118" s="23">
        <v>1</v>
      </c>
      <c r="Y118" s="23">
        <v>0.93</v>
      </c>
      <c r="Z118" s="23"/>
      <c r="AA118" s="23"/>
      <c r="AB118" s="23"/>
      <c r="AC118" s="23"/>
      <c r="AD118" s="23"/>
      <c r="AE118" s="23"/>
      <c r="AF118" s="23"/>
      <c r="AG118" s="2" t="s">
        <v>202</v>
      </c>
      <c r="AH118" s="2" t="s">
        <v>34</v>
      </c>
    </row>
    <row r="119" spans="1:34" x14ac:dyDescent="0.25">
      <c r="A119" s="2" t="s">
        <v>221</v>
      </c>
      <c r="B119" s="2" t="s">
        <v>62</v>
      </c>
      <c r="C119" s="21">
        <v>45565</v>
      </c>
      <c r="D119" s="21">
        <v>45574</v>
      </c>
      <c r="E119" s="22">
        <v>10000000</v>
      </c>
      <c r="F119" s="23">
        <v>3.5000000000000003E-2</v>
      </c>
      <c r="G119" s="22">
        <f t="shared" si="16"/>
        <v>350000.00000000006</v>
      </c>
      <c r="H119" s="24">
        <v>0.192</v>
      </c>
      <c r="I119" s="25">
        <v>273.70999999999998</v>
      </c>
      <c r="J119" s="21">
        <v>45664</v>
      </c>
      <c r="K119" s="21">
        <v>45754</v>
      </c>
      <c r="L119" s="21">
        <v>45845</v>
      </c>
      <c r="M119" s="21">
        <v>45937</v>
      </c>
      <c r="N119" s="21"/>
      <c r="O119" s="21"/>
      <c r="P119" s="21"/>
      <c r="Q119" s="21"/>
      <c r="R119" s="21"/>
      <c r="S119" s="21"/>
      <c r="T119" s="21"/>
      <c r="U119" s="21"/>
      <c r="V119" s="2" t="s">
        <v>41</v>
      </c>
      <c r="W119" s="23">
        <v>0</v>
      </c>
      <c r="X119" s="23">
        <v>1</v>
      </c>
      <c r="Y119" s="23">
        <v>0.93</v>
      </c>
      <c r="Z119" s="23"/>
      <c r="AA119" s="23"/>
      <c r="AB119" s="23"/>
      <c r="AC119" s="23"/>
      <c r="AD119" s="23"/>
      <c r="AE119" s="23"/>
      <c r="AF119" s="23"/>
      <c r="AG119" s="2" t="s">
        <v>197</v>
      </c>
      <c r="AH119" s="2" t="s">
        <v>51</v>
      </c>
    </row>
    <row r="120" spans="1:34" x14ac:dyDescent="0.25">
      <c r="A120" s="2" t="s">
        <v>215</v>
      </c>
      <c r="B120" s="2" t="s">
        <v>137</v>
      </c>
      <c r="C120" s="21">
        <v>45574</v>
      </c>
      <c r="D120" s="21">
        <v>45582</v>
      </c>
      <c r="E120" s="22">
        <v>10000000</v>
      </c>
      <c r="F120" s="23">
        <v>3.5000000000000003E-2</v>
      </c>
      <c r="G120" s="22">
        <f t="shared" si="16"/>
        <v>350000.00000000006</v>
      </c>
      <c r="H120" s="24">
        <v>0.57399999999999995</v>
      </c>
      <c r="I120" s="25">
        <v>58.86</v>
      </c>
      <c r="J120" s="21">
        <v>45673</v>
      </c>
      <c r="K120" s="21">
        <v>45763</v>
      </c>
      <c r="L120" s="21">
        <v>45854</v>
      </c>
      <c r="M120" s="21">
        <v>45946</v>
      </c>
      <c r="N120" s="21"/>
      <c r="O120" s="21"/>
      <c r="P120" s="21"/>
      <c r="Q120" s="21"/>
      <c r="R120" s="21"/>
      <c r="S120" s="21"/>
      <c r="T120" s="21"/>
      <c r="U120" s="21"/>
      <c r="V120" s="2" t="s">
        <v>41</v>
      </c>
      <c r="W120" s="23">
        <v>0</v>
      </c>
      <c r="X120" s="23">
        <v>1</v>
      </c>
      <c r="Y120" s="23">
        <v>0.93</v>
      </c>
      <c r="Z120" s="23"/>
      <c r="AA120" s="23"/>
      <c r="AB120" s="23"/>
      <c r="AC120" s="23"/>
      <c r="AD120" s="23"/>
      <c r="AE120" s="23"/>
      <c r="AF120" s="24"/>
      <c r="AG120" s="2" t="s">
        <v>92</v>
      </c>
      <c r="AH120" s="2"/>
    </row>
    <row r="121" spans="1:34" s="63" customFormat="1" x14ac:dyDescent="0.25">
      <c r="A121" s="57" t="s">
        <v>216</v>
      </c>
      <c r="B121" s="57" t="s">
        <v>116</v>
      </c>
      <c r="C121" s="58">
        <v>45574</v>
      </c>
      <c r="D121" s="58">
        <v>45582</v>
      </c>
      <c r="E121" s="59">
        <v>65400000</v>
      </c>
      <c r="F121" s="60">
        <v>1.4999999999999999E-2</v>
      </c>
      <c r="G121" s="59">
        <f t="shared" si="16"/>
        <v>981000</v>
      </c>
      <c r="H121" s="61">
        <v>0.218</v>
      </c>
      <c r="I121" s="62">
        <v>218.06</v>
      </c>
      <c r="J121" s="58">
        <v>45673</v>
      </c>
      <c r="K121" s="58">
        <v>45763</v>
      </c>
      <c r="L121" s="58">
        <v>45854</v>
      </c>
      <c r="M121" s="58">
        <v>45946</v>
      </c>
      <c r="N121" s="58"/>
      <c r="O121" s="58"/>
      <c r="P121" s="58"/>
      <c r="Q121" s="58"/>
      <c r="R121" s="58"/>
      <c r="S121" s="58"/>
      <c r="T121" s="58"/>
      <c r="U121" s="58"/>
      <c r="V121" s="57" t="s">
        <v>41</v>
      </c>
      <c r="W121" s="60">
        <v>0</v>
      </c>
      <c r="X121" s="60">
        <v>1</v>
      </c>
      <c r="Y121" s="60">
        <v>0.93</v>
      </c>
      <c r="Z121" s="60"/>
      <c r="AA121" s="60"/>
      <c r="AB121" s="60"/>
      <c r="AC121" s="60"/>
      <c r="AD121" s="60"/>
      <c r="AE121" s="60"/>
      <c r="AF121" s="61"/>
      <c r="AG121" s="57" t="s">
        <v>33</v>
      </c>
      <c r="AH121" s="57" t="s">
        <v>34</v>
      </c>
    </row>
    <row r="122" spans="1:34" x14ac:dyDescent="0.25">
      <c r="A122" s="2" t="s">
        <v>217</v>
      </c>
      <c r="B122" s="2" t="s">
        <v>218</v>
      </c>
      <c r="C122" s="21">
        <v>45576</v>
      </c>
      <c r="D122" s="21">
        <v>45586</v>
      </c>
      <c r="E122" s="22">
        <v>30400000</v>
      </c>
      <c r="F122" s="23">
        <v>1.4999999999999999E-2</v>
      </c>
      <c r="G122" s="22">
        <f t="shared" si="16"/>
        <v>456000</v>
      </c>
      <c r="H122" s="24">
        <v>0.44799999999999995</v>
      </c>
      <c r="I122" s="25">
        <v>96.1</v>
      </c>
      <c r="J122" s="21">
        <v>45673</v>
      </c>
      <c r="K122" s="21">
        <v>45762</v>
      </c>
      <c r="L122" s="21">
        <v>45856</v>
      </c>
      <c r="M122" s="21">
        <v>45947</v>
      </c>
      <c r="V122" s="2" t="s">
        <v>41</v>
      </c>
      <c r="W122" s="23">
        <v>0</v>
      </c>
      <c r="X122" s="23">
        <v>1</v>
      </c>
      <c r="Y122" s="23">
        <v>0.93</v>
      </c>
      <c r="Z122" s="23"/>
      <c r="AA122" s="23"/>
      <c r="AB122" s="23"/>
      <c r="AC122" s="23"/>
      <c r="AD122" s="23"/>
      <c r="AE122" s="23"/>
      <c r="AF122" s="23"/>
      <c r="AG122" s="2" t="s">
        <v>33</v>
      </c>
      <c r="AH122" s="2" t="s">
        <v>34</v>
      </c>
    </row>
    <row r="123" spans="1:34" x14ac:dyDescent="0.25">
      <c r="A123" s="2" t="s">
        <v>222</v>
      </c>
      <c r="B123" s="2" t="s">
        <v>100</v>
      </c>
      <c r="C123" s="21">
        <v>45580</v>
      </c>
      <c r="D123" s="21">
        <v>45588</v>
      </c>
      <c r="E123" s="22">
        <v>25000000</v>
      </c>
      <c r="F123" s="23">
        <v>1.4999999999999999E-2</v>
      </c>
      <c r="G123" s="22">
        <f t="shared" si="16"/>
        <v>375000</v>
      </c>
      <c r="H123" s="24">
        <v>0.26200000000000001</v>
      </c>
      <c r="I123" s="25">
        <v>227.36</v>
      </c>
      <c r="J123" s="21">
        <v>45679</v>
      </c>
      <c r="K123" s="21">
        <v>45769</v>
      </c>
      <c r="L123" s="21">
        <v>45860</v>
      </c>
      <c r="M123" s="21">
        <v>45951</v>
      </c>
      <c r="N123" s="21"/>
      <c r="O123" s="21"/>
      <c r="P123" s="21"/>
      <c r="Q123" s="21"/>
      <c r="R123" s="21"/>
      <c r="S123" s="21"/>
      <c r="T123" s="21"/>
      <c r="U123" s="21"/>
      <c r="V123" s="2" t="s">
        <v>41</v>
      </c>
      <c r="W123" s="23">
        <v>0</v>
      </c>
      <c r="X123" s="23">
        <v>1</v>
      </c>
      <c r="Y123" s="23">
        <v>0.85</v>
      </c>
      <c r="Z123" s="23"/>
      <c r="AA123" s="23"/>
      <c r="AB123" s="23"/>
      <c r="AC123" s="23"/>
      <c r="AD123" s="23"/>
      <c r="AE123" s="23"/>
      <c r="AF123" s="23"/>
      <c r="AG123" s="2" t="s">
        <v>64</v>
      </c>
      <c r="AH123" s="2" t="s">
        <v>34</v>
      </c>
    </row>
    <row r="124" spans="1:34" x14ac:dyDescent="0.25">
      <c r="A124" s="2" t="s">
        <v>233</v>
      </c>
      <c r="B124" s="2" t="s">
        <v>137</v>
      </c>
      <c r="C124" s="21">
        <v>45581</v>
      </c>
      <c r="D124" s="21">
        <v>45589</v>
      </c>
      <c r="E124" s="22">
        <v>7300000</v>
      </c>
      <c r="F124" s="23">
        <v>0.03</v>
      </c>
      <c r="G124" s="22">
        <f t="shared" ref="G124:G129" si="17">+F124*E124</f>
        <v>219000</v>
      </c>
      <c r="H124" s="24">
        <v>0.63400000000000001</v>
      </c>
      <c r="I124" s="25">
        <v>57.46</v>
      </c>
      <c r="J124" s="21">
        <v>45680</v>
      </c>
      <c r="K124" s="21">
        <v>45770</v>
      </c>
      <c r="L124" s="21">
        <v>45861</v>
      </c>
      <c r="M124" s="21">
        <v>45952</v>
      </c>
      <c r="N124" s="21"/>
      <c r="O124" s="21"/>
      <c r="P124" s="21"/>
      <c r="Q124" s="21"/>
      <c r="R124" s="21"/>
      <c r="S124" s="21"/>
      <c r="T124" s="21"/>
      <c r="U124" s="21"/>
      <c r="V124" s="2" t="s">
        <v>41</v>
      </c>
      <c r="W124" s="23">
        <v>0</v>
      </c>
      <c r="X124" s="23">
        <v>1</v>
      </c>
      <c r="Y124" s="23">
        <v>0.93</v>
      </c>
      <c r="Z124" s="23"/>
      <c r="AA124" s="23"/>
      <c r="AB124" s="23"/>
      <c r="AC124" s="23"/>
      <c r="AD124" s="23"/>
      <c r="AE124" s="23"/>
      <c r="AF124" s="24"/>
      <c r="AG124" s="2" t="s">
        <v>234</v>
      </c>
      <c r="AH124" s="2" t="s">
        <v>34</v>
      </c>
    </row>
    <row r="125" spans="1:34" x14ac:dyDescent="0.25">
      <c r="A125" s="2" t="s">
        <v>236</v>
      </c>
      <c r="B125" s="2" t="s">
        <v>235</v>
      </c>
      <c r="C125" s="21">
        <v>45589</v>
      </c>
      <c r="D125" s="21">
        <v>45597</v>
      </c>
      <c r="E125" s="22">
        <v>31050000</v>
      </c>
      <c r="F125" s="23">
        <v>2.5000000000000001E-2</v>
      </c>
      <c r="G125" s="22">
        <f t="shared" si="17"/>
        <v>776250</v>
      </c>
      <c r="H125" s="24">
        <v>0.3604</v>
      </c>
      <c r="I125" s="25">
        <v>183.75</v>
      </c>
      <c r="J125" s="21">
        <v>45688</v>
      </c>
      <c r="K125" s="21">
        <v>45777</v>
      </c>
      <c r="L125" s="21">
        <v>45869</v>
      </c>
      <c r="M125" s="21">
        <v>45960</v>
      </c>
      <c r="N125" s="21"/>
      <c r="O125" s="21"/>
      <c r="P125" s="21"/>
      <c r="Q125" s="21"/>
      <c r="R125" s="21"/>
      <c r="S125" s="21"/>
      <c r="T125" s="21"/>
      <c r="U125" s="21"/>
      <c r="V125" s="2" t="s">
        <v>41</v>
      </c>
      <c r="W125" s="23">
        <v>0</v>
      </c>
      <c r="X125" s="23">
        <v>1</v>
      </c>
      <c r="Y125" s="23">
        <v>0.9</v>
      </c>
      <c r="Z125" s="23"/>
      <c r="AA125" s="23"/>
      <c r="AB125" s="23"/>
      <c r="AC125" s="23"/>
      <c r="AD125" s="23"/>
      <c r="AE125" s="23"/>
      <c r="AF125" s="23"/>
      <c r="AG125" s="2" t="s">
        <v>135</v>
      </c>
      <c r="AH125" s="2" t="s">
        <v>34</v>
      </c>
    </row>
    <row r="126" spans="1:34" x14ac:dyDescent="0.25">
      <c r="A126" s="56" t="s">
        <v>237</v>
      </c>
      <c r="B126" s="2" t="s">
        <v>177</v>
      </c>
      <c r="C126" s="21">
        <v>45594</v>
      </c>
      <c r="D126" s="21">
        <v>45602</v>
      </c>
      <c r="E126" s="22">
        <v>83100000</v>
      </c>
      <c r="F126" s="23">
        <v>0.04</v>
      </c>
      <c r="G126" s="22">
        <f t="shared" si="17"/>
        <v>3324000</v>
      </c>
      <c r="H126" s="24">
        <v>0.2</v>
      </c>
      <c r="I126" s="25">
        <v>485.39</v>
      </c>
      <c r="J126" s="21">
        <v>45693</v>
      </c>
      <c r="K126" s="21">
        <v>45782</v>
      </c>
      <c r="L126" s="21">
        <v>45874</v>
      </c>
      <c r="M126" s="21">
        <v>45965</v>
      </c>
      <c r="N126" s="21"/>
      <c r="O126" s="21"/>
      <c r="P126" s="21"/>
      <c r="Q126" s="21"/>
      <c r="R126" s="21"/>
      <c r="S126" s="21"/>
      <c r="T126" s="21"/>
      <c r="U126" s="21"/>
      <c r="V126" s="2" t="s">
        <v>41</v>
      </c>
      <c r="W126" s="23">
        <v>0</v>
      </c>
      <c r="X126" s="23">
        <v>1</v>
      </c>
      <c r="Y126" s="23">
        <v>0.93</v>
      </c>
      <c r="Z126" s="23"/>
      <c r="AA126" s="23"/>
      <c r="AB126" s="23"/>
      <c r="AC126" s="23"/>
      <c r="AD126" s="23"/>
      <c r="AE126" s="23"/>
      <c r="AF126" s="23"/>
      <c r="AG126" s="2" t="s">
        <v>54</v>
      </c>
      <c r="AH126" s="2" t="s">
        <v>34</v>
      </c>
    </row>
    <row r="127" spans="1:34" x14ac:dyDescent="0.25">
      <c r="A127" s="2" t="s">
        <v>239</v>
      </c>
      <c r="B127" s="2" t="s">
        <v>238</v>
      </c>
      <c r="C127" s="21">
        <v>45622</v>
      </c>
      <c r="D127" s="21">
        <v>45630</v>
      </c>
      <c r="E127" s="22">
        <v>32000000</v>
      </c>
      <c r="F127" s="23">
        <v>1.4999999999999999E-2</v>
      </c>
      <c r="G127" s="22">
        <f t="shared" si="17"/>
        <v>480000</v>
      </c>
      <c r="H127" s="24">
        <v>0.1113</v>
      </c>
      <c r="I127" s="25">
        <v>141.74</v>
      </c>
      <c r="J127" s="21">
        <v>45719</v>
      </c>
      <c r="K127" s="21">
        <v>45811</v>
      </c>
      <c r="L127" s="21">
        <v>45903</v>
      </c>
      <c r="M127" s="21">
        <v>45993</v>
      </c>
      <c r="N127" s="21"/>
      <c r="O127" s="21"/>
      <c r="P127" s="21"/>
      <c r="Q127" s="21"/>
      <c r="R127" s="21"/>
      <c r="S127" s="21"/>
      <c r="T127" s="21"/>
      <c r="U127" s="21"/>
      <c r="V127" s="2" t="s">
        <v>41</v>
      </c>
      <c r="W127" s="23">
        <v>0</v>
      </c>
      <c r="X127" s="23">
        <v>1</v>
      </c>
      <c r="Y127" s="23">
        <v>0.8</v>
      </c>
      <c r="Z127" s="23"/>
      <c r="AA127" s="23"/>
      <c r="AB127" s="23"/>
      <c r="AC127" s="23"/>
      <c r="AD127" s="23"/>
      <c r="AE127" s="23"/>
      <c r="AF127" s="23"/>
      <c r="AG127" s="2" t="s">
        <v>64</v>
      </c>
      <c r="AH127" s="2" t="s">
        <v>34</v>
      </c>
    </row>
    <row r="128" spans="1:34" x14ac:dyDescent="0.25">
      <c r="A128" s="2" t="s">
        <v>243</v>
      </c>
      <c r="B128" s="2" t="s">
        <v>72</v>
      </c>
      <c r="C128" s="21">
        <v>45623</v>
      </c>
      <c r="D128" s="21">
        <v>45631</v>
      </c>
      <c r="E128" s="22">
        <v>10000000</v>
      </c>
      <c r="F128" s="23">
        <v>3.5000000000000003E-2</v>
      </c>
      <c r="G128" s="22">
        <f t="shared" si="17"/>
        <v>350000.00000000006</v>
      </c>
      <c r="H128" s="24">
        <v>0.2356</v>
      </c>
      <c r="I128" s="25">
        <v>136.24</v>
      </c>
      <c r="J128" s="21">
        <v>45720</v>
      </c>
      <c r="K128" s="21">
        <v>45812</v>
      </c>
      <c r="L128" s="21">
        <v>45904</v>
      </c>
      <c r="M128" s="21">
        <v>45994</v>
      </c>
      <c r="N128" s="21"/>
      <c r="O128" s="21"/>
      <c r="P128" s="21"/>
      <c r="Q128" s="21"/>
      <c r="R128" s="21"/>
      <c r="S128" s="21"/>
      <c r="T128" s="21"/>
      <c r="U128" s="21"/>
      <c r="V128" s="2" t="s">
        <v>41</v>
      </c>
      <c r="W128" s="23">
        <v>0</v>
      </c>
      <c r="X128" s="23">
        <v>1</v>
      </c>
      <c r="Y128" s="23">
        <v>0.8</v>
      </c>
      <c r="Z128" s="23">
        <v>0.9</v>
      </c>
      <c r="AA128" s="23"/>
      <c r="AB128" s="23"/>
      <c r="AC128" s="23"/>
      <c r="AD128" s="23"/>
      <c r="AE128" s="23"/>
      <c r="AF128" s="24"/>
      <c r="AG128" s="2" t="s">
        <v>92</v>
      </c>
      <c r="AH128" s="2" t="s">
        <v>34</v>
      </c>
    </row>
    <row r="129" spans="1:34" x14ac:dyDescent="0.25">
      <c r="A129" s="2" t="s">
        <v>244</v>
      </c>
      <c r="B129" s="2" t="s">
        <v>241</v>
      </c>
      <c r="C129" s="21">
        <v>45623</v>
      </c>
      <c r="D129" s="21">
        <v>45632</v>
      </c>
      <c r="E129" s="22">
        <v>70000000</v>
      </c>
      <c r="F129" s="23">
        <v>1.4999999999999999E-2</v>
      </c>
      <c r="G129" s="22">
        <f t="shared" si="17"/>
        <v>1050000</v>
      </c>
      <c r="H129" s="24">
        <v>0.20599999999999999</v>
      </c>
      <c r="I129" s="25">
        <v>240.95</v>
      </c>
      <c r="J129" s="21">
        <v>45995</v>
      </c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" t="s">
        <v>9</v>
      </c>
      <c r="W129" s="23">
        <v>0</v>
      </c>
      <c r="X129" s="23"/>
      <c r="Y129" s="23"/>
      <c r="Z129" s="23"/>
      <c r="AA129" s="23"/>
      <c r="AB129" s="23"/>
      <c r="AC129" s="23"/>
      <c r="AD129" s="23"/>
      <c r="AE129" s="23">
        <v>1</v>
      </c>
      <c r="AF129" s="23">
        <v>0.20599999999999999</v>
      </c>
      <c r="AG129" s="2" t="s">
        <v>33</v>
      </c>
      <c r="AH129" s="2" t="s">
        <v>34</v>
      </c>
    </row>
    <row r="130" spans="1:34" x14ac:dyDescent="0.25">
      <c r="A130" s="56" t="s">
        <v>242</v>
      </c>
      <c r="B130" s="2" t="s">
        <v>72</v>
      </c>
      <c r="C130" s="21">
        <v>45623</v>
      </c>
      <c r="D130" s="21">
        <v>45631</v>
      </c>
      <c r="E130" s="22">
        <v>39750000</v>
      </c>
      <c r="F130" s="23">
        <v>0.04</v>
      </c>
      <c r="G130" s="22">
        <f t="shared" ref="G130" si="18">+F130*E130</f>
        <v>1590000</v>
      </c>
      <c r="H130" s="24">
        <f>5.5*4%</f>
        <v>0.22</v>
      </c>
      <c r="I130" s="25">
        <v>136.24</v>
      </c>
      <c r="J130" s="21">
        <v>45720</v>
      </c>
      <c r="K130" s="21">
        <v>45812</v>
      </c>
      <c r="L130" s="21">
        <v>45904</v>
      </c>
      <c r="M130" s="21">
        <v>45994</v>
      </c>
      <c r="N130" s="21"/>
      <c r="O130" s="21"/>
      <c r="P130" s="21"/>
      <c r="Q130" s="21"/>
      <c r="R130" s="21"/>
      <c r="S130" s="21"/>
      <c r="T130" s="21"/>
      <c r="U130" s="21"/>
      <c r="V130" s="2" t="s">
        <v>41</v>
      </c>
      <c r="W130" s="23">
        <v>0</v>
      </c>
      <c r="X130" s="23">
        <v>1</v>
      </c>
      <c r="Y130" s="23">
        <v>0.8</v>
      </c>
      <c r="Z130" s="23">
        <v>0.9</v>
      </c>
      <c r="AA130" s="23"/>
      <c r="AB130" s="23"/>
      <c r="AC130" s="23"/>
      <c r="AD130" s="23"/>
      <c r="AE130" s="23"/>
      <c r="AF130" s="23"/>
      <c r="AG130" s="2" t="s">
        <v>54</v>
      </c>
      <c r="AH130" s="2" t="s">
        <v>34</v>
      </c>
    </row>
    <row r="131" spans="1:34" x14ac:dyDescent="0.25">
      <c r="A131" s="2" t="s">
        <v>245</v>
      </c>
      <c r="B131" s="2" t="s">
        <v>98</v>
      </c>
      <c r="C131" s="21">
        <v>45623</v>
      </c>
      <c r="D131" s="21">
        <v>45631</v>
      </c>
      <c r="E131" s="22">
        <v>13660000</v>
      </c>
      <c r="F131" s="23">
        <v>0.02</v>
      </c>
      <c r="G131" s="22">
        <f>+(F131*E131)</f>
        <v>273200</v>
      </c>
      <c r="H131" s="24">
        <v>0.23</v>
      </c>
      <c r="I131" s="25">
        <v>59.96</v>
      </c>
      <c r="J131" s="21">
        <v>45994</v>
      </c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" t="s">
        <v>147</v>
      </c>
      <c r="W131" s="23">
        <v>0</v>
      </c>
      <c r="X131" s="23"/>
      <c r="Y131" s="23"/>
      <c r="Z131" s="23"/>
      <c r="AA131" s="23"/>
      <c r="AB131" s="23">
        <v>0.15</v>
      </c>
      <c r="AC131" s="23">
        <v>0.23</v>
      </c>
      <c r="AD131" s="23"/>
      <c r="AE131" s="23"/>
      <c r="AF131" s="23"/>
      <c r="AG131" s="2" t="s">
        <v>234</v>
      </c>
      <c r="AH131" s="2" t="s">
        <v>34</v>
      </c>
    </row>
    <row r="132" spans="1:34" x14ac:dyDescent="0.25">
      <c r="A132" s="2" t="s">
        <v>247</v>
      </c>
      <c r="B132" s="2" t="s">
        <v>32</v>
      </c>
      <c r="C132" s="21">
        <v>45625</v>
      </c>
      <c r="D132" s="21">
        <v>45635</v>
      </c>
      <c r="E132" s="22">
        <v>10850000</v>
      </c>
      <c r="F132" s="23">
        <v>0.03</v>
      </c>
      <c r="G132" s="22">
        <f t="shared" ref="G132" si="19">+F132*E132</f>
        <v>325500</v>
      </c>
      <c r="H132" s="24">
        <f>5.18*4%</f>
        <v>0.2072</v>
      </c>
      <c r="I132" s="25">
        <v>207.89</v>
      </c>
      <c r="J132" s="21">
        <v>45723</v>
      </c>
      <c r="K132" s="21">
        <v>45814</v>
      </c>
      <c r="L132" s="21">
        <v>45908</v>
      </c>
      <c r="M132" s="21">
        <v>45996</v>
      </c>
      <c r="N132" s="21"/>
      <c r="O132" s="21"/>
      <c r="P132" s="21"/>
      <c r="Q132" s="21"/>
      <c r="R132" s="21"/>
      <c r="S132" s="21"/>
      <c r="T132" s="21"/>
      <c r="U132" s="21"/>
      <c r="V132" s="2" t="s">
        <v>41</v>
      </c>
      <c r="W132" s="23">
        <v>0</v>
      </c>
      <c r="X132" s="23">
        <v>1</v>
      </c>
      <c r="Y132" s="23">
        <v>0.93</v>
      </c>
      <c r="Z132" s="23"/>
      <c r="AA132" s="23"/>
      <c r="AB132" s="23"/>
      <c r="AC132" s="23"/>
      <c r="AD132" s="23"/>
      <c r="AE132" s="23"/>
      <c r="AF132" s="23"/>
      <c r="AG132" s="2" t="s">
        <v>246</v>
      </c>
      <c r="AH132" s="2" t="s">
        <v>34</v>
      </c>
    </row>
    <row r="133" spans="1:34" x14ac:dyDescent="0.25">
      <c r="A133" s="2" t="s">
        <v>249</v>
      </c>
      <c r="B133" s="2" t="s">
        <v>36</v>
      </c>
      <c r="C133" s="21">
        <v>45637</v>
      </c>
      <c r="D133" s="21">
        <v>45646</v>
      </c>
      <c r="E133" s="22">
        <v>15815000</v>
      </c>
      <c r="F133" s="23">
        <v>0.02</v>
      </c>
      <c r="G133" s="22">
        <f>+(F133*E133)</f>
        <v>316300</v>
      </c>
      <c r="H133" s="24">
        <v>0.25</v>
      </c>
      <c r="I133" s="25">
        <v>114.61</v>
      </c>
      <c r="J133" s="21">
        <v>46009</v>
      </c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" t="s">
        <v>147</v>
      </c>
      <c r="W133" s="23">
        <v>0</v>
      </c>
      <c r="X133" s="23"/>
      <c r="Y133" s="23"/>
      <c r="Z133" s="23"/>
      <c r="AA133" s="23"/>
      <c r="AB133" s="23">
        <v>0.1</v>
      </c>
      <c r="AC133" s="23">
        <v>0.25</v>
      </c>
      <c r="AD133" s="23"/>
      <c r="AE133" s="23"/>
      <c r="AF133" s="23"/>
      <c r="AG133" s="2" t="s">
        <v>234</v>
      </c>
      <c r="AH133" s="2" t="s">
        <v>34</v>
      </c>
    </row>
    <row r="134" spans="1:34" x14ac:dyDescent="0.25">
      <c r="A134" s="2" t="s">
        <v>251</v>
      </c>
      <c r="B134" s="2" t="s">
        <v>250</v>
      </c>
      <c r="C134" s="21">
        <v>45642</v>
      </c>
      <c r="D134" s="21">
        <v>45650</v>
      </c>
      <c r="E134" s="22">
        <v>28000000</v>
      </c>
      <c r="F134" s="23">
        <v>2.2499999999999999E-2</v>
      </c>
      <c r="G134" s="22">
        <f t="shared" ref="G134:G135" si="20">+F134*E134</f>
        <v>630000</v>
      </c>
      <c r="H134" s="24">
        <v>0.24360000000000001</v>
      </c>
      <c r="I134" s="25">
        <v>45.47</v>
      </c>
      <c r="J134" s="21">
        <v>45737</v>
      </c>
      <c r="K134" s="21">
        <v>45831</v>
      </c>
      <c r="L134" s="21">
        <v>45923</v>
      </c>
      <c r="M134" s="21">
        <v>46014</v>
      </c>
      <c r="N134" s="21">
        <v>46104</v>
      </c>
      <c r="O134" s="21">
        <v>46195</v>
      </c>
      <c r="P134" s="21"/>
      <c r="Q134" s="21"/>
      <c r="R134" s="21"/>
      <c r="S134" s="21"/>
      <c r="T134" s="21"/>
      <c r="U134" s="21"/>
      <c r="V134" s="2" t="s">
        <v>41</v>
      </c>
      <c r="W134" s="23">
        <v>0</v>
      </c>
      <c r="X134" s="23">
        <v>1</v>
      </c>
      <c r="Y134" s="23">
        <v>0.85</v>
      </c>
      <c r="Z134" s="23"/>
      <c r="AA134" s="23"/>
      <c r="AB134" s="23"/>
      <c r="AC134" s="23"/>
      <c r="AD134" s="23"/>
      <c r="AE134" s="23"/>
      <c r="AF134" s="23"/>
      <c r="AG134" s="2" t="s">
        <v>64</v>
      </c>
      <c r="AH134" s="2" t="s">
        <v>34</v>
      </c>
    </row>
    <row r="135" spans="1:34" x14ac:dyDescent="0.25">
      <c r="A135" s="2" t="s">
        <v>253</v>
      </c>
      <c r="B135" s="2" t="s">
        <v>252</v>
      </c>
      <c r="C135" s="21">
        <v>45644</v>
      </c>
      <c r="D135" s="21">
        <v>45653</v>
      </c>
      <c r="E135" s="22">
        <v>60000000</v>
      </c>
      <c r="F135" s="23">
        <v>1.4999999999999999E-2</v>
      </c>
      <c r="G135" s="22">
        <f t="shared" si="20"/>
        <v>900000</v>
      </c>
      <c r="H135" s="24">
        <v>0.17430000000000001</v>
      </c>
      <c r="I135" s="25">
        <v>137.32</v>
      </c>
      <c r="J135" s="21">
        <v>46015</v>
      </c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" t="s">
        <v>9</v>
      </c>
      <c r="W135" s="23">
        <v>0</v>
      </c>
      <c r="X135" s="23"/>
      <c r="Y135" s="23"/>
      <c r="Z135" s="23"/>
      <c r="AA135" s="23"/>
      <c r="AB135" s="23"/>
      <c r="AC135" s="23"/>
      <c r="AD135" s="23"/>
      <c r="AE135" s="23">
        <v>1</v>
      </c>
      <c r="AF135" s="23">
        <v>0.17430000000000001</v>
      </c>
      <c r="AG135" s="2" t="s">
        <v>33</v>
      </c>
      <c r="AH135" s="2" t="s">
        <v>34</v>
      </c>
    </row>
    <row r="136" spans="1:34" x14ac:dyDescent="0.25">
      <c r="A136" s="2" t="s">
        <v>254</v>
      </c>
      <c r="B136" s="2" t="s">
        <v>128</v>
      </c>
      <c r="C136" s="21">
        <v>45646</v>
      </c>
      <c r="D136" s="21">
        <v>45656</v>
      </c>
      <c r="E136" s="22">
        <v>11380000</v>
      </c>
      <c r="F136" s="23">
        <v>0.03</v>
      </c>
      <c r="G136" s="22">
        <f>+(F136*E136)</f>
        <v>341400</v>
      </c>
      <c r="H136" s="24">
        <v>0.22</v>
      </c>
      <c r="I136" s="25">
        <v>26.36</v>
      </c>
      <c r="J136" s="21">
        <v>46017</v>
      </c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" t="s">
        <v>147</v>
      </c>
      <c r="W136" s="23">
        <v>0</v>
      </c>
      <c r="X136" s="23"/>
      <c r="Y136" s="23"/>
      <c r="Z136" s="23"/>
      <c r="AA136" s="23"/>
      <c r="AB136" s="23">
        <v>0.12</v>
      </c>
      <c r="AC136" s="23">
        <v>0.22</v>
      </c>
      <c r="AD136" s="23"/>
      <c r="AE136" s="23"/>
      <c r="AF136" s="23"/>
      <c r="AG136" s="2" t="s">
        <v>246</v>
      </c>
      <c r="AH136" s="2" t="s">
        <v>34</v>
      </c>
    </row>
    <row r="137" spans="1:34" x14ac:dyDescent="0.25">
      <c r="A137" s="2" t="s">
        <v>255</v>
      </c>
      <c r="B137" s="2" t="s">
        <v>157</v>
      </c>
      <c r="C137" s="21">
        <v>45646</v>
      </c>
      <c r="D137" s="21">
        <v>45656</v>
      </c>
      <c r="E137" s="22">
        <v>48000000</v>
      </c>
      <c r="F137" s="23">
        <v>0.04</v>
      </c>
      <c r="G137" s="22">
        <f t="shared" ref="G137:G138" si="21">+F137*E137</f>
        <v>1920000</v>
      </c>
      <c r="H137" s="24">
        <v>0.224</v>
      </c>
      <c r="I137" s="25">
        <v>585.25</v>
      </c>
      <c r="J137" s="21">
        <v>45744</v>
      </c>
      <c r="K137" s="21">
        <v>45835</v>
      </c>
      <c r="L137" s="21">
        <v>45929</v>
      </c>
      <c r="M137" s="21">
        <v>46017</v>
      </c>
      <c r="N137" s="21"/>
      <c r="O137" s="21"/>
      <c r="P137" s="21"/>
      <c r="Q137" s="21"/>
      <c r="R137" s="21"/>
      <c r="S137" s="21"/>
      <c r="T137" s="21"/>
      <c r="U137" s="21"/>
      <c r="V137" s="2" t="s">
        <v>41</v>
      </c>
      <c r="W137" s="23">
        <v>0</v>
      </c>
      <c r="X137" s="23">
        <v>1</v>
      </c>
      <c r="Y137" s="23">
        <v>0.8</v>
      </c>
      <c r="Z137" s="23"/>
      <c r="AA137" s="23"/>
      <c r="AB137" s="23"/>
      <c r="AC137" s="23"/>
      <c r="AD137" s="23"/>
      <c r="AE137" s="23"/>
      <c r="AF137" s="24"/>
      <c r="AG137" s="2" t="s">
        <v>318</v>
      </c>
      <c r="AH137" s="2" t="s">
        <v>34</v>
      </c>
    </row>
    <row r="138" spans="1:34" x14ac:dyDescent="0.25">
      <c r="A138" s="56" t="s">
        <v>256</v>
      </c>
      <c r="B138" s="2" t="s">
        <v>82</v>
      </c>
      <c r="C138" s="21">
        <v>45649</v>
      </c>
      <c r="D138" s="21">
        <v>45656</v>
      </c>
      <c r="E138" s="22">
        <v>20100000</v>
      </c>
      <c r="F138" s="23">
        <v>0.04</v>
      </c>
      <c r="G138" s="22">
        <f t="shared" si="21"/>
        <v>804000</v>
      </c>
      <c r="H138" s="24">
        <v>0.184</v>
      </c>
      <c r="I138" s="25">
        <v>157.34</v>
      </c>
      <c r="J138" s="21">
        <v>45379</v>
      </c>
      <c r="K138" s="64">
        <v>45835</v>
      </c>
      <c r="L138" s="64">
        <v>45929</v>
      </c>
      <c r="M138" s="64">
        <v>46017</v>
      </c>
      <c r="N138" s="21"/>
      <c r="O138" s="21"/>
      <c r="P138" s="21"/>
      <c r="Q138" s="21"/>
      <c r="R138" s="21"/>
      <c r="S138" s="21"/>
      <c r="T138" s="21"/>
      <c r="U138" s="21"/>
      <c r="V138" s="2" t="s">
        <v>41</v>
      </c>
      <c r="W138" s="23">
        <v>0</v>
      </c>
      <c r="X138" s="23">
        <v>1</v>
      </c>
      <c r="Y138" s="23">
        <v>0.8</v>
      </c>
      <c r="Z138" s="23">
        <v>0.9</v>
      </c>
      <c r="AA138" s="23"/>
      <c r="AB138" s="23"/>
      <c r="AC138" s="23"/>
      <c r="AD138" s="23"/>
      <c r="AE138" s="23"/>
      <c r="AF138" s="23"/>
      <c r="AG138" s="2" t="s">
        <v>54</v>
      </c>
      <c r="AH138" s="2" t="s">
        <v>34</v>
      </c>
    </row>
    <row r="139" spans="1:34" x14ac:dyDescent="0.25">
      <c r="A139" s="2" t="s">
        <v>260</v>
      </c>
      <c r="B139" s="2" t="s">
        <v>257</v>
      </c>
      <c r="C139" s="21">
        <v>45652</v>
      </c>
      <c r="D139" s="21">
        <v>45663</v>
      </c>
      <c r="E139" s="22">
        <v>10550000</v>
      </c>
      <c r="F139" s="23">
        <v>0.04</v>
      </c>
      <c r="G139" s="22">
        <f t="shared" ref="G139:G140" si="22">+F139*E139</f>
        <v>422000</v>
      </c>
      <c r="H139" s="24">
        <v>0.24399999999999999</v>
      </c>
      <c r="I139" s="25">
        <v>89.82</v>
      </c>
      <c r="J139" s="21">
        <v>45750</v>
      </c>
      <c r="K139" s="21">
        <v>45841</v>
      </c>
      <c r="L139" s="21">
        <v>45932</v>
      </c>
      <c r="M139" s="21">
        <v>46024</v>
      </c>
      <c r="N139" s="21"/>
      <c r="O139" s="21"/>
      <c r="P139" s="21"/>
      <c r="Q139" s="21"/>
      <c r="R139" s="21"/>
      <c r="S139" s="21"/>
      <c r="T139" s="21"/>
      <c r="U139" s="21"/>
      <c r="V139" s="2" t="s">
        <v>41</v>
      </c>
      <c r="W139" s="23">
        <v>0</v>
      </c>
      <c r="X139" s="23">
        <v>1</v>
      </c>
      <c r="Y139" s="23">
        <v>0.8</v>
      </c>
      <c r="Z139" s="23"/>
      <c r="AA139" s="23"/>
      <c r="AB139" s="23"/>
      <c r="AC139" s="23"/>
      <c r="AD139" s="23"/>
      <c r="AE139" s="23"/>
      <c r="AF139" s="24"/>
      <c r="AG139" s="2" t="s">
        <v>234</v>
      </c>
      <c r="AH139" s="2" t="s">
        <v>51</v>
      </c>
    </row>
    <row r="140" spans="1:34" x14ac:dyDescent="0.25">
      <c r="A140" s="2" t="s">
        <v>261</v>
      </c>
      <c r="B140" s="2" t="s">
        <v>258</v>
      </c>
      <c r="C140" s="21">
        <v>45653</v>
      </c>
      <c r="D140" s="21">
        <v>45664</v>
      </c>
      <c r="E140" s="22">
        <v>17850000</v>
      </c>
      <c r="F140" s="23">
        <v>0.04</v>
      </c>
      <c r="G140" s="22">
        <f t="shared" si="22"/>
        <v>714000</v>
      </c>
      <c r="H140" s="24">
        <v>0.16800000000000001</v>
      </c>
      <c r="I140" s="25">
        <v>1725.47</v>
      </c>
      <c r="J140" s="21">
        <v>45750</v>
      </c>
      <c r="K140" s="21">
        <v>45841</v>
      </c>
      <c r="L140" s="21">
        <v>45933</v>
      </c>
      <c r="M140" s="21">
        <v>46027</v>
      </c>
      <c r="N140" s="21"/>
      <c r="O140" s="21"/>
      <c r="P140" s="21"/>
      <c r="Q140" s="21"/>
      <c r="R140" s="21"/>
      <c r="S140" s="21"/>
      <c r="T140" s="21"/>
      <c r="U140" s="21"/>
      <c r="V140" s="2" t="s">
        <v>41</v>
      </c>
      <c r="W140" s="23">
        <v>0</v>
      </c>
      <c r="X140" s="23">
        <v>1</v>
      </c>
      <c r="Y140" s="23">
        <v>0.8</v>
      </c>
      <c r="Z140" s="23"/>
      <c r="AA140" s="23"/>
      <c r="AB140" s="23"/>
      <c r="AC140" s="23"/>
      <c r="AD140" s="23"/>
      <c r="AE140" s="23"/>
      <c r="AF140" s="23"/>
      <c r="AG140" s="2" t="s">
        <v>259</v>
      </c>
      <c r="AH140" s="2" t="s">
        <v>51</v>
      </c>
    </row>
    <row r="141" spans="1:34" x14ac:dyDescent="0.25">
      <c r="A141" s="2" t="s">
        <v>263</v>
      </c>
      <c r="B141" s="2" t="s">
        <v>262</v>
      </c>
      <c r="C141" s="21">
        <v>45656</v>
      </c>
      <c r="D141" s="21">
        <v>45665</v>
      </c>
      <c r="E141" s="22">
        <v>20050000</v>
      </c>
      <c r="F141" s="23">
        <v>0.04</v>
      </c>
      <c r="G141" s="22">
        <f t="shared" ref="G141:G143" si="23">+F141*E141</f>
        <v>802000</v>
      </c>
      <c r="H141" s="24">
        <v>0.224</v>
      </c>
      <c r="I141" s="25">
        <v>137.49</v>
      </c>
      <c r="J141" s="21">
        <v>45751</v>
      </c>
      <c r="K141" s="21">
        <v>45841</v>
      </c>
      <c r="L141" s="21">
        <v>45936</v>
      </c>
      <c r="M141" s="21">
        <v>46028</v>
      </c>
      <c r="N141" s="21"/>
      <c r="O141" s="21"/>
      <c r="P141" s="21"/>
      <c r="Q141" s="21"/>
      <c r="R141" s="21"/>
      <c r="S141" s="21"/>
      <c r="T141" s="21"/>
      <c r="U141" s="21"/>
      <c r="V141" s="2" t="s">
        <v>41</v>
      </c>
      <c r="W141" s="23">
        <v>0</v>
      </c>
      <c r="X141" s="23">
        <v>1</v>
      </c>
      <c r="Y141" s="23">
        <v>0.8</v>
      </c>
      <c r="Z141" s="23"/>
      <c r="AA141" s="23"/>
      <c r="AB141" s="23"/>
      <c r="AC141" s="23"/>
      <c r="AD141" s="23"/>
      <c r="AE141" s="23"/>
      <c r="AF141" s="24"/>
      <c r="AG141" s="2" t="s">
        <v>318</v>
      </c>
      <c r="AH141" s="2" t="s">
        <v>51</v>
      </c>
    </row>
    <row r="142" spans="1:34" x14ac:dyDescent="0.25">
      <c r="A142" s="2" t="s">
        <v>264</v>
      </c>
      <c r="B142" s="2" t="s">
        <v>262</v>
      </c>
      <c r="C142" s="21">
        <v>45665</v>
      </c>
      <c r="D142" s="21">
        <v>45673</v>
      </c>
      <c r="E142" s="22">
        <v>10000000</v>
      </c>
      <c r="F142" s="23">
        <v>0.04</v>
      </c>
      <c r="G142" s="22">
        <f t="shared" si="23"/>
        <v>400000</v>
      </c>
      <c r="H142" s="24">
        <v>0.34439999999999998</v>
      </c>
      <c r="I142" s="25">
        <v>140.11000000000001</v>
      </c>
      <c r="J142" s="21">
        <v>45762</v>
      </c>
      <c r="K142" s="21">
        <v>45853</v>
      </c>
      <c r="L142" s="21">
        <v>45945</v>
      </c>
      <c r="M142" s="21">
        <v>46036</v>
      </c>
      <c r="N142" s="21"/>
      <c r="O142" s="21"/>
      <c r="P142" s="21"/>
      <c r="Q142" s="21"/>
      <c r="R142" s="21"/>
      <c r="S142" s="21"/>
      <c r="T142" s="21"/>
      <c r="U142" s="21"/>
      <c r="V142" s="2" t="s">
        <v>41</v>
      </c>
      <c r="W142" s="23">
        <v>0</v>
      </c>
      <c r="X142" s="23">
        <v>1</v>
      </c>
      <c r="Y142" s="23">
        <v>0.8</v>
      </c>
      <c r="Z142" s="23"/>
      <c r="AA142" s="23"/>
      <c r="AB142" s="23"/>
      <c r="AC142" s="23"/>
      <c r="AD142" s="23"/>
      <c r="AE142" s="23"/>
      <c r="AF142" s="23"/>
      <c r="AG142" s="2" t="s">
        <v>197</v>
      </c>
      <c r="AH142" s="2" t="s">
        <v>34</v>
      </c>
    </row>
    <row r="143" spans="1:34" x14ac:dyDescent="0.25">
      <c r="A143" s="2" t="s">
        <v>265</v>
      </c>
      <c r="B143" s="2" t="s">
        <v>262</v>
      </c>
      <c r="C143" s="21">
        <v>45665</v>
      </c>
      <c r="D143" s="21">
        <v>45673</v>
      </c>
      <c r="E143" s="22">
        <v>22264000</v>
      </c>
      <c r="F143" s="23">
        <v>0.03</v>
      </c>
      <c r="G143" s="22">
        <f t="shared" si="23"/>
        <v>667920</v>
      </c>
      <c r="H143" s="24">
        <v>0.40400000000000003</v>
      </c>
      <c r="I143" s="25">
        <v>140.11000000000001</v>
      </c>
      <c r="J143" s="21">
        <v>45762</v>
      </c>
      <c r="K143" s="21">
        <v>45853</v>
      </c>
      <c r="L143" s="21">
        <v>45945</v>
      </c>
      <c r="M143" s="21">
        <v>46036</v>
      </c>
      <c r="N143" s="21"/>
      <c r="O143" s="21"/>
      <c r="P143" s="21"/>
      <c r="Q143" s="21"/>
      <c r="R143" s="21"/>
      <c r="S143" s="21"/>
      <c r="T143" s="21"/>
      <c r="U143" s="21"/>
      <c r="V143" s="2" t="s">
        <v>41</v>
      </c>
      <c r="W143" s="23">
        <v>0</v>
      </c>
      <c r="X143" s="23">
        <v>1</v>
      </c>
      <c r="Y143" s="23">
        <v>0.9</v>
      </c>
      <c r="Z143" s="23"/>
      <c r="AA143" s="23"/>
      <c r="AB143" s="23"/>
      <c r="AC143" s="23"/>
      <c r="AD143" s="23"/>
      <c r="AE143" s="23"/>
      <c r="AF143" s="23"/>
      <c r="AG143" s="2" t="s">
        <v>135</v>
      </c>
      <c r="AH143" s="2" t="s">
        <v>34</v>
      </c>
    </row>
    <row r="144" spans="1:34" x14ac:dyDescent="0.25">
      <c r="A144" s="2" t="s">
        <v>267</v>
      </c>
      <c r="B144" s="2" t="s">
        <v>72</v>
      </c>
      <c r="C144" s="21">
        <v>45671</v>
      </c>
      <c r="D144" s="21">
        <v>45679</v>
      </c>
      <c r="E144" s="22">
        <v>8510000</v>
      </c>
      <c r="F144" s="23">
        <v>0.03</v>
      </c>
      <c r="G144" s="22">
        <f t="shared" ref="G144" si="24">+F144*E144</f>
        <v>255300</v>
      </c>
      <c r="H144" s="24">
        <v>0.36</v>
      </c>
      <c r="I144" s="25">
        <v>116.09</v>
      </c>
      <c r="J144" s="21">
        <v>45768</v>
      </c>
      <c r="K144" s="21">
        <v>45859</v>
      </c>
      <c r="L144" s="21">
        <v>45951</v>
      </c>
      <c r="M144" s="21">
        <v>46042</v>
      </c>
      <c r="N144" s="21"/>
      <c r="O144" s="21"/>
      <c r="P144" s="21"/>
      <c r="Q144" s="21"/>
      <c r="R144" s="21"/>
      <c r="S144" s="21"/>
      <c r="T144" s="21"/>
      <c r="U144" s="21"/>
      <c r="V144" s="2" t="s">
        <v>41</v>
      </c>
      <c r="W144" s="23">
        <v>0</v>
      </c>
      <c r="X144" s="23">
        <v>1</v>
      </c>
      <c r="Y144" s="23">
        <v>0.9</v>
      </c>
      <c r="Z144" s="23"/>
      <c r="AA144" s="23"/>
      <c r="AB144" s="23"/>
      <c r="AC144" s="23"/>
      <c r="AD144" s="23"/>
      <c r="AE144" s="23"/>
      <c r="AF144" s="24"/>
      <c r="AG144" s="2" t="s">
        <v>266</v>
      </c>
      <c r="AH144" s="2" t="s">
        <v>34</v>
      </c>
    </row>
    <row r="145" spans="1:34" x14ac:dyDescent="0.25">
      <c r="A145" s="2" t="s">
        <v>269</v>
      </c>
      <c r="B145" s="2" t="s">
        <v>262</v>
      </c>
      <c r="C145" s="21">
        <v>45672</v>
      </c>
      <c r="D145" s="21">
        <v>45680</v>
      </c>
      <c r="E145" s="22">
        <v>10500000</v>
      </c>
      <c r="F145" s="23">
        <v>0.03</v>
      </c>
      <c r="G145" s="22">
        <f t="shared" ref="G145:G147" si="25">+F145*E145</f>
        <v>315000</v>
      </c>
      <c r="H145" s="24">
        <v>0.38</v>
      </c>
      <c r="I145" s="25">
        <v>136.24</v>
      </c>
      <c r="J145" s="21">
        <v>45769</v>
      </c>
      <c r="K145" s="21">
        <v>45860</v>
      </c>
      <c r="L145" s="21">
        <v>45952</v>
      </c>
      <c r="M145" s="21">
        <v>46043</v>
      </c>
      <c r="N145" s="21"/>
      <c r="O145" s="21"/>
      <c r="P145" s="21"/>
      <c r="Q145" s="21"/>
      <c r="R145" s="21"/>
      <c r="S145" s="21"/>
      <c r="T145" s="21"/>
      <c r="U145" s="21"/>
      <c r="V145" s="2" t="s">
        <v>41</v>
      </c>
      <c r="W145" s="23">
        <v>0</v>
      </c>
      <c r="X145" s="23">
        <v>1</v>
      </c>
      <c r="Y145" s="23">
        <v>0.9</v>
      </c>
      <c r="Z145" s="23"/>
      <c r="AA145" s="23"/>
      <c r="AB145" s="23"/>
      <c r="AC145" s="23"/>
      <c r="AD145" s="23"/>
      <c r="AE145" s="23"/>
      <c r="AF145" s="24"/>
      <c r="AG145" s="2" t="s">
        <v>268</v>
      </c>
      <c r="AH145" s="2" t="s">
        <v>34</v>
      </c>
    </row>
    <row r="146" spans="1:34" x14ac:dyDescent="0.25">
      <c r="A146" s="2" t="s">
        <v>270</v>
      </c>
      <c r="B146" s="2" t="s">
        <v>87</v>
      </c>
      <c r="C146" s="21">
        <v>45674</v>
      </c>
      <c r="D146" s="21">
        <v>45684</v>
      </c>
      <c r="E146" s="22">
        <v>65000000</v>
      </c>
      <c r="F146" s="23">
        <v>1.4999999999999999E-2</v>
      </c>
      <c r="G146" s="22">
        <f t="shared" si="25"/>
        <v>975000</v>
      </c>
      <c r="H146" s="24">
        <v>0.15</v>
      </c>
      <c r="I146" s="25">
        <v>597.58000000000004</v>
      </c>
      <c r="J146" s="21">
        <v>46045</v>
      </c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" t="s">
        <v>9</v>
      </c>
      <c r="W146" s="23">
        <v>0</v>
      </c>
      <c r="X146" s="23"/>
      <c r="Y146" s="23"/>
      <c r="Z146" s="23"/>
      <c r="AA146" s="23"/>
      <c r="AB146" s="23"/>
      <c r="AC146" s="23"/>
      <c r="AD146" s="23"/>
      <c r="AE146" s="23">
        <v>1</v>
      </c>
      <c r="AF146" s="23">
        <v>0.15</v>
      </c>
      <c r="AG146" s="2" t="s">
        <v>33</v>
      </c>
      <c r="AH146" s="2" t="s">
        <v>34</v>
      </c>
    </row>
    <row r="147" spans="1:34" x14ac:dyDescent="0.25">
      <c r="A147" s="2" t="s">
        <v>272</v>
      </c>
      <c r="B147" s="2" t="s">
        <v>271</v>
      </c>
      <c r="C147" s="21">
        <v>45678</v>
      </c>
      <c r="D147" s="21">
        <v>45686</v>
      </c>
      <c r="E147" s="22">
        <v>12650000</v>
      </c>
      <c r="F147" s="23">
        <v>2.5000000000000001E-2</v>
      </c>
      <c r="G147" s="22">
        <f t="shared" si="25"/>
        <v>316250</v>
      </c>
      <c r="H147" s="24">
        <f>8.2*4%</f>
        <v>0.32799999999999996</v>
      </c>
      <c r="I147" s="25">
        <v>424.07</v>
      </c>
      <c r="J147" s="21">
        <v>45775</v>
      </c>
      <c r="K147" s="21">
        <v>45866</v>
      </c>
      <c r="L147" s="21">
        <v>45958</v>
      </c>
      <c r="M147" s="21">
        <v>46049</v>
      </c>
      <c r="N147" s="21"/>
      <c r="O147" s="21"/>
      <c r="P147" s="21"/>
      <c r="Q147" s="21"/>
      <c r="R147" s="21"/>
      <c r="S147" s="21"/>
      <c r="T147" s="21"/>
      <c r="U147" s="21"/>
      <c r="V147" s="2" t="s">
        <v>41</v>
      </c>
      <c r="W147" s="23">
        <v>0</v>
      </c>
      <c r="X147" s="23">
        <v>1</v>
      </c>
      <c r="Y147" s="23">
        <v>0.5</v>
      </c>
      <c r="Z147" s="23"/>
      <c r="AA147" s="23"/>
      <c r="AB147" s="23"/>
      <c r="AC147" s="23"/>
      <c r="AD147" s="23"/>
      <c r="AE147" s="23"/>
      <c r="AF147" s="24"/>
      <c r="AG147" s="2" t="s">
        <v>266</v>
      </c>
      <c r="AH147" s="2" t="s">
        <v>34</v>
      </c>
    </row>
    <row r="148" spans="1:34" x14ac:dyDescent="0.25">
      <c r="A148" s="2" t="s">
        <v>277</v>
      </c>
      <c r="B148" s="2" t="s">
        <v>273</v>
      </c>
      <c r="C148" s="21">
        <v>45679</v>
      </c>
      <c r="D148" s="21">
        <v>45687</v>
      </c>
      <c r="E148" s="22">
        <v>6110000</v>
      </c>
      <c r="F148" s="23">
        <v>7.4999999999999997E-3</v>
      </c>
      <c r="G148" s="22">
        <f t="shared" ref="G148" si="26">+F148*E148</f>
        <v>45825</v>
      </c>
      <c r="H148" s="24">
        <v>7.4999999999999997E-2</v>
      </c>
      <c r="I148" s="25">
        <v>74.040000000000006</v>
      </c>
      <c r="J148" s="21" t="s">
        <v>274</v>
      </c>
      <c r="K148" s="21" t="s">
        <v>275</v>
      </c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" t="s">
        <v>41</v>
      </c>
      <c r="W148" s="23">
        <v>1</v>
      </c>
      <c r="X148" s="23"/>
      <c r="Y148" s="23"/>
      <c r="Z148" s="23"/>
      <c r="AA148" s="23"/>
      <c r="AB148" s="23"/>
      <c r="AC148" s="23"/>
      <c r="AD148" s="23"/>
      <c r="AE148" s="23"/>
      <c r="AF148" s="24"/>
      <c r="AG148" s="2" t="s">
        <v>276</v>
      </c>
      <c r="AH148" s="2" t="s">
        <v>51</v>
      </c>
    </row>
    <row r="149" spans="1:34" x14ac:dyDescent="0.25">
      <c r="A149" s="2" t="s">
        <v>278</v>
      </c>
      <c r="B149" s="2" t="s">
        <v>98</v>
      </c>
      <c r="C149" s="21">
        <v>45681</v>
      </c>
      <c r="D149" s="21">
        <v>45692</v>
      </c>
      <c r="E149" s="22">
        <v>17330000</v>
      </c>
      <c r="F149" s="23">
        <v>0.03</v>
      </c>
      <c r="G149" s="22">
        <f>+(F149*E149)</f>
        <v>519900</v>
      </c>
      <c r="H149" s="24">
        <v>0.2</v>
      </c>
      <c r="I149" s="25">
        <v>54.55</v>
      </c>
      <c r="J149" s="21">
        <v>46052</v>
      </c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" t="s">
        <v>147</v>
      </c>
      <c r="W149" s="23">
        <v>1</v>
      </c>
      <c r="X149" s="23"/>
      <c r="Y149" s="23"/>
      <c r="Z149" s="23"/>
      <c r="AA149" s="23"/>
      <c r="AB149" s="23">
        <v>0.125</v>
      </c>
      <c r="AC149" s="23">
        <v>0.2</v>
      </c>
      <c r="AD149" s="23"/>
      <c r="AE149" s="23"/>
      <c r="AF149" s="23"/>
      <c r="AG149" s="2" t="s">
        <v>246</v>
      </c>
      <c r="AH149" s="2" t="s">
        <v>51</v>
      </c>
    </row>
    <row r="150" spans="1:34" x14ac:dyDescent="0.25">
      <c r="A150" s="2" t="s">
        <v>280</v>
      </c>
      <c r="B150" s="2" t="s">
        <v>279</v>
      </c>
      <c r="C150" s="21">
        <v>45686</v>
      </c>
      <c r="D150" s="21">
        <v>45695</v>
      </c>
      <c r="E150" s="22">
        <v>48450000</v>
      </c>
      <c r="F150" s="23">
        <v>0.04</v>
      </c>
      <c r="G150" s="22">
        <f t="shared" ref="G150" si="27">+F150*E150</f>
        <v>1938000</v>
      </c>
      <c r="H150" s="24">
        <v>0.23599999999999999</v>
      </c>
      <c r="I150" s="25">
        <v>66.75</v>
      </c>
      <c r="J150" s="21">
        <v>45783</v>
      </c>
      <c r="K150" s="21">
        <v>45875</v>
      </c>
      <c r="L150" s="21">
        <v>45967</v>
      </c>
      <c r="M150" s="21">
        <v>46058</v>
      </c>
      <c r="N150" s="21"/>
      <c r="O150" s="21"/>
      <c r="P150" s="21"/>
      <c r="Q150" s="21"/>
      <c r="R150" s="21"/>
      <c r="S150" s="21"/>
      <c r="T150" s="21"/>
      <c r="U150" s="21"/>
      <c r="V150" s="2" t="s">
        <v>41</v>
      </c>
      <c r="W150" s="23">
        <v>0</v>
      </c>
      <c r="X150" s="23">
        <v>1</v>
      </c>
      <c r="Y150" s="23">
        <v>0.85</v>
      </c>
      <c r="Z150" s="23"/>
      <c r="AA150" s="23"/>
      <c r="AB150" s="23"/>
      <c r="AC150" s="23"/>
      <c r="AD150" s="23"/>
      <c r="AE150" s="23"/>
      <c r="AF150" s="24"/>
      <c r="AG150" s="2" t="s">
        <v>54</v>
      </c>
      <c r="AH150" s="2" t="s">
        <v>34</v>
      </c>
    </row>
    <row r="151" spans="1:34" x14ac:dyDescent="0.25">
      <c r="A151" s="2" t="s">
        <v>282</v>
      </c>
      <c r="B151" s="2" t="s">
        <v>112</v>
      </c>
      <c r="C151" s="21">
        <v>45687</v>
      </c>
      <c r="D151" s="21">
        <v>45698</v>
      </c>
      <c r="E151" s="22">
        <v>12150000</v>
      </c>
      <c r="F151" s="23">
        <v>0.04</v>
      </c>
      <c r="G151" s="22">
        <f t="shared" ref="G151:G152" si="28">+F151*E151</f>
        <v>486000</v>
      </c>
      <c r="H151" s="24">
        <v>0.4168</v>
      </c>
      <c r="I151" s="25">
        <v>124.65</v>
      </c>
      <c r="J151" s="21">
        <v>45786</v>
      </c>
      <c r="K151" s="21">
        <v>45877</v>
      </c>
      <c r="L151" s="21">
        <v>45968</v>
      </c>
      <c r="M151" s="21">
        <v>46059</v>
      </c>
      <c r="N151" s="21"/>
      <c r="O151" s="21"/>
      <c r="P151" s="21"/>
      <c r="Q151" s="21"/>
      <c r="R151" s="21"/>
      <c r="S151" s="21"/>
      <c r="T151" s="21"/>
      <c r="U151" s="21"/>
      <c r="V151" s="2" t="s">
        <v>41</v>
      </c>
      <c r="W151" s="23">
        <v>0</v>
      </c>
      <c r="X151" s="23">
        <v>1</v>
      </c>
      <c r="Y151" s="23">
        <v>0.8</v>
      </c>
      <c r="Z151" s="23"/>
      <c r="AA151" s="23"/>
      <c r="AB151" s="23"/>
      <c r="AC151" s="23"/>
      <c r="AD151" s="23"/>
      <c r="AE151" s="23"/>
      <c r="AF151" s="24"/>
      <c r="AG151" s="2" t="s">
        <v>281</v>
      </c>
      <c r="AH151" s="2" t="s">
        <v>34</v>
      </c>
    </row>
    <row r="152" spans="1:34" x14ac:dyDescent="0.25">
      <c r="A152" s="2" t="s">
        <v>283</v>
      </c>
      <c r="B152" s="2" t="s">
        <v>258</v>
      </c>
      <c r="C152" s="21">
        <v>45688</v>
      </c>
      <c r="D152" s="21">
        <v>45699</v>
      </c>
      <c r="E152" s="22">
        <v>20000000</v>
      </c>
      <c r="F152" s="23">
        <v>1.4999999999999999E-2</v>
      </c>
      <c r="G152" s="22">
        <f t="shared" si="28"/>
        <v>300000</v>
      </c>
      <c r="H152" s="24">
        <v>0.28920000000000001</v>
      </c>
      <c r="I152" s="25">
        <v>1922.19</v>
      </c>
      <c r="J152" s="21">
        <v>45786</v>
      </c>
      <c r="K152" s="21">
        <v>45877</v>
      </c>
      <c r="L152" s="21">
        <v>45971</v>
      </c>
      <c r="M152" s="21">
        <v>46062</v>
      </c>
      <c r="N152" s="21"/>
      <c r="O152" s="21"/>
      <c r="P152" s="21"/>
      <c r="Q152" s="21"/>
      <c r="R152" s="21"/>
      <c r="S152" s="21"/>
      <c r="T152" s="21"/>
      <c r="U152" s="21"/>
      <c r="V152" s="2" t="s">
        <v>41</v>
      </c>
      <c r="W152" s="23">
        <v>0</v>
      </c>
      <c r="X152" s="23">
        <v>1</v>
      </c>
      <c r="Y152" s="23">
        <v>0.8</v>
      </c>
      <c r="Z152" s="23"/>
      <c r="AA152" s="23"/>
      <c r="AB152" s="23"/>
      <c r="AC152" s="23"/>
      <c r="AD152" s="23"/>
      <c r="AE152" s="23"/>
      <c r="AF152" s="23"/>
      <c r="AG152" s="2" t="s">
        <v>64</v>
      </c>
      <c r="AH152" s="2" t="s">
        <v>34</v>
      </c>
    </row>
    <row r="153" spans="1:34" x14ac:dyDescent="0.25">
      <c r="A153" s="2" t="s">
        <v>284</v>
      </c>
      <c r="B153" s="2" t="s">
        <v>279</v>
      </c>
      <c r="C153" s="21">
        <v>45688</v>
      </c>
      <c r="D153" s="21">
        <v>45699</v>
      </c>
      <c r="E153" s="66">
        <v>8000000</v>
      </c>
      <c r="F153" s="23">
        <v>2.5000000000000001E-2</v>
      </c>
      <c r="G153" s="66">
        <f t="shared" ref="G153" si="29">+F153*E153</f>
        <v>200000</v>
      </c>
      <c r="H153" s="67">
        <v>0.20300000000000001</v>
      </c>
      <c r="I153" s="68">
        <v>66.849999999999994</v>
      </c>
      <c r="J153" s="21">
        <v>45786</v>
      </c>
      <c r="K153" s="21">
        <v>45877</v>
      </c>
      <c r="L153" s="21">
        <v>45971</v>
      </c>
      <c r="M153" s="21">
        <v>46062</v>
      </c>
      <c r="N153" s="21"/>
      <c r="O153" s="21"/>
      <c r="P153" s="21"/>
      <c r="Q153" s="21"/>
      <c r="R153" s="21"/>
      <c r="S153" s="21"/>
      <c r="T153" s="21"/>
      <c r="U153" s="21"/>
      <c r="V153" s="2" t="s">
        <v>41</v>
      </c>
      <c r="W153" s="23">
        <v>0</v>
      </c>
      <c r="X153" s="23">
        <v>1</v>
      </c>
      <c r="Y153" s="23">
        <v>0.9</v>
      </c>
      <c r="Z153" s="23"/>
      <c r="AA153" s="23"/>
      <c r="AB153" s="23"/>
      <c r="AC153" s="23"/>
      <c r="AD153" s="23"/>
      <c r="AE153" s="23"/>
      <c r="AF153" s="23"/>
      <c r="AG153" s="2" t="s">
        <v>135</v>
      </c>
      <c r="AH153" s="2" t="s">
        <v>34</v>
      </c>
    </row>
    <row r="154" spans="1:34" x14ac:dyDescent="0.25">
      <c r="A154" s="2" t="s">
        <v>285</v>
      </c>
      <c r="B154" s="2" t="s">
        <v>72</v>
      </c>
      <c r="C154" s="21">
        <v>45700</v>
      </c>
      <c r="D154" s="21">
        <v>45708</v>
      </c>
      <c r="E154" s="22">
        <v>8160000</v>
      </c>
      <c r="F154" s="23">
        <v>0.03</v>
      </c>
      <c r="G154" s="22">
        <f t="shared" ref="G154:G155" si="30">+F154*E154</f>
        <v>244800</v>
      </c>
      <c r="H154" s="24">
        <f>7.16*4%</f>
        <v>0.28639999999999999</v>
      </c>
      <c r="I154" s="25">
        <v>111.72</v>
      </c>
      <c r="J154" s="21">
        <v>45796</v>
      </c>
      <c r="K154" s="21">
        <v>45888</v>
      </c>
      <c r="L154" s="21">
        <v>45980</v>
      </c>
      <c r="M154" s="21">
        <v>46071</v>
      </c>
      <c r="N154" s="21"/>
      <c r="O154" s="21"/>
      <c r="P154" s="21"/>
      <c r="Q154" s="21"/>
      <c r="R154" s="21"/>
      <c r="S154" s="21"/>
      <c r="T154" s="21"/>
      <c r="U154" s="21"/>
      <c r="V154" s="2" t="s">
        <v>41</v>
      </c>
      <c r="W154" s="23">
        <v>0</v>
      </c>
      <c r="X154" s="23">
        <v>1</v>
      </c>
      <c r="Y154" s="23">
        <v>0.8</v>
      </c>
      <c r="Z154" s="23"/>
      <c r="AA154" s="23"/>
      <c r="AB154" s="23"/>
      <c r="AC154" s="23"/>
      <c r="AD154" s="23"/>
      <c r="AE154" s="23"/>
      <c r="AF154" s="23"/>
      <c r="AG154" s="2" t="s">
        <v>234</v>
      </c>
      <c r="AH154" s="2" t="s">
        <v>34</v>
      </c>
    </row>
    <row r="155" spans="1:34" x14ac:dyDescent="0.25">
      <c r="A155" s="2" t="s">
        <v>286</v>
      </c>
      <c r="B155" s="2" t="s">
        <v>43</v>
      </c>
      <c r="C155" s="21">
        <v>45706</v>
      </c>
      <c r="D155" s="21">
        <v>45713</v>
      </c>
      <c r="E155" s="22">
        <v>47000000</v>
      </c>
      <c r="F155" s="23">
        <v>0.04</v>
      </c>
      <c r="G155" s="22">
        <f t="shared" si="30"/>
        <v>1880000</v>
      </c>
      <c r="H155" s="24">
        <v>0.182</v>
      </c>
      <c r="I155" s="25">
        <v>183.77</v>
      </c>
      <c r="J155" s="21">
        <v>45806</v>
      </c>
      <c r="K155" s="21">
        <v>45898</v>
      </c>
      <c r="L155" s="21">
        <v>45987</v>
      </c>
      <c r="M155" s="21">
        <v>46077</v>
      </c>
      <c r="N155" s="21"/>
      <c r="O155" s="21"/>
      <c r="P155" s="21"/>
      <c r="Q155" s="21"/>
      <c r="R155" s="21"/>
      <c r="S155" s="21"/>
      <c r="T155" s="21"/>
      <c r="U155" s="21"/>
      <c r="V155" s="2" t="s">
        <v>41</v>
      </c>
      <c r="W155" s="23">
        <v>0</v>
      </c>
      <c r="X155" s="23">
        <v>1</v>
      </c>
      <c r="Y155" s="23">
        <v>0.85</v>
      </c>
      <c r="Z155" s="23"/>
      <c r="AA155" s="23"/>
      <c r="AB155" s="23"/>
      <c r="AC155" s="23"/>
      <c r="AD155" s="23"/>
      <c r="AE155" s="23"/>
      <c r="AF155" s="23"/>
      <c r="AG155" s="2" t="s">
        <v>64</v>
      </c>
      <c r="AH155" s="2" t="s">
        <v>199</v>
      </c>
    </row>
    <row r="156" spans="1:34" x14ac:dyDescent="0.25">
      <c r="A156" s="2" t="s">
        <v>287</v>
      </c>
      <c r="B156" s="2" t="s">
        <v>72</v>
      </c>
      <c r="C156" s="21">
        <v>45709</v>
      </c>
      <c r="D156" s="21">
        <v>45716</v>
      </c>
      <c r="E156" s="22">
        <v>5100000</v>
      </c>
      <c r="F156" s="23">
        <v>0.03</v>
      </c>
      <c r="G156" s="22">
        <f t="shared" ref="G156" si="31">+F156*E156</f>
        <v>153000</v>
      </c>
      <c r="H156" s="24">
        <v>0.32</v>
      </c>
      <c r="I156" s="25">
        <v>110.84</v>
      </c>
      <c r="J156" s="21">
        <v>45810</v>
      </c>
      <c r="K156" s="21">
        <v>45902</v>
      </c>
      <c r="L156" s="21">
        <v>45992</v>
      </c>
      <c r="M156" s="21">
        <v>46080</v>
      </c>
      <c r="N156" s="21"/>
      <c r="O156" s="21"/>
      <c r="P156" s="21"/>
      <c r="Q156" s="21"/>
      <c r="R156" s="21"/>
      <c r="S156" s="21"/>
      <c r="T156" s="21"/>
      <c r="U156" s="21"/>
      <c r="V156" s="2" t="s">
        <v>41</v>
      </c>
      <c r="W156" s="23">
        <v>0</v>
      </c>
      <c r="X156" s="23">
        <v>1</v>
      </c>
      <c r="Y156" s="23">
        <v>0.8</v>
      </c>
      <c r="Z156" s="23"/>
      <c r="AA156" s="23"/>
      <c r="AB156" s="23"/>
      <c r="AC156" s="23"/>
      <c r="AD156" s="23"/>
      <c r="AE156" s="23"/>
      <c r="AF156" s="23"/>
      <c r="AG156" s="2" t="s">
        <v>234</v>
      </c>
      <c r="AH156" s="2" t="s">
        <v>199</v>
      </c>
    </row>
    <row r="157" spans="1:34" x14ac:dyDescent="0.25">
      <c r="A157" s="2" t="s">
        <v>290</v>
      </c>
      <c r="B157" s="2" t="s">
        <v>160</v>
      </c>
      <c r="C157" s="21">
        <v>45712</v>
      </c>
      <c r="D157" s="21">
        <v>45716</v>
      </c>
      <c r="E157" s="22">
        <v>1300000</v>
      </c>
      <c r="F157" s="23">
        <v>2.5000000000000001E-2</v>
      </c>
      <c r="G157" s="22">
        <f>+E157*F157*20.4131</f>
        <v>663425.75</v>
      </c>
      <c r="H157" s="24">
        <v>0.11</v>
      </c>
      <c r="I157" s="25">
        <v>519.87</v>
      </c>
      <c r="J157" s="21">
        <v>46078</v>
      </c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" t="s">
        <v>105</v>
      </c>
      <c r="W157" s="23">
        <v>0</v>
      </c>
      <c r="X157" s="23"/>
      <c r="Y157" s="23"/>
      <c r="Z157" s="23"/>
      <c r="AA157" s="23"/>
      <c r="AB157" s="23"/>
      <c r="AC157" s="23">
        <v>0.11</v>
      </c>
      <c r="AD157" s="23">
        <v>0.11</v>
      </c>
      <c r="AE157" s="23"/>
      <c r="AF157" s="23"/>
      <c r="AG157" s="2" t="s">
        <v>66</v>
      </c>
      <c r="AH157" s="2" t="s">
        <v>199</v>
      </c>
    </row>
    <row r="158" spans="1:34" x14ac:dyDescent="0.25">
      <c r="A158" s="2" t="s">
        <v>288</v>
      </c>
      <c r="B158" s="2" t="s">
        <v>112</v>
      </c>
      <c r="C158" s="21">
        <v>45712</v>
      </c>
      <c r="D158" s="21">
        <v>45719</v>
      </c>
      <c r="E158" s="22">
        <v>18940000</v>
      </c>
      <c r="F158" s="23">
        <v>0.03</v>
      </c>
      <c r="G158" s="22">
        <f>+(F158*E158)</f>
        <v>568200</v>
      </c>
      <c r="H158" s="24">
        <v>0.25</v>
      </c>
      <c r="I158" s="25">
        <v>130.28</v>
      </c>
      <c r="J158" s="21">
        <v>46086</v>
      </c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" t="s">
        <v>147</v>
      </c>
      <c r="W158" s="23">
        <v>1</v>
      </c>
      <c r="X158" s="23"/>
      <c r="Y158" s="23"/>
      <c r="Z158" s="23"/>
      <c r="AA158" s="23"/>
      <c r="AB158" s="23">
        <v>0.12</v>
      </c>
      <c r="AC158" s="23">
        <v>0.25</v>
      </c>
      <c r="AD158" s="23"/>
      <c r="AE158" s="23"/>
      <c r="AF158" s="23"/>
      <c r="AG158" s="2" t="s">
        <v>246</v>
      </c>
      <c r="AH158" s="2" t="s">
        <v>199</v>
      </c>
    </row>
    <row r="159" spans="1:34" x14ac:dyDescent="0.25">
      <c r="A159" s="2" t="s">
        <v>291</v>
      </c>
      <c r="B159" s="2" t="s">
        <v>241</v>
      </c>
      <c r="C159" s="21">
        <v>45714</v>
      </c>
      <c r="D159" s="21">
        <v>45722</v>
      </c>
      <c r="E159" s="22">
        <v>60000000</v>
      </c>
      <c r="F159" s="23">
        <v>1.4999999999999999E-2</v>
      </c>
      <c r="G159" s="22">
        <f>+F159*E159</f>
        <v>900000</v>
      </c>
      <c r="H159" s="24">
        <f>4.3*4%</f>
        <v>0.17199999999999999</v>
      </c>
      <c r="I159" s="68">
        <v>215.68</v>
      </c>
      <c r="J159" s="21">
        <v>45812</v>
      </c>
      <c r="K159" s="21">
        <v>45904</v>
      </c>
      <c r="L159" s="21">
        <v>45995</v>
      </c>
      <c r="M159" s="21">
        <v>46085</v>
      </c>
      <c r="N159" s="21"/>
      <c r="O159" s="21"/>
      <c r="P159" s="21"/>
      <c r="Q159" s="21"/>
      <c r="R159" s="21"/>
      <c r="S159" s="21"/>
      <c r="T159" s="21"/>
      <c r="U159" s="21"/>
      <c r="V159" s="2" t="s">
        <v>41</v>
      </c>
      <c r="W159" s="23">
        <v>0</v>
      </c>
      <c r="X159" s="23">
        <v>1</v>
      </c>
      <c r="Y159" s="23">
        <v>0.93</v>
      </c>
      <c r="Z159" s="23"/>
      <c r="AA159" s="23"/>
      <c r="AB159" s="23"/>
      <c r="AC159" s="23"/>
      <c r="AD159" s="23"/>
      <c r="AE159" s="23"/>
      <c r="AF159" s="23"/>
      <c r="AG159" s="2" t="s">
        <v>33</v>
      </c>
      <c r="AH159" s="2" t="s">
        <v>51</v>
      </c>
    </row>
    <row r="160" spans="1:34" x14ac:dyDescent="0.25">
      <c r="A160" s="2" t="s">
        <v>289</v>
      </c>
      <c r="B160" s="2" t="s">
        <v>160</v>
      </c>
      <c r="C160" s="21">
        <v>45714</v>
      </c>
      <c r="D160" s="21">
        <v>45721</v>
      </c>
      <c r="E160" s="22">
        <v>8550000</v>
      </c>
      <c r="F160" s="23">
        <v>2.1000000000000001E-2</v>
      </c>
      <c r="G160" s="22">
        <f>+(F160*E160)</f>
        <v>179550</v>
      </c>
      <c r="H160" s="24">
        <v>0.14000000000000001</v>
      </c>
      <c r="I160" s="68">
        <v>514.55999999999995</v>
      </c>
      <c r="J160" s="21">
        <v>46085</v>
      </c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" t="s">
        <v>147</v>
      </c>
      <c r="W160" s="23">
        <v>1</v>
      </c>
      <c r="X160" s="23"/>
      <c r="Y160" s="23"/>
      <c r="Z160" s="23"/>
      <c r="AA160" s="23"/>
      <c r="AB160" s="23">
        <v>0.1</v>
      </c>
      <c r="AC160" s="23">
        <v>0.14000000000000001</v>
      </c>
      <c r="AD160" s="23"/>
      <c r="AE160" s="23"/>
      <c r="AF160" s="23"/>
      <c r="AG160" s="2" t="s">
        <v>66</v>
      </c>
      <c r="AH160" s="2" t="s">
        <v>51</v>
      </c>
    </row>
    <row r="161" spans="1:34" x14ac:dyDescent="0.25">
      <c r="A161" s="2" t="s">
        <v>292</v>
      </c>
      <c r="B161" s="2" t="s">
        <v>72</v>
      </c>
      <c r="C161" s="21">
        <v>45715</v>
      </c>
      <c r="D161" s="21">
        <v>45723</v>
      </c>
      <c r="E161" s="66">
        <v>10000000</v>
      </c>
      <c r="F161" s="23">
        <v>0.02</v>
      </c>
      <c r="G161" s="66">
        <f>+F161*E161</f>
        <v>200000</v>
      </c>
      <c r="H161" s="67">
        <v>0.23699999999999999</v>
      </c>
      <c r="I161" s="68">
        <v>99.51</v>
      </c>
      <c r="J161" s="21">
        <v>45814</v>
      </c>
      <c r="K161" s="21">
        <v>45904</v>
      </c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" t="s">
        <v>41</v>
      </c>
      <c r="W161" s="23">
        <v>0</v>
      </c>
      <c r="X161" s="23">
        <v>1</v>
      </c>
      <c r="Y161" s="23">
        <v>0.8</v>
      </c>
      <c r="Z161" s="23"/>
      <c r="AA161" s="23"/>
      <c r="AB161" s="23"/>
      <c r="AC161" s="23"/>
      <c r="AD161" s="23"/>
      <c r="AE161" s="23"/>
      <c r="AF161" s="23"/>
      <c r="AG161" s="2" t="s">
        <v>295</v>
      </c>
      <c r="AH161" s="2" t="s">
        <v>34</v>
      </c>
    </row>
    <row r="162" spans="1:34" x14ac:dyDescent="0.25">
      <c r="A162" s="2" t="s">
        <v>294</v>
      </c>
      <c r="B162" s="2" t="s">
        <v>238</v>
      </c>
      <c r="C162" s="21">
        <v>45715</v>
      </c>
      <c r="D162" s="21">
        <v>45723</v>
      </c>
      <c r="E162" s="66">
        <v>10000000</v>
      </c>
      <c r="F162" s="23">
        <v>3.5000000000000003E-2</v>
      </c>
      <c r="G162" s="66">
        <f t="shared" ref="G162" si="32">+F162*E162</f>
        <v>350000.00000000006</v>
      </c>
      <c r="H162" s="67">
        <f>0.074*4</f>
        <v>0.29599999999999999</v>
      </c>
      <c r="I162" s="68">
        <v>107.83</v>
      </c>
      <c r="J162" s="21">
        <v>45814</v>
      </c>
      <c r="K162" s="21">
        <v>45905</v>
      </c>
      <c r="L162" s="21">
        <v>45996</v>
      </c>
      <c r="M162" s="21">
        <v>46086</v>
      </c>
      <c r="N162" s="21"/>
      <c r="O162" s="21"/>
      <c r="P162" s="21"/>
      <c r="Q162" s="21"/>
      <c r="R162" s="21"/>
      <c r="S162" s="21"/>
      <c r="T162" s="21"/>
      <c r="U162" s="21"/>
      <c r="V162" s="2" t="s">
        <v>41</v>
      </c>
      <c r="W162" s="23">
        <v>0</v>
      </c>
      <c r="X162" s="23">
        <v>1</v>
      </c>
      <c r="Y162" s="23">
        <v>0.8</v>
      </c>
      <c r="Z162" s="23">
        <v>0.9</v>
      </c>
      <c r="AA162" s="23"/>
      <c r="AB162" s="23"/>
      <c r="AC162" s="23"/>
      <c r="AD162" s="23"/>
      <c r="AE162" s="23"/>
      <c r="AF162" s="23"/>
      <c r="AG162" s="2" t="s">
        <v>92</v>
      </c>
      <c r="AH162" s="2" t="s">
        <v>34</v>
      </c>
    </row>
    <row r="163" spans="1:34" x14ac:dyDescent="0.25">
      <c r="A163" s="2" t="s">
        <v>293</v>
      </c>
      <c r="B163" s="2" t="s">
        <v>238</v>
      </c>
      <c r="C163" s="21">
        <v>45715</v>
      </c>
      <c r="D163" s="21">
        <v>45723</v>
      </c>
      <c r="E163" s="66">
        <v>29400000</v>
      </c>
      <c r="F163" s="23">
        <v>0.04</v>
      </c>
      <c r="G163" s="66">
        <f t="shared" ref="G163" si="33">+F163*E163</f>
        <v>1176000</v>
      </c>
      <c r="H163" s="67">
        <f>0.07*4</f>
        <v>0.28000000000000003</v>
      </c>
      <c r="I163" s="68">
        <v>107.83</v>
      </c>
      <c r="J163" s="21">
        <v>45814</v>
      </c>
      <c r="K163" s="21">
        <v>45905</v>
      </c>
      <c r="L163" s="21">
        <v>45996</v>
      </c>
      <c r="M163" s="21">
        <v>46086</v>
      </c>
      <c r="N163" s="21"/>
      <c r="O163" s="21"/>
      <c r="P163" s="21"/>
      <c r="Q163" s="21"/>
      <c r="R163" s="21"/>
      <c r="S163" s="21"/>
      <c r="T163" s="21"/>
      <c r="U163" s="21"/>
      <c r="V163" s="2" t="s">
        <v>41</v>
      </c>
      <c r="W163" s="23">
        <v>0</v>
      </c>
      <c r="X163" s="23">
        <v>1</v>
      </c>
      <c r="Y163" s="23">
        <v>0.8</v>
      </c>
      <c r="Z163" s="23">
        <v>0.9</v>
      </c>
      <c r="AA163" s="23"/>
      <c r="AB163" s="23"/>
      <c r="AC163" s="23"/>
      <c r="AD163" s="23"/>
      <c r="AE163" s="23"/>
      <c r="AF163" s="23"/>
      <c r="AG163" s="2" t="s">
        <v>54</v>
      </c>
      <c r="AH163" s="2" t="s">
        <v>34</v>
      </c>
    </row>
    <row r="164" spans="1:34" x14ac:dyDescent="0.25">
      <c r="A164" s="2" t="s">
        <v>296</v>
      </c>
      <c r="B164" s="2" t="s">
        <v>160</v>
      </c>
      <c r="C164" s="21">
        <v>45730</v>
      </c>
      <c r="D164" s="21">
        <v>45740</v>
      </c>
      <c r="E164" s="22">
        <v>10000000</v>
      </c>
      <c r="F164" s="23">
        <v>2.0299999999999999E-2</v>
      </c>
      <c r="G164" s="22">
        <f>+E164*F164</f>
        <v>203000</v>
      </c>
      <c r="H164" s="24">
        <v>0.19500000000000001</v>
      </c>
      <c r="I164" s="25">
        <v>479.66</v>
      </c>
      <c r="J164" s="21">
        <v>46104</v>
      </c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" t="s">
        <v>8</v>
      </c>
      <c r="W164" s="23">
        <v>0</v>
      </c>
      <c r="X164" s="23"/>
      <c r="Y164" s="23"/>
      <c r="Z164" s="23"/>
      <c r="AA164" s="23"/>
      <c r="AB164" s="23"/>
      <c r="AC164" s="23">
        <v>0.19500000000000001</v>
      </c>
      <c r="AD164" s="23">
        <v>0.19500000000000001</v>
      </c>
      <c r="AE164" s="23"/>
      <c r="AF164" s="23"/>
      <c r="AG164" s="2" t="s">
        <v>66</v>
      </c>
      <c r="AH164" s="2" t="s">
        <v>199</v>
      </c>
    </row>
    <row r="165" spans="1:34" x14ac:dyDescent="0.25">
      <c r="A165" s="2" t="s">
        <v>297</v>
      </c>
      <c r="B165" s="2" t="s">
        <v>87</v>
      </c>
      <c r="C165" s="21">
        <v>45730</v>
      </c>
      <c r="D165" s="21">
        <v>45741</v>
      </c>
      <c r="E165" s="22">
        <v>60000000</v>
      </c>
      <c r="F165" s="23">
        <v>1.4999999999999999E-2</v>
      </c>
      <c r="G165" s="22">
        <f t="shared" ref="G165:G167" si="34">+F165*E165</f>
        <v>900000</v>
      </c>
      <c r="H165" s="24">
        <v>0.161</v>
      </c>
      <c r="I165" s="25">
        <v>562.82000000000005</v>
      </c>
      <c r="J165" s="21">
        <v>46104</v>
      </c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" t="s">
        <v>9</v>
      </c>
      <c r="W165" s="23">
        <v>0</v>
      </c>
      <c r="X165" s="23"/>
      <c r="Y165" s="23"/>
      <c r="Z165" s="23"/>
      <c r="AA165" s="23"/>
      <c r="AB165" s="23"/>
      <c r="AC165" s="23"/>
      <c r="AD165" s="23"/>
      <c r="AE165" s="23">
        <v>1</v>
      </c>
      <c r="AF165" s="23">
        <v>0.161</v>
      </c>
      <c r="AG165" s="2" t="s">
        <v>33</v>
      </c>
      <c r="AH165" s="2" t="s">
        <v>34</v>
      </c>
    </row>
    <row r="166" spans="1:34" x14ac:dyDescent="0.25">
      <c r="A166" s="2" t="s">
        <v>298</v>
      </c>
      <c r="B166" s="2" t="s">
        <v>271</v>
      </c>
      <c r="C166" s="21">
        <v>45730</v>
      </c>
      <c r="D166" s="21">
        <v>45741</v>
      </c>
      <c r="E166" s="22">
        <v>6290000</v>
      </c>
      <c r="F166" s="23">
        <v>0.04</v>
      </c>
      <c r="G166" s="22">
        <f t="shared" si="34"/>
        <v>251600</v>
      </c>
      <c r="H166" s="24">
        <v>0.41</v>
      </c>
      <c r="I166" s="25">
        <v>249.98</v>
      </c>
      <c r="J166" s="21">
        <v>45832</v>
      </c>
      <c r="K166" s="21">
        <v>45924</v>
      </c>
      <c r="L166" s="21">
        <v>46015</v>
      </c>
      <c r="M166" s="21">
        <v>46104</v>
      </c>
      <c r="N166" s="21"/>
      <c r="O166" s="21"/>
      <c r="P166" s="21"/>
      <c r="Q166" s="21"/>
      <c r="R166" s="21"/>
      <c r="S166" s="21"/>
      <c r="T166" s="21"/>
      <c r="U166" s="21"/>
      <c r="V166" s="2" t="s">
        <v>41</v>
      </c>
      <c r="W166" s="23">
        <v>0</v>
      </c>
      <c r="X166" s="23">
        <v>1</v>
      </c>
      <c r="Y166" s="23">
        <v>0.7</v>
      </c>
      <c r="Z166" s="23"/>
      <c r="AA166" s="23"/>
      <c r="AB166" s="23"/>
      <c r="AC166" s="23"/>
      <c r="AD166" s="23"/>
      <c r="AE166" s="23"/>
      <c r="AF166" s="23"/>
      <c r="AG166" s="2" t="s">
        <v>234</v>
      </c>
      <c r="AH166" s="2" t="s">
        <v>34</v>
      </c>
    </row>
    <row r="167" spans="1:34" x14ac:dyDescent="0.25">
      <c r="A167" s="2" t="s">
        <v>300</v>
      </c>
      <c r="B167" s="2" t="s">
        <v>87</v>
      </c>
      <c r="C167" s="21">
        <v>45741</v>
      </c>
      <c r="D167" s="21">
        <v>45749</v>
      </c>
      <c r="E167" s="22">
        <v>10800000</v>
      </c>
      <c r="F167" s="23">
        <v>0.02</v>
      </c>
      <c r="G167" s="22">
        <f t="shared" si="34"/>
        <v>216000</v>
      </c>
      <c r="H167" s="24">
        <v>0.16250000000000001</v>
      </c>
      <c r="I167" s="25">
        <v>575.46</v>
      </c>
      <c r="J167" s="21">
        <v>46112</v>
      </c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" t="s">
        <v>8</v>
      </c>
      <c r="W167" s="23">
        <v>0</v>
      </c>
      <c r="X167" s="23"/>
      <c r="Y167" s="23"/>
      <c r="Z167" s="23"/>
      <c r="AA167" s="23"/>
      <c r="AB167" s="23"/>
      <c r="AC167" s="23">
        <v>0.16250000000000001</v>
      </c>
      <c r="AD167" s="23">
        <v>0.83750000000000002</v>
      </c>
      <c r="AE167" s="23"/>
      <c r="AF167" s="23"/>
      <c r="AG167" s="2" t="s">
        <v>154</v>
      </c>
      <c r="AH167" s="2" t="s">
        <v>199</v>
      </c>
    </row>
    <row r="168" spans="1:34" x14ac:dyDescent="0.25">
      <c r="A168" s="2" t="s">
        <v>301</v>
      </c>
      <c r="B168" s="2" t="s">
        <v>299</v>
      </c>
      <c r="C168" s="21">
        <v>45742</v>
      </c>
      <c r="D168" s="21">
        <v>45749</v>
      </c>
      <c r="E168" s="22">
        <v>16820000</v>
      </c>
      <c r="F168" s="23">
        <v>0.02</v>
      </c>
      <c r="G168" s="22">
        <f>+(F168*E168)</f>
        <v>336400</v>
      </c>
      <c r="H168" s="24">
        <v>0.24149999999999999</v>
      </c>
      <c r="I168" s="68">
        <v>165.06</v>
      </c>
      <c r="J168" s="21">
        <v>46113</v>
      </c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" t="s">
        <v>147</v>
      </c>
      <c r="W168" s="23">
        <v>1</v>
      </c>
      <c r="X168" s="23"/>
      <c r="Y168" s="23"/>
      <c r="Z168" s="23"/>
      <c r="AA168" s="23"/>
      <c r="AB168" s="23">
        <v>0.1</v>
      </c>
      <c r="AC168" s="23">
        <v>0.24149999999999999</v>
      </c>
      <c r="AD168" s="23"/>
      <c r="AE168" s="23"/>
      <c r="AF168" s="23"/>
      <c r="AG168" s="2" t="s">
        <v>234</v>
      </c>
      <c r="AH168" s="2" t="s">
        <v>199</v>
      </c>
    </row>
    <row r="169" spans="1:34" x14ac:dyDescent="0.25">
      <c r="A169" s="2" t="s">
        <v>303</v>
      </c>
      <c r="B169" s="2" t="s">
        <v>302</v>
      </c>
      <c r="C169" s="21">
        <v>45744</v>
      </c>
      <c r="D169" s="21">
        <v>45754</v>
      </c>
      <c r="E169" s="22">
        <v>14590000</v>
      </c>
      <c r="F169" s="23">
        <v>0.03</v>
      </c>
      <c r="G169" s="22">
        <f>+(F169*E169)</f>
        <v>437700</v>
      </c>
      <c r="H169" s="24">
        <v>0.18</v>
      </c>
      <c r="I169" s="68">
        <v>169.12</v>
      </c>
      <c r="J169" s="21">
        <v>46119</v>
      </c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" t="s">
        <v>147</v>
      </c>
      <c r="W169" s="23">
        <v>1</v>
      </c>
      <c r="X169" s="23"/>
      <c r="Y169" s="23"/>
      <c r="Z169" s="23"/>
      <c r="AA169" s="23"/>
      <c r="AB169" s="23">
        <v>0.105</v>
      </c>
      <c r="AC169" s="23">
        <v>0.18</v>
      </c>
      <c r="AD169" s="23"/>
      <c r="AE169" s="23"/>
      <c r="AF169" s="23"/>
      <c r="AG169" s="2" t="s">
        <v>246</v>
      </c>
      <c r="AH169" s="2" t="s">
        <v>34</v>
      </c>
    </row>
    <row r="170" spans="1:34" x14ac:dyDescent="0.25">
      <c r="A170" s="2" t="s">
        <v>307</v>
      </c>
      <c r="B170" s="2" t="s">
        <v>305</v>
      </c>
      <c r="C170" s="21">
        <v>45747</v>
      </c>
      <c r="D170" s="21">
        <v>45754</v>
      </c>
      <c r="E170" s="22">
        <v>19100000</v>
      </c>
      <c r="F170" s="23">
        <v>0.04</v>
      </c>
      <c r="G170" s="22">
        <f t="shared" ref="G170" si="35">+F170*E170</f>
        <v>764000</v>
      </c>
      <c r="H170" s="24">
        <v>0.20250000000000001</v>
      </c>
      <c r="I170" s="25">
        <v>190.26</v>
      </c>
      <c r="J170" s="21">
        <v>45845</v>
      </c>
      <c r="K170" s="21">
        <v>45939</v>
      </c>
      <c r="L170" s="21" t="s">
        <v>304</v>
      </c>
      <c r="M170" s="21">
        <v>46118</v>
      </c>
      <c r="N170" s="21"/>
      <c r="O170" s="21"/>
      <c r="P170" s="21"/>
      <c r="Q170" s="21"/>
      <c r="R170" s="21"/>
      <c r="S170" s="21"/>
      <c r="T170" s="21"/>
      <c r="U170" s="21"/>
      <c r="V170" s="2" t="s">
        <v>41</v>
      </c>
      <c r="W170" s="23">
        <v>0</v>
      </c>
      <c r="X170" s="23">
        <v>1</v>
      </c>
      <c r="Y170" s="23">
        <v>0.8</v>
      </c>
      <c r="Z170" s="23"/>
      <c r="AA170" s="23"/>
      <c r="AB170" s="23"/>
      <c r="AC170" s="23"/>
      <c r="AD170" s="23"/>
      <c r="AE170" s="23"/>
      <c r="AF170" s="24"/>
      <c r="AG170" s="2" t="s">
        <v>54</v>
      </c>
      <c r="AH170" s="2" t="s">
        <v>199</v>
      </c>
    </row>
    <row r="171" spans="1:34" x14ac:dyDescent="0.25">
      <c r="A171" s="2" t="s">
        <v>308</v>
      </c>
      <c r="B171" s="2" t="s">
        <v>306</v>
      </c>
      <c r="C171" s="21">
        <v>45747</v>
      </c>
      <c r="D171" s="21">
        <v>45754</v>
      </c>
      <c r="E171" s="22">
        <v>11075000</v>
      </c>
      <c r="F171" s="23">
        <v>0.04</v>
      </c>
      <c r="G171" s="22">
        <f t="shared" ref="G171:G172" si="36">+F171*E171</f>
        <v>443000</v>
      </c>
      <c r="H171" s="24">
        <v>0.29320000000000002</v>
      </c>
      <c r="I171" s="25">
        <v>932.53</v>
      </c>
      <c r="J171" s="21">
        <v>45845</v>
      </c>
      <c r="K171" s="21">
        <v>45939</v>
      </c>
      <c r="L171" s="21" t="s">
        <v>304</v>
      </c>
      <c r="M171" s="21">
        <v>46118</v>
      </c>
      <c r="N171" s="21"/>
      <c r="O171" s="21"/>
      <c r="P171" s="21"/>
      <c r="Q171" s="21"/>
      <c r="R171" s="21"/>
      <c r="S171" s="21"/>
      <c r="T171" s="21"/>
      <c r="U171" s="21"/>
      <c r="V171" s="2" t="s">
        <v>41</v>
      </c>
      <c r="W171" s="23">
        <v>0</v>
      </c>
      <c r="X171" s="23">
        <v>1</v>
      </c>
      <c r="Y171" s="23">
        <v>0.8</v>
      </c>
      <c r="Z171" s="23"/>
      <c r="AA171" s="23"/>
      <c r="AB171" s="23"/>
      <c r="AC171" s="23"/>
      <c r="AD171" s="23"/>
      <c r="AE171" s="23"/>
      <c r="AF171" s="24"/>
      <c r="AG171" s="2" t="s">
        <v>234</v>
      </c>
      <c r="AH171" s="2" t="s">
        <v>199</v>
      </c>
    </row>
    <row r="172" spans="1:34" x14ac:dyDescent="0.25">
      <c r="A172" s="2" t="s">
        <v>309</v>
      </c>
      <c r="B172" s="2" t="s">
        <v>167</v>
      </c>
      <c r="C172" s="21">
        <v>45761</v>
      </c>
      <c r="D172" s="21">
        <v>45770</v>
      </c>
      <c r="E172" s="22">
        <v>25000000</v>
      </c>
      <c r="F172" s="23">
        <v>0.04</v>
      </c>
      <c r="G172" s="22">
        <f t="shared" si="36"/>
        <v>1000000</v>
      </c>
      <c r="H172" s="24">
        <v>0.36599999999999999</v>
      </c>
      <c r="I172" s="25">
        <v>20.309999999999999</v>
      </c>
      <c r="J172" s="21">
        <v>45832</v>
      </c>
      <c r="K172" s="21">
        <v>45895</v>
      </c>
      <c r="L172" s="21">
        <v>45954</v>
      </c>
      <c r="M172" s="21">
        <v>46015</v>
      </c>
      <c r="N172" s="21">
        <v>46073</v>
      </c>
      <c r="O172" s="21">
        <v>46134</v>
      </c>
      <c r="P172" s="21"/>
      <c r="Q172" s="21"/>
      <c r="R172" s="21"/>
      <c r="S172" s="21"/>
      <c r="T172" s="21"/>
      <c r="U172" s="21"/>
      <c r="V172" s="2" t="s">
        <v>41</v>
      </c>
      <c r="W172" s="23">
        <v>0</v>
      </c>
      <c r="X172" s="23">
        <v>1</v>
      </c>
      <c r="Y172" s="23">
        <v>0.6</v>
      </c>
      <c r="Z172" s="23"/>
      <c r="AA172" s="23"/>
      <c r="AB172" s="23"/>
      <c r="AC172" s="23"/>
      <c r="AD172" s="23"/>
      <c r="AE172" s="23"/>
      <c r="AF172" s="23"/>
      <c r="AG172" s="2" t="s">
        <v>64</v>
      </c>
      <c r="AH172" s="2" t="s">
        <v>199</v>
      </c>
    </row>
    <row r="173" spans="1:34" x14ac:dyDescent="0.25">
      <c r="A173" s="2" t="s">
        <v>310</v>
      </c>
      <c r="B173" s="2" t="s">
        <v>241</v>
      </c>
      <c r="C173" s="21">
        <v>45770</v>
      </c>
      <c r="D173" s="21">
        <v>45779</v>
      </c>
      <c r="E173" s="22">
        <v>65000000</v>
      </c>
      <c r="F173" s="23">
        <v>1.4999999999999999E-2</v>
      </c>
      <c r="G173" s="22">
        <f>+F173*E173</f>
        <v>975000</v>
      </c>
      <c r="H173" s="24">
        <v>0.22</v>
      </c>
      <c r="I173" s="68">
        <v>190.25</v>
      </c>
      <c r="J173" s="21">
        <v>45870</v>
      </c>
      <c r="K173" s="21">
        <v>45961</v>
      </c>
      <c r="L173" s="21">
        <v>46052</v>
      </c>
      <c r="M173" s="21">
        <v>46141</v>
      </c>
      <c r="N173" s="21"/>
      <c r="O173" s="21"/>
      <c r="P173" s="21"/>
      <c r="Q173" s="21"/>
      <c r="R173" s="21"/>
      <c r="S173" s="21"/>
      <c r="T173" s="21"/>
      <c r="U173" s="21"/>
      <c r="V173" s="2" t="s">
        <v>41</v>
      </c>
      <c r="W173" s="23">
        <v>0</v>
      </c>
      <c r="X173" s="23">
        <v>1</v>
      </c>
      <c r="Y173" s="23">
        <v>0.93</v>
      </c>
      <c r="Z173" s="23"/>
      <c r="AA173" s="23"/>
      <c r="AB173" s="23"/>
      <c r="AC173" s="23"/>
      <c r="AD173" s="23"/>
      <c r="AE173" s="23"/>
      <c r="AF173" s="23"/>
      <c r="AG173" s="2" t="s">
        <v>33</v>
      </c>
      <c r="AH173" s="2" t="s">
        <v>34</v>
      </c>
    </row>
    <row r="174" spans="1:34" x14ac:dyDescent="0.25">
      <c r="A174" s="2" t="s">
        <v>311</v>
      </c>
      <c r="B174" s="2" t="s">
        <v>160</v>
      </c>
      <c r="C174" s="21">
        <v>45771</v>
      </c>
      <c r="D174" s="21">
        <v>45777</v>
      </c>
      <c r="E174" s="22">
        <v>1000000</v>
      </c>
      <c r="F174" s="23">
        <v>2.5000000000000001E-2</v>
      </c>
      <c r="G174" s="22">
        <f>+E174*F174*19.5825</f>
        <v>489562.5</v>
      </c>
      <c r="H174" s="24">
        <v>0.13600000000000001</v>
      </c>
      <c r="I174" s="25">
        <v>467.35</v>
      </c>
      <c r="J174" s="21">
        <v>46139</v>
      </c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" t="s">
        <v>105</v>
      </c>
      <c r="W174" s="23">
        <v>0</v>
      </c>
      <c r="X174" s="23"/>
      <c r="Y174" s="23"/>
      <c r="Z174" s="23"/>
      <c r="AA174" s="23"/>
      <c r="AB174" s="23"/>
      <c r="AC174" s="23">
        <v>0.13600000000000001</v>
      </c>
      <c r="AD174" s="23">
        <v>0.13600000000000001</v>
      </c>
      <c r="AE174" s="23"/>
      <c r="AF174" s="23"/>
      <c r="AG174" s="2" t="s">
        <v>66</v>
      </c>
      <c r="AH174" s="2" t="s">
        <v>199</v>
      </c>
    </row>
    <row r="175" spans="1:34" x14ac:dyDescent="0.25">
      <c r="A175" s="2" t="s">
        <v>312</v>
      </c>
      <c r="B175" s="2" t="s">
        <v>160</v>
      </c>
      <c r="C175" s="21">
        <v>45775</v>
      </c>
      <c r="D175" s="21">
        <v>45783</v>
      </c>
      <c r="E175" s="22">
        <v>16200000</v>
      </c>
      <c r="F175" s="23">
        <v>0.02</v>
      </c>
      <c r="G175" s="22">
        <f>+(F175*E175)</f>
        <v>324000</v>
      </c>
      <c r="H175" s="24">
        <v>0.28349999999999997</v>
      </c>
      <c r="I175" s="68">
        <v>472.41</v>
      </c>
      <c r="J175" s="21">
        <v>46147</v>
      </c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" t="s">
        <v>147</v>
      </c>
      <c r="W175" s="23">
        <v>1</v>
      </c>
      <c r="X175" s="23"/>
      <c r="Y175" s="23"/>
      <c r="Z175" s="23"/>
      <c r="AA175" s="23"/>
      <c r="AB175" s="23">
        <v>0.08</v>
      </c>
      <c r="AC175" s="23">
        <v>0.28349999999999997</v>
      </c>
      <c r="AD175" s="23"/>
      <c r="AE175" s="23"/>
      <c r="AF175" s="23"/>
      <c r="AG175" s="2" t="s">
        <v>154</v>
      </c>
      <c r="AH175" s="2" t="s">
        <v>199</v>
      </c>
    </row>
    <row r="176" spans="1:34" s="72" customFormat="1" x14ac:dyDescent="0.25">
      <c r="A176" s="2" t="s">
        <v>314</v>
      </c>
      <c r="B176" s="2" t="s">
        <v>313</v>
      </c>
      <c r="C176" s="21">
        <v>45776</v>
      </c>
      <c r="D176" s="21">
        <v>45785</v>
      </c>
      <c r="E176" s="22">
        <v>17480000</v>
      </c>
      <c r="F176" s="23">
        <v>0.03</v>
      </c>
      <c r="G176" s="22">
        <f>+(F176*E176)</f>
        <v>524400</v>
      </c>
      <c r="H176" s="24">
        <v>0.2</v>
      </c>
      <c r="I176" s="25">
        <v>12.41</v>
      </c>
      <c r="J176" s="64">
        <v>46148</v>
      </c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56" t="s">
        <v>147</v>
      </c>
      <c r="W176" s="71">
        <v>1</v>
      </c>
      <c r="X176" s="71"/>
      <c r="Y176" s="71"/>
      <c r="Z176" s="71"/>
      <c r="AA176" s="71"/>
      <c r="AB176" s="71">
        <v>0.08</v>
      </c>
      <c r="AC176" s="71">
        <v>0.2</v>
      </c>
      <c r="AD176" s="71"/>
      <c r="AE176" s="71"/>
      <c r="AF176" s="71"/>
      <c r="AG176" s="56" t="s">
        <v>246</v>
      </c>
      <c r="AH176" s="56" t="s">
        <v>51</v>
      </c>
    </row>
    <row r="177" spans="1:34" x14ac:dyDescent="0.25">
      <c r="A177" s="2" t="s">
        <v>317</v>
      </c>
      <c r="B177" s="2" t="s">
        <v>315</v>
      </c>
      <c r="C177" s="21">
        <v>45777</v>
      </c>
      <c r="D177" s="21">
        <v>45785</v>
      </c>
      <c r="E177" s="22">
        <v>11000000</v>
      </c>
      <c r="F177" s="23">
        <v>5.0000000000000001E-3</v>
      </c>
      <c r="G177" s="22">
        <f>+F177*E177</f>
        <v>55000</v>
      </c>
      <c r="H177" s="24">
        <f>2.48*12%</f>
        <v>0.29759999999999998</v>
      </c>
      <c r="I177" s="25"/>
      <c r="J177" s="21">
        <v>45813</v>
      </c>
      <c r="K177" s="21">
        <v>45841</v>
      </c>
      <c r="L177" s="21">
        <v>45875</v>
      </c>
      <c r="M177" s="21">
        <v>45904</v>
      </c>
      <c r="N177" s="21">
        <v>45936</v>
      </c>
      <c r="O177" s="21">
        <v>45967</v>
      </c>
      <c r="P177" s="21">
        <v>45995</v>
      </c>
      <c r="Q177" s="21">
        <v>46028</v>
      </c>
      <c r="R177" s="21">
        <v>46058</v>
      </c>
      <c r="S177" s="21">
        <v>46086</v>
      </c>
      <c r="T177" s="21">
        <v>46118</v>
      </c>
      <c r="U177" s="21">
        <v>46147</v>
      </c>
      <c r="V177" s="2" t="s">
        <v>41</v>
      </c>
      <c r="W177" s="23">
        <v>0</v>
      </c>
      <c r="X177" s="23">
        <v>1</v>
      </c>
      <c r="Y177" s="23">
        <v>0.93</v>
      </c>
      <c r="Z177" s="23"/>
      <c r="AA177" s="23"/>
      <c r="AB177" s="23"/>
      <c r="AC177" s="23"/>
      <c r="AD177" s="23"/>
      <c r="AE177" s="23"/>
      <c r="AF177" s="23"/>
      <c r="AG177" s="2" t="s">
        <v>33</v>
      </c>
      <c r="AH177" s="2" t="s">
        <v>34</v>
      </c>
    </row>
    <row r="178" spans="1:34" s="72" customFormat="1" x14ac:dyDescent="0.25">
      <c r="A178" s="2" t="s">
        <v>316</v>
      </c>
      <c r="B178" s="2" t="s">
        <v>258</v>
      </c>
      <c r="C178" s="21">
        <v>45777</v>
      </c>
      <c r="D178" s="21">
        <v>45786</v>
      </c>
      <c r="E178" s="22">
        <v>31000000</v>
      </c>
      <c r="F178" s="23">
        <v>0.04</v>
      </c>
      <c r="G178" s="22">
        <f t="shared" ref="G178" si="37">+F178*E178</f>
        <v>1240000</v>
      </c>
      <c r="H178" s="24">
        <v>0.20200000000000001</v>
      </c>
      <c r="I178" s="25">
        <v>2330.85</v>
      </c>
      <c r="J178" s="64">
        <v>45877</v>
      </c>
      <c r="K178" s="64">
        <v>45968</v>
      </c>
      <c r="L178" s="64">
        <v>46059</v>
      </c>
      <c r="M178" s="64">
        <v>46149</v>
      </c>
      <c r="N178" s="64"/>
      <c r="O178" s="64"/>
      <c r="P178" s="64"/>
      <c r="Q178" s="64"/>
      <c r="R178" s="64"/>
      <c r="S178" s="64"/>
      <c r="T178" s="64"/>
      <c r="U178" s="64"/>
      <c r="V178" s="56" t="s">
        <v>41</v>
      </c>
      <c r="W178" s="71">
        <v>0</v>
      </c>
      <c r="X178" s="71">
        <v>1</v>
      </c>
      <c r="Y178" s="71">
        <v>0.8</v>
      </c>
      <c r="Z178" s="71">
        <v>0.9</v>
      </c>
      <c r="AA178" s="71"/>
      <c r="AB178" s="71"/>
      <c r="AC178" s="71"/>
      <c r="AD178" s="71"/>
      <c r="AE178" s="71"/>
      <c r="AF178" s="71"/>
      <c r="AG178" s="56" t="s">
        <v>54</v>
      </c>
      <c r="AH178" s="56" t="s">
        <v>34</v>
      </c>
    </row>
    <row r="179" spans="1:34" s="72" customFormat="1" x14ac:dyDescent="0.25">
      <c r="A179" s="2" t="s">
        <v>321</v>
      </c>
      <c r="B179" s="2" t="s">
        <v>160</v>
      </c>
      <c r="C179" s="21">
        <v>45791</v>
      </c>
      <c r="D179" s="21">
        <v>45798</v>
      </c>
      <c r="E179" s="22">
        <v>26800000</v>
      </c>
      <c r="F179" s="23">
        <v>0.02</v>
      </c>
      <c r="G179" s="22">
        <f>+(F179*E179)</f>
        <v>536000</v>
      </c>
      <c r="H179" s="24">
        <v>0.2</v>
      </c>
      <c r="I179" s="25">
        <v>518.67999999999995</v>
      </c>
      <c r="J179" s="64">
        <v>46162</v>
      </c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56" t="s">
        <v>147</v>
      </c>
      <c r="W179" s="71">
        <v>1</v>
      </c>
      <c r="X179" s="71"/>
      <c r="Y179" s="71"/>
      <c r="Z179" s="71"/>
      <c r="AA179" s="71"/>
      <c r="AB179" s="71">
        <v>0.08</v>
      </c>
      <c r="AC179" s="71">
        <v>0.2</v>
      </c>
      <c r="AD179" s="71"/>
      <c r="AE179" s="71"/>
      <c r="AF179" s="71"/>
      <c r="AG179" s="56" t="s">
        <v>154</v>
      </c>
      <c r="AH179" s="56" t="s">
        <v>199</v>
      </c>
    </row>
    <row r="180" spans="1:34" x14ac:dyDescent="0.25">
      <c r="A180" s="2" t="s">
        <v>320</v>
      </c>
      <c r="B180" s="2" t="s">
        <v>302</v>
      </c>
      <c r="C180" s="21">
        <v>45791</v>
      </c>
      <c r="D180" s="21">
        <v>45798</v>
      </c>
      <c r="E180" s="22">
        <v>25000000</v>
      </c>
      <c r="F180" s="23">
        <v>0.03</v>
      </c>
      <c r="G180" s="22">
        <f t="shared" ref="G180:G181" si="38">+F180*E180</f>
        <v>750000</v>
      </c>
      <c r="H180" s="24">
        <v>0.33</v>
      </c>
      <c r="I180" s="25">
        <v>232.12</v>
      </c>
      <c r="J180" s="21" t="s">
        <v>319</v>
      </c>
      <c r="K180" s="21">
        <v>45923</v>
      </c>
      <c r="L180" s="21">
        <v>45982</v>
      </c>
      <c r="M180" s="21">
        <v>46043</v>
      </c>
      <c r="N180" s="21">
        <v>46101</v>
      </c>
      <c r="O180" s="21">
        <v>46162</v>
      </c>
      <c r="P180" s="21"/>
      <c r="Q180" s="21"/>
      <c r="R180" s="21"/>
      <c r="S180" s="21"/>
      <c r="T180" s="21"/>
      <c r="U180" s="21"/>
      <c r="V180" s="2" t="s">
        <v>41</v>
      </c>
      <c r="W180" s="23">
        <v>0</v>
      </c>
      <c r="X180" s="23">
        <v>1</v>
      </c>
      <c r="Y180" s="23">
        <v>0.7</v>
      </c>
      <c r="Z180" s="23"/>
      <c r="AA180" s="23"/>
      <c r="AB180" s="23"/>
      <c r="AC180" s="23"/>
      <c r="AD180" s="23"/>
      <c r="AE180" s="23"/>
      <c r="AF180" s="23"/>
      <c r="AG180" s="2" t="s">
        <v>64</v>
      </c>
      <c r="AH180" s="2" t="s">
        <v>199</v>
      </c>
    </row>
    <row r="181" spans="1:34" x14ac:dyDescent="0.25">
      <c r="A181" s="2" t="s">
        <v>322</v>
      </c>
      <c r="B181" s="2" t="s">
        <v>98</v>
      </c>
      <c r="C181" s="21">
        <v>45793</v>
      </c>
      <c r="D181" s="21">
        <v>45800</v>
      </c>
      <c r="E181" s="22">
        <v>7500000</v>
      </c>
      <c r="F181" s="23">
        <v>0.04</v>
      </c>
      <c r="G181" s="22">
        <f t="shared" si="38"/>
        <v>300000</v>
      </c>
      <c r="H181" s="24">
        <v>0.1988</v>
      </c>
      <c r="I181" s="25">
        <v>62.53</v>
      </c>
      <c r="J181" s="21">
        <v>45894</v>
      </c>
      <c r="K181" s="21">
        <v>45986</v>
      </c>
      <c r="L181" s="21">
        <v>46078</v>
      </c>
      <c r="M181" s="21">
        <v>46164</v>
      </c>
      <c r="N181" s="21"/>
      <c r="O181" s="21"/>
      <c r="P181" s="21"/>
      <c r="Q181" s="21"/>
      <c r="R181" s="21"/>
      <c r="S181" s="21"/>
      <c r="T181" s="21"/>
      <c r="U181" s="21"/>
      <c r="V181" s="2" t="s">
        <v>41</v>
      </c>
      <c r="W181" s="23">
        <v>0</v>
      </c>
      <c r="X181" s="23">
        <v>1</v>
      </c>
      <c r="Y181" s="23">
        <v>0.8</v>
      </c>
      <c r="Z181" s="23"/>
      <c r="AA181" s="23"/>
      <c r="AB181" s="23"/>
      <c r="AC181" s="23"/>
      <c r="AD181" s="23"/>
      <c r="AE181" s="23"/>
      <c r="AF181" s="24"/>
      <c r="AG181" s="2" t="s">
        <v>234</v>
      </c>
      <c r="AH181" s="2" t="s">
        <v>34</v>
      </c>
    </row>
    <row r="182" spans="1:34" x14ac:dyDescent="0.25">
      <c r="A182" s="2"/>
      <c r="B182" s="2"/>
      <c r="C182" s="21"/>
      <c r="D182" s="21"/>
      <c r="E182" s="22"/>
      <c r="F182" s="23"/>
      <c r="G182" s="22"/>
      <c r="H182" s="24"/>
    </row>
    <row r="185" spans="1:34" x14ac:dyDescent="0.25">
      <c r="E185" s="70"/>
    </row>
  </sheetData>
  <autoFilter ref="A7:AH181" xr:uid="{00000000-0009-0000-0000-000001000000}"/>
  <mergeCells count="5">
    <mergeCell ref="J6:U6"/>
    <mergeCell ref="AA6:AB6"/>
    <mergeCell ref="AC6:AD6"/>
    <mergeCell ref="AE6:AF6"/>
    <mergeCell ref="X6:Z6"/>
  </mergeCells>
  <conditionalFormatting sqref="C7:D7 J7:N7">
    <cfRule type="cellIs" dxfId="114" priority="986" operator="equal">
      <formula>+TODAY()</formula>
    </cfRule>
  </conditionalFormatting>
  <conditionalFormatting sqref="C14:D16">
    <cfRule type="cellIs" dxfId="113" priority="984" operator="equal">
      <formula>+TODAY()</formula>
    </cfRule>
  </conditionalFormatting>
  <conditionalFormatting sqref="C18:D23">
    <cfRule type="cellIs" dxfId="112" priority="817" operator="equal">
      <formula>+TODAY()</formula>
    </cfRule>
  </conditionalFormatting>
  <conditionalFormatting sqref="C26:D182">
    <cfRule type="cellIs" dxfId="111" priority="18" operator="equal">
      <formula>+TODAY()</formula>
    </cfRule>
  </conditionalFormatting>
  <conditionalFormatting sqref="J8:J9">
    <cfRule type="timePeriod" dxfId="110" priority="946" timePeriod="thisMonth">
      <formula>AND(MONTH(J8)=MONTH(TODAY()),YEAR(J8)=YEAR(TODAY()))</formula>
    </cfRule>
    <cfRule type="timePeriod" dxfId="109" priority="945" timePeriod="today">
      <formula>FLOOR(J8,1)=TODAY()</formula>
    </cfRule>
  </conditionalFormatting>
  <conditionalFormatting sqref="J10">
    <cfRule type="cellIs" dxfId="108" priority="939" operator="equal">
      <formula>+TODAY()</formula>
    </cfRule>
  </conditionalFormatting>
  <conditionalFormatting sqref="J12:J14">
    <cfRule type="cellIs" dxfId="107" priority="864" operator="equal">
      <formula>+TODAY()</formula>
    </cfRule>
  </conditionalFormatting>
  <conditionalFormatting sqref="J15:J16">
    <cfRule type="timePeriod" dxfId="106" priority="955" timePeriod="thisMonth">
      <formula>AND(MONTH(J15)=MONTH(TODAY()),YEAR(J15)=YEAR(TODAY()))</formula>
    </cfRule>
    <cfRule type="timePeriod" dxfId="105" priority="954" timePeriod="today">
      <formula>FLOOR(J15,1)=TODAY()</formula>
    </cfRule>
  </conditionalFormatting>
  <conditionalFormatting sqref="J23:J25">
    <cfRule type="cellIs" dxfId="104" priority="798" operator="equal">
      <formula>+TODAY()</formula>
    </cfRule>
  </conditionalFormatting>
  <conditionalFormatting sqref="J26">
    <cfRule type="timePeriod" dxfId="103" priority="953" timePeriod="thisMonth">
      <formula>AND(MONTH(J26)=MONTH(TODAY()),YEAR(J26)=YEAR(TODAY()))</formula>
    </cfRule>
    <cfRule type="timePeriod" dxfId="102" priority="952" timePeriod="today">
      <formula>FLOOR(J26,1)=TODAY()</formula>
    </cfRule>
  </conditionalFormatting>
  <conditionalFormatting sqref="J58:J62">
    <cfRule type="cellIs" dxfId="101" priority="649" operator="equal">
      <formula>+TODAY()</formula>
    </cfRule>
  </conditionalFormatting>
  <conditionalFormatting sqref="J64:J65">
    <cfRule type="cellIs" dxfId="100" priority="582" operator="equal">
      <formula>+TODAY()</formula>
    </cfRule>
  </conditionalFormatting>
  <conditionalFormatting sqref="J67">
    <cfRule type="cellIs" dxfId="99" priority="557" operator="equal">
      <formula>+TODAY()</formula>
    </cfRule>
  </conditionalFormatting>
  <conditionalFormatting sqref="J95">
    <cfRule type="cellIs" dxfId="98" priority="270" operator="equal">
      <formula>+TODAY()</formula>
    </cfRule>
  </conditionalFormatting>
  <conditionalFormatting sqref="J47:K49">
    <cfRule type="cellIs" dxfId="97" priority="777" operator="equal">
      <formula>+TODAY()</formula>
    </cfRule>
  </conditionalFormatting>
  <conditionalFormatting sqref="J51:K53">
    <cfRule type="cellIs" dxfId="96" priority="661" operator="equal">
      <formula>+TODAY()</formula>
    </cfRule>
  </conditionalFormatting>
  <conditionalFormatting sqref="J55:K56">
    <cfRule type="cellIs" dxfId="95" priority="570" operator="equal">
      <formula>+TODAY()</formula>
    </cfRule>
  </conditionalFormatting>
  <conditionalFormatting sqref="J11:L11">
    <cfRule type="cellIs" dxfId="94" priority="678" operator="equal">
      <formula>+TODAY()</formula>
    </cfRule>
  </conditionalFormatting>
  <conditionalFormatting sqref="J22:L22 N22:U22">
    <cfRule type="cellIs" dxfId="93" priority="968" operator="equal">
      <formula>+TODAY()</formula>
    </cfRule>
  </conditionalFormatting>
  <conditionalFormatting sqref="J37:L37">
    <cfRule type="cellIs" dxfId="92" priority="775" operator="equal">
      <formula>+TODAY()</formula>
    </cfRule>
  </conditionalFormatting>
  <conditionalFormatting sqref="J39:L39">
    <cfRule type="cellIs" dxfId="91" priority="773" operator="equal">
      <formula>+TODAY()</formula>
    </cfRule>
  </conditionalFormatting>
  <conditionalFormatting sqref="J41:L43">
    <cfRule type="cellIs" dxfId="90" priority="670" operator="equal">
      <formula>+TODAY()</formula>
    </cfRule>
  </conditionalFormatting>
  <conditionalFormatting sqref="J45:L45">
    <cfRule type="cellIs" dxfId="89" priority="576" operator="equal">
      <formula>+TODAY()</formula>
    </cfRule>
  </conditionalFormatting>
  <conditionalFormatting sqref="J17:M17">
    <cfRule type="cellIs" dxfId="88" priority="679" operator="equal">
      <formula>+TODAY()</formula>
    </cfRule>
  </conditionalFormatting>
  <conditionalFormatting sqref="J29:M30">
    <cfRule type="cellIs" dxfId="87" priority="650" operator="equal">
      <formula>+TODAY()</formula>
    </cfRule>
  </conditionalFormatting>
  <conditionalFormatting sqref="J31:M31 J35:M36 J38:M38">
    <cfRule type="timePeriod" dxfId="86" priority="951" timePeriod="thisMonth">
      <formula>AND(MONTH(J31)=MONTH(TODAY()),YEAR(J31)=YEAR(TODAY()))</formula>
    </cfRule>
    <cfRule type="timePeriod" dxfId="85" priority="950" timePeriod="today">
      <formula>FLOOR(J31,1)=TODAY()</formula>
    </cfRule>
  </conditionalFormatting>
  <conditionalFormatting sqref="J32:M34">
    <cfRule type="cellIs" dxfId="84" priority="566" operator="equal">
      <formula>+TODAY()</formula>
    </cfRule>
  </conditionalFormatting>
  <conditionalFormatting sqref="J40:M40 J44:M44 J46:M46 L48:M48 J50:M50">
    <cfRule type="timePeriod" dxfId="83" priority="912" timePeriod="today">
      <formula>FLOOR(J40,1)=TODAY()</formula>
    </cfRule>
    <cfRule type="timePeriod" dxfId="82" priority="913" timePeriod="thisMonth">
      <formula>AND(MONTH(J40)=MONTH(TODAY()),YEAR(J40)=YEAR(TODAY()))</formula>
    </cfRule>
  </conditionalFormatting>
  <conditionalFormatting sqref="J54:M54">
    <cfRule type="timePeriod" dxfId="81" priority="892" timePeriod="thisMonth">
      <formula>AND(MONTH(J54)=MONTH(TODAY()),YEAR(J54)=YEAR(TODAY()))</formula>
    </cfRule>
    <cfRule type="timePeriod" dxfId="80" priority="891" timePeriod="today">
      <formula>FLOOR(J54,1)=TODAY()</formula>
    </cfRule>
  </conditionalFormatting>
  <conditionalFormatting sqref="J57:M57">
    <cfRule type="timePeriod" dxfId="79" priority="878" timePeriod="thisMonth">
      <formula>AND(MONTH(J57)=MONTH(TODAY()),YEAR(J57)=YEAR(TODAY()))</formula>
    </cfRule>
    <cfRule type="timePeriod" dxfId="78" priority="877" timePeriod="today">
      <formula>FLOOR(J57,1)=TODAY()</formula>
    </cfRule>
  </conditionalFormatting>
  <conditionalFormatting sqref="J63:M63">
    <cfRule type="timePeriod" dxfId="77" priority="827" timePeriod="today">
      <formula>FLOOR(J63,1)=TODAY()</formula>
    </cfRule>
    <cfRule type="timePeriod" dxfId="76" priority="828" timePeriod="thisMonth">
      <formula>AND(MONTH(J63)=MONTH(TODAY()),YEAR(J63)=YEAR(TODAY()))</formula>
    </cfRule>
  </conditionalFormatting>
  <conditionalFormatting sqref="J66:M66 K67:M67">
    <cfRule type="timePeriod" dxfId="75" priority="756" timePeriod="thisMonth">
      <formula>AND(MONTH(J66)=MONTH(TODAY()),YEAR(J66)=YEAR(TODAY()))</formula>
    </cfRule>
    <cfRule type="timePeriod" dxfId="74" priority="755" timePeriod="today">
      <formula>FLOOR(J66,1)=TODAY()</formula>
    </cfRule>
  </conditionalFormatting>
  <conditionalFormatting sqref="J68:M94 K95:M95 J120:O121">
    <cfRule type="timePeriod" dxfId="73" priority="344" timePeriod="today">
      <formula>FLOOR(J68,1)=TODAY()</formula>
    </cfRule>
    <cfRule type="timePeriod" dxfId="72" priority="345" timePeriod="thisMonth">
      <formula>AND(MONTH(J68)=MONTH(TODAY()),YEAR(J68)=YEAR(TODAY()))</formula>
    </cfRule>
  </conditionalFormatting>
  <conditionalFormatting sqref="J96:M119">
    <cfRule type="timePeriod" dxfId="71" priority="323" timePeriod="today">
      <formula>FLOOR(J96,1)=TODAY()</formula>
    </cfRule>
    <cfRule type="timePeriod" dxfId="70" priority="324" timePeriod="thisMonth">
      <formula>AND(MONTH(J96)=MONTH(TODAY()),YEAR(J96)=YEAR(TODAY()))</formula>
    </cfRule>
  </conditionalFormatting>
  <conditionalFormatting sqref="J122:M127 J162:M178 K128:M161">
    <cfRule type="timePeriod" dxfId="69" priority="22" timePeriod="thisMonth">
      <formula>AND(MONTH(J122)=MONTH(TODAY()),YEAR(J122)=YEAR(TODAY()))</formula>
    </cfRule>
    <cfRule type="timePeriod" dxfId="68" priority="21" timePeriod="today">
      <formula>FLOOR(J122,1)=TODAY()</formula>
    </cfRule>
  </conditionalFormatting>
  <conditionalFormatting sqref="J28:N28">
    <cfRule type="cellIs" dxfId="67" priority="711" operator="equal">
      <formula>+TODAY()</formula>
    </cfRule>
  </conditionalFormatting>
  <conditionalFormatting sqref="J18:Q18">
    <cfRule type="cellIs" dxfId="66" priority="880" operator="equal">
      <formula>+TODAY()</formula>
    </cfRule>
  </conditionalFormatting>
  <conditionalFormatting sqref="J19:U21">
    <cfRule type="cellIs" dxfId="65" priority="680" operator="equal">
      <formula>+TODAY()</formula>
    </cfRule>
  </conditionalFormatting>
  <conditionalFormatting sqref="J27:U27">
    <cfRule type="cellIs" dxfId="64" priority="962" operator="equal">
      <formula>+TODAY()</formula>
    </cfRule>
  </conditionalFormatting>
  <conditionalFormatting sqref="K19:K22 O19:O22 Q19:Q22 S19:S22 U19:U22">
    <cfRule type="cellIs" dxfId="63" priority="969" operator="equal">
      <formula>+TODAY()</formula>
    </cfRule>
  </conditionalFormatting>
  <conditionalFormatting sqref="K58">
    <cfRule type="cellIs" dxfId="62" priority="568" operator="equal">
      <formula>+TODAY()</formula>
    </cfRule>
  </conditionalFormatting>
  <conditionalFormatting sqref="K62:L62">
    <cfRule type="cellIs" dxfId="61" priority="271" operator="equal">
      <formula>+TODAY()</formula>
    </cfRule>
  </conditionalFormatting>
  <conditionalFormatting sqref="K59:M60">
    <cfRule type="timePeriod" dxfId="60" priority="695" timePeriod="thisMonth">
      <formula>AND(MONTH(K59)=MONTH(TODAY()),YEAR(K59)=YEAR(TODAY()))</formula>
    </cfRule>
    <cfRule type="timePeriod" dxfId="59" priority="694" timePeriod="today">
      <formula>FLOOR(K59,1)=TODAY()</formula>
    </cfRule>
  </conditionalFormatting>
  <conditionalFormatting sqref="K65:M65">
    <cfRule type="timePeriod" dxfId="58" priority="583" timePeriod="today">
      <formula>FLOOR(K65,1)=TODAY()</formula>
    </cfRule>
    <cfRule type="timePeriod" dxfId="57" priority="584" timePeriod="thisMonth">
      <formula>AND(MONTH(K65)=MONTH(TODAY()),YEAR(K65)=YEAR(TODAY()))</formula>
    </cfRule>
  </conditionalFormatting>
  <conditionalFormatting sqref="K26:N26">
    <cfRule type="cellIs" dxfId="56" priority="966" operator="equal">
      <formula>+TODAY()</formula>
    </cfRule>
  </conditionalFormatting>
  <conditionalFormatting sqref="K61:O61 M62:O62">
    <cfRule type="timePeriod" dxfId="55" priority="832" timePeriod="today">
      <formula>FLOOR(K61,1)=TODAY()</formula>
    </cfRule>
    <cfRule type="timePeriod" dxfId="54" priority="833" timePeriod="thisMonth">
      <formula>AND(MONTH(K61)=MONTH(TODAY()),YEAR(K61)=YEAR(TODAY()))</formula>
    </cfRule>
  </conditionalFormatting>
  <conditionalFormatting sqref="K64:O64">
    <cfRule type="timePeriod" dxfId="53" priority="631" timePeriod="today">
      <formula>FLOOR(K64,1)=TODAY()</formula>
    </cfRule>
    <cfRule type="timePeriod" dxfId="52" priority="632" timePeriod="thisMonth">
      <formula>AND(MONTH(K64)=MONTH(TODAY()),YEAR(K64)=YEAR(TODAY()))</formula>
    </cfRule>
  </conditionalFormatting>
  <conditionalFormatting sqref="K14:Q16">
    <cfRule type="cellIs" dxfId="51" priority="956" operator="equal">
      <formula>+TODAY()</formula>
    </cfRule>
  </conditionalFormatting>
  <conditionalFormatting sqref="K23:Q23">
    <cfRule type="cellIs" dxfId="50" priority="816" operator="equal">
      <formula>+TODAY()</formula>
    </cfRule>
  </conditionalFormatting>
  <conditionalFormatting sqref="L47">
    <cfRule type="cellIs" dxfId="49" priority="574" operator="equal">
      <formula>+TODAY()</formula>
    </cfRule>
  </conditionalFormatting>
  <conditionalFormatting sqref="L49">
    <cfRule type="cellIs" dxfId="48" priority="572" operator="equal">
      <formula>+TODAY()</formula>
    </cfRule>
  </conditionalFormatting>
  <conditionalFormatting sqref="L51:M53">
    <cfRule type="timePeriod" dxfId="47" priority="663" timePeriod="today">
      <formula>FLOOR(L51,1)=TODAY()</formula>
    </cfRule>
    <cfRule type="timePeriod" dxfId="46" priority="664" timePeriod="thisMonth">
      <formula>AND(MONTH(L51)=MONTH(TODAY()),YEAR(L51)=YEAR(TODAY()))</formula>
    </cfRule>
  </conditionalFormatting>
  <conditionalFormatting sqref="L55:M56">
    <cfRule type="timePeriod" dxfId="45" priority="802" timePeriod="thisMonth">
      <formula>AND(MONTH(L55)=MONTH(TODAY()),YEAR(L55)=YEAR(TODAY()))</formula>
    </cfRule>
    <cfRule type="timePeriod" dxfId="44" priority="801" timePeriod="today">
      <formula>FLOOR(L55,1)=TODAY()</formula>
    </cfRule>
  </conditionalFormatting>
  <conditionalFormatting sqref="L58:M58">
    <cfRule type="timePeriod" dxfId="43" priority="779" timePeriod="today">
      <formula>FLOOR(L58,1)=TODAY()</formula>
    </cfRule>
    <cfRule type="timePeriod" dxfId="42" priority="780" timePeriod="thisMonth">
      <formula>AND(MONTH(L58)=MONTH(TODAY()),YEAR(L58)=YEAR(TODAY()))</formula>
    </cfRule>
  </conditionalFormatting>
  <conditionalFormatting sqref="M11">
    <cfRule type="timePeriod" dxfId="41" priority="943" timePeriod="today">
      <formula>FLOOR(M11,1)=TODAY()</formula>
    </cfRule>
    <cfRule type="timePeriod" dxfId="40" priority="944" timePeriod="thisMonth">
      <formula>AND(MONTH(M11)=MONTH(TODAY()),YEAR(M11)=YEAR(TODAY()))</formula>
    </cfRule>
  </conditionalFormatting>
  <conditionalFormatting sqref="M19:M22">
    <cfRule type="cellIs" dxfId="39" priority="825" operator="equal">
      <formula>+TODAY()</formula>
    </cfRule>
  </conditionalFormatting>
  <conditionalFormatting sqref="M37">
    <cfRule type="timePeriod" dxfId="38" priority="907" timePeriod="today">
      <formula>FLOOR(M37,1)=TODAY()</formula>
    </cfRule>
    <cfRule type="timePeriod" dxfId="37" priority="908" timePeriod="thisMonth">
      <formula>AND(MONTH(M37)=MONTH(TODAY()),YEAR(M37)=YEAR(TODAY()))</formula>
    </cfRule>
  </conditionalFormatting>
  <conditionalFormatting sqref="M39">
    <cfRule type="timePeriod" dxfId="36" priority="900" timePeriod="thisMonth">
      <formula>AND(MONTH(M39)=MONTH(TODAY()),YEAR(M39)=YEAR(TODAY()))</formula>
    </cfRule>
    <cfRule type="timePeriod" dxfId="35" priority="899" timePeriod="today">
      <formula>FLOOR(M39,1)=TODAY()</formula>
    </cfRule>
  </conditionalFormatting>
  <conditionalFormatting sqref="M41:M43">
    <cfRule type="timePeriod" dxfId="34" priority="674" timePeriod="thisMonth">
      <formula>AND(MONTH(M41)=MONTH(TODAY()),YEAR(M41)=YEAR(TODAY()))</formula>
    </cfRule>
    <cfRule type="timePeriod" dxfId="33" priority="673" timePeriod="today">
      <formula>FLOOR(M41,1)=TODAY()</formula>
    </cfRule>
  </conditionalFormatting>
  <conditionalFormatting sqref="M45">
    <cfRule type="timePeriod" dxfId="32" priority="789" timePeriod="today">
      <formula>FLOOR(M45,1)=TODAY()</formula>
    </cfRule>
    <cfRule type="timePeriod" dxfId="31" priority="790" timePeriod="thisMonth">
      <formula>AND(MONTH(M45)=MONTH(TODAY()),YEAR(M45)=YEAR(TODAY()))</formula>
    </cfRule>
  </conditionalFormatting>
  <conditionalFormatting sqref="M47">
    <cfRule type="timePeriod" dxfId="30" priority="868" timePeriod="today">
      <formula>FLOOR(M47,1)=TODAY()</formula>
    </cfRule>
    <cfRule type="timePeriod" dxfId="29" priority="869" timePeriod="thisMonth">
      <formula>AND(MONTH(M47)=MONTH(TODAY()),YEAR(M47)=YEAR(TODAY()))</formula>
    </cfRule>
  </conditionalFormatting>
  <conditionalFormatting sqref="M49">
    <cfRule type="timePeriod" dxfId="28" priority="855" timePeriod="today">
      <formula>FLOOR(M49,1)=TODAY()</formula>
    </cfRule>
    <cfRule type="timePeriod" dxfId="27" priority="856" timePeriod="thisMonth">
      <formula>AND(MONTH(M49)=MONTH(TODAY()),YEAR(M49)=YEAR(TODAY()))</formula>
    </cfRule>
  </conditionalFormatting>
  <conditionalFormatting sqref="N29:N60">
    <cfRule type="cellIs" dxfId="26" priority="657" operator="equal">
      <formula>+TODAY()</formula>
    </cfRule>
  </conditionalFormatting>
  <conditionalFormatting sqref="N63">
    <cfRule type="cellIs" dxfId="25" priority="831" operator="equal">
      <formula>+TODAY()</formula>
    </cfRule>
  </conditionalFormatting>
  <conditionalFormatting sqref="N65">
    <cfRule type="cellIs" dxfId="24" priority="585" operator="equal">
      <formula>+TODAY()</formula>
    </cfRule>
  </conditionalFormatting>
  <conditionalFormatting sqref="N66:O119">
    <cfRule type="timePeriod" dxfId="23" priority="326" timePeriod="thisMonth">
      <formula>AND(MONTH(N66)=MONTH(TODAY()),YEAR(N66)=YEAR(TODAY()))</formula>
    </cfRule>
    <cfRule type="timePeriod" dxfId="22" priority="325" timePeriod="today">
      <formula>FLOOR(N66,1)=TODAY()</formula>
    </cfRule>
  </conditionalFormatting>
  <conditionalFormatting sqref="N123:O178">
    <cfRule type="timePeriod" dxfId="21" priority="20" timePeriod="thisMonth">
      <formula>AND(MONTH(N123)=MONTH(TODAY()),YEAR(N123)=YEAR(TODAY()))</formula>
    </cfRule>
    <cfRule type="timePeriod" dxfId="20" priority="19" timePeriod="today">
      <formula>FLOOR(N123,1)=TODAY()</formula>
    </cfRule>
  </conditionalFormatting>
  <conditionalFormatting sqref="J179:M179">
    <cfRule type="timePeriod" dxfId="19" priority="16" timePeriod="today">
      <formula>FLOOR(J179,1)=TODAY()</formula>
    </cfRule>
    <cfRule type="timePeriod" dxfId="18" priority="17" timePeriod="thisMonth">
      <formula>AND(MONTH(J179)=MONTH(TODAY()),YEAR(J179)=YEAR(TODAY()))</formula>
    </cfRule>
  </conditionalFormatting>
  <conditionalFormatting sqref="N179:O179">
    <cfRule type="timePeriod" dxfId="17" priority="14" timePeriod="today">
      <formula>FLOOR(N179,1)=TODAY()</formula>
    </cfRule>
    <cfRule type="timePeriod" dxfId="16" priority="15" timePeriod="thisMonth">
      <formula>AND(MONTH(N179)=MONTH(TODAY()),YEAR(N179)=YEAR(TODAY()))</formula>
    </cfRule>
  </conditionalFormatting>
  <conditionalFormatting sqref="J180:M180">
    <cfRule type="timePeriod" dxfId="15" priority="11" timePeriod="today">
      <formula>FLOOR(J180,1)=TODAY()</formula>
    </cfRule>
    <cfRule type="timePeriod" dxfId="14" priority="12" timePeriod="thisMonth">
      <formula>AND(MONTH(J180)=MONTH(TODAY()),YEAR(J180)=YEAR(TODAY()))</formula>
    </cfRule>
  </conditionalFormatting>
  <conditionalFormatting sqref="N180:O180">
    <cfRule type="timePeriod" dxfId="13" priority="9" timePeriod="today">
      <formula>FLOOR(N180,1)=TODAY()</formula>
    </cfRule>
    <cfRule type="timePeriod" dxfId="12" priority="10" timePeriod="thisMonth">
      <formula>AND(MONTH(N180)=MONTH(TODAY()),YEAR(N180)=YEAR(TODAY()))</formula>
    </cfRule>
  </conditionalFormatting>
  <conditionalFormatting sqref="J181:M181">
    <cfRule type="timePeriod" dxfId="11" priority="6" timePeriod="today">
      <formula>FLOOR(J181,1)=TODAY()</formula>
    </cfRule>
    <cfRule type="timePeriod" dxfId="10" priority="7" timePeriod="thisMonth">
      <formula>AND(MONTH(J181)=MONTH(TODAY()),YEAR(J181)=YEAR(TODAY()))</formula>
    </cfRule>
  </conditionalFormatting>
  <conditionalFormatting sqref="N181:O181">
    <cfRule type="timePeriod" dxfId="9" priority="4" timePeriod="today">
      <formula>FLOOR(N181,1)=TODAY()</formula>
    </cfRule>
    <cfRule type="timePeriod" dxfId="8" priority="5" timePeriod="thisMonth">
      <formula>AND(MONTH(N181)=MONTH(TODAY()),YEAR(N181)=YEAR(TODAY()))</formula>
    </cfRule>
  </conditionalFormatting>
  <conditionalFormatting sqref="J128:J161">
    <cfRule type="timePeriod" dxfId="7" priority="1" timePeriod="today">
      <formula>FLOOR(J128,1)=TODAY()</formula>
    </cfRule>
    <cfRule type="timePeriod" dxfId="6" priority="2" timePeriod="thisMonth">
      <formula>AND(MONTH(J128)=MONTH(TODAY()),YEAR(J128)=YEAR(TODAY()))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C0394-D838-4A76-98E9-B6CA08538136}">
  <dimension ref="A1"/>
  <sheetViews>
    <sheetView workbookViewId="0">
      <selection activeCell="G23" sqref="G23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>
    <row r="1" spans="1:1" x14ac:dyDescent="0.25">
      <c r="A1">
        <f>0.1827+0.02</f>
        <v>0.20269999999999999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N49"/>
  <sheetViews>
    <sheetView topLeftCell="A61" zoomScale="115" zoomScaleNormal="115" workbookViewId="0">
      <selection activeCell="D79" sqref="D79"/>
    </sheetView>
  </sheetViews>
  <sheetFormatPr baseColWidth="10" defaultRowHeight="15" x14ac:dyDescent="0.25"/>
  <sheetData>
    <row r="49" spans="14:14" x14ac:dyDescent="0.25">
      <c r="N49" s="69">
        <f>1.3*4</f>
        <v>5.2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:H25"/>
  <sheetViews>
    <sheetView workbookViewId="0">
      <selection activeCell="B15" sqref="B15"/>
    </sheetView>
  </sheetViews>
  <sheetFormatPr baseColWidth="10" defaultRowHeight="15" x14ac:dyDescent="0.25"/>
  <cols>
    <col min="1" max="1" width="20.5703125" bestFit="1" customWidth="1"/>
    <col min="2" max="2" width="34.5703125" bestFit="1" customWidth="1"/>
    <col min="3" max="3" width="13.85546875" bestFit="1" customWidth="1"/>
    <col min="5" max="5" width="20.5703125" bestFit="1" customWidth="1"/>
    <col min="6" max="6" width="30.28515625" bestFit="1" customWidth="1"/>
    <col min="7" max="7" width="18.28515625" bestFit="1" customWidth="1"/>
    <col min="8" max="8" width="13.140625" bestFit="1" customWidth="1"/>
  </cols>
  <sheetData>
    <row r="1" spans="1:8" ht="15.75" x14ac:dyDescent="0.25">
      <c r="A1" s="36"/>
      <c r="B1" s="37"/>
      <c r="C1" s="37"/>
    </row>
    <row r="2" spans="1:8" ht="15.75" x14ac:dyDescent="0.25">
      <c r="A2" s="74" t="s">
        <v>184</v>
      </c>
      <c r="B2" s="75"/>
      <c r="C2" s="76"/>
      <c r="H2" s="45"/>
    </row>
    <row r="3" spans="1:8" ht="15.75" x14ac:dyDescent="0.25">
      <c r="A3" s="38" t="s">
        <v>170</v>
      </c>
      <c r="B3" s="39">
        <f ca="1">+TODAY()</f>
        <v>45798</v>
      </c>
      <c r="C3" s="40"/>
      <c r="H3" s="45"/>
    </row>
    <row r="4" spans="1:8" ht="15.75" hidden="1" x14ac:dyDescent="0.25">
      <c r="A4" t="s">
        <v>171</v>
      </c>
      <c r="B4" s="39">
        <f ca="1">+WORKDAY(B3,5)</f>
        <v>45805</v>
      </c>
      <c r="H4" s="45"/>
    </row>
    <row r="5" spans="1:8" ht="15.75" x14ac:dyDescent="0.25">
      <c r="A5" s="41" t="s">
        <v>172</v>
      </c>
      <c r="B5" s="42">
        <f ca="1">+B4+2</f>
        <v>45807</v>
      </c>
      <c r="C5" s="43" t="s">
        <v>13</v>
      </c>
      <c r="E5" s="41" t="s">
        <v>172</v>
      </c>
      <c r="F5" s="42">
        <f ca="1">+B3+8</f>
        <v>45806</v>
      </c>
      <c r="H5" s="45"/>
    </row>
    <row r="6" spans="1:8" ht="15.75" x14ac:dyDescent="0.25">
      <c r="A6" s="38" t="s">
        <v>228</v>
      </c>
      <c r="B6" s="39">
        <f ca="1">+WORKDAY(B7,-1)</f>
        <v>46169</v>
      </c>
      <c r="C6" s="40"/>
      <c r="H6" s="45"/>
    </row>
    <row r="7" spans="1:8" ht="15.75" x14ac:dyDescent="0.25">
      <c r="A7" s="38" t="s">
        <v>169</v>
      </c>
      <c r="B7" s="39">
        <f ca="1">+B5+363</f>
        <v>46170</v>
      </c>
      <c r="C7" s="44"/>
    </row>
    <row r="14" spans="1:8" x14ac:dyDescent="0.25">
      <c r="F14" s="46"/>
    </row>
    <row r="17" spans="2:8" x14ac:dyDescent="0.25">
      <c r="H17" s="65"/>
    </row>
    <row r="20" spans="2:8" x14ac:dyDescent="0.25">
      <c r="E20" t="s">
        <v>229</v>
      </c>
      <c r="F20" t="s">
        <v>230</v>
      </c>
      <c r="G20" t="s">
        <v>231</v>
      </c>
      <c r="H20" t="s">
        <v>232</v>
      </c>
    </row>
    <row r="21" spans="2:8" x14ac:dyDescent="0.25">
      <c r="B21" t="s">
        <v>223</v>
      </c>
      <c r="C21" s="45">
        <v>45580</v>
      </c>
      <c r="E21" s="21">
        <f ca="1">+B5+90</f>
        <v>45897</v>
      </c>
      <c r="F21" s="21">
        <f ca="1">+E21+90</f>
        <v>45987</v>
      </c>
      <c r="G21" s="21">
        <f t="shared" ref="G21" ca="1" si="0">+F21+90</f>
        <v>46077</v>
      </c>
      <c r="H21" s="21">
        <v>45959</v>
      </c>
    </row>
    <row r="22" spans="2:8" x14ac:dyDescent="0.25">
      <c r="B22" t="s">
        <v>224</v>
      </c>
      <c r="C22" s="45">
        <v>45587</v>
      </c>
    </row>
    <row r="23" spans="2:8" x14ac:dyDescent="0.25">
      <c r="B23" t="s">
        <v>225</v>
      </c>
      <c r="C23" s="45">
        <v>45588</v>
      </c>
      <c r="E23" s="45">
        <v>45679</v>
      </c>
      <c r="F23" s="45">
        <f>+E23+90</f>
        <v>45769</v>
      </c>
      <c r="G23" s="45">
        <f>+F23+90</f>
        <v>45859</v>
      </c>
    </row>
    <row r="24" spans="2:8" x14ac:dyDescent="0.25">
      <c r="B24" t="s">
        <v>226</v>
      </c>
      <c r="C24" s="45">
        <v>45951</v>
      </c>
    </row>
    <row r="25" spans="2:8" x14ac:dyDescent="0.25">
      <c r="B25" t="s">
        <v>227</v>
      </c>
      <c r="C25" s="45">
        <v>45952</v>
      </c>
    </row>
  </sheetData>
  <mergeCells count="1">
    <mergeCell ref="A2:C2"/>
  </mergeCells>
  <conditionalFormatting sqref="E21:H21">
    <cfRule type="timePeriod" dxfId="5" priority="1" timePeriod="today">
      <formula>FLOOR(E21,1)=TODAY()</formula>
    </cfRule>
    <cfRule type="timePeriod" dxfId="4" priority="2" timePeriod="thisMonth">
      <formula>AND(MONTH(E21)=MONTH(TODAY()),YEAR(E21)=YEAR(TODAY()))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AH5"/>
  <sheetViews>
    <sheetView workbookViewId="0">
      <selection activeCell="H2" sqref="H2"/>
    </sheetView>
  </sheetViews>
  <sheetFormatPr baseColWidth="10" defaultRowHeight="15" x14ac:dyDescent="0.25"/>
  <cols>
    <col min="2" max="2" width="17.42578125" bestFit="1" customWidth="1"/>
    <col min="5" max="5" width="22.7109375" bestFit="1" customWidth="1"/>
    <col min="6" max="6" width="15.140625" bestFit="1" customWidth="1"/>
    <col min="8" max="8" width="12.5703125" bestFit="1" customWidth="1"/>
  </cols>
  <sheetData>
    <row r="1" spans="1:34" x14ac:dyDescent="0.25">
      <c r="B1" s="9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9" t="s">
        <v>15</v>
      </c>
      <c r="H1" s="9" t="s">
        <v>16</v>
      </c>
      <c r="I1" s="9" t="s">
        <v>17</v>
      </c>
      <c r="J1" s="9" t="s">
        <v>18</v>
      </c>
      <c r="K1" s="9">
        <v>1</v>
      </c>
      <c r="L1" s="9">
        <v>2</v>
      </c>
      <c r="M1" s="9">
        <v>3</v>
      </c>
      <c r="N1" s="9">
        <v>4</v>
      </c>
      <c r="O1" s="9">
        <v>5</v>
      </c>
      <c r="P1" s="9">
        <v>6</v>
      </c>
      <c r="Q1" s="9">
        <v>7</v>
      </c>
      <c r="R1" s="9">
        <v>8</v>
      </c>
      <c r="S1" s="9">
        <v>9</v>
      </c>
      <c r="T1" s="9">
        <v>10</v>
      </c>
      <c r="U1" s="9">
        <v>11</v>
      </c>
      <c r="V1" s="9">
        <v>12</v>
      </c>
      <c r="W1" s="9" t="s">
        <v>19</v>
      </c>
      <c r="X1" s="9" t="s">
        <v>20</v>
      </c>
      <c r="Y1" s="9" t="s">
        <v>21</v>
      </c>
      <c r="Z1" s="9" t="s">
        <v>22</v>
      </c>
      <c r="AA1" s="9" t="s">
        <v>23</v>
      </c>
      <c r="AB1" s="9" t="s">
        <v>24</v>
      </c>
      <c r="AC1" s="9" t="s">
        <v>25</v>
      </c>
      <c r="AD1" s="9" t="s">
        <v>26</v>
      </c>
      <c r="AE1" s="9" t="s">
        <v>27</v>
      </c>
      <c r="AF1" s="9" t="s">
        <v>28</v>
      </c>
      <c r="AG1" s="9" t="s">
        <v>29</v>
      </c>
      <c r="AH1" s="9" t="s">
        <v>30</v>
      </c>
    </row>
    <row r="2" spans="1:34" x14ac:dyDescent="0.25">
      <c r="B2" s="2" t="s">
        <v>158</v>
      </c>
      <c r="C2" s="2" t="s">
        <v>40</v>
      </c>
      <c r="D2" s="21">
        <v>45376</v>
      </c>
      <c r="E2" s="21">
        <v>45387</v>
      </c>
      <c r="F2" s="22">
        <v>60000000</v>
      </c>
      <c r="G2" s="23">
        <v>1.4999999999999999E-2</v>
      </c>
      <c r="H2" s="22">
        <v>900000</v>
      </c>
      <c r="I2" s="24">
        <v>0.26</v>
      </c>
      <c r="J2" s="25">
        <v>93.75</v>
      </c>
      <c r="K2" s="21">
        <v>45749</v>
      </c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" t="s">
        <v>8</v>
      </c>
      <c r="X2" s="23">
        <v>0</v>
      </c>
      <c r="Y2" s="23"/>
      <c r="Z2" s="23"/>
      <c r="AA2" s="23"/>
      <c r="AB2" s="23"/>
      <c r="AC2" s="23">
        <v>0.26</v>
      </c>
      <c r="AD2" s="23">
        <v>0.755</v>
      </c>
      <c r="AE2" s="23"/>
      <c r="AF2" s="23"/>
      <c r="AG2" s="2" t="s">
        <v>33</v>
      </c>
      <c r="AH2" s="2" t="s">
        <v>34</v>
      </c>
    </row>
    <row r="4" spans="1:34" x14ac:dyDescent="0.25">
      <c r="A4" t="s">
        <v>208</v>
      </c>
      <c r="B4" t="s">
        <v>207</v>
      </c>
      <c r="C4" t="s">
        <v>23</v>
      </c>
      <c r="D4" t="s">
        <v>209</v>
      </c>
      <c r="E4" t="s">
        <v>210</v>
      </c>
    </row>
    <row r="5" spans="1:34" x14ac:dyDescent="0.25">
      <c r="A5" s="45">
        <v>45519</v>
      </c>
      <c r="B5">
        <v>92.14</v>
      </c>
      <c r="C5">
        <f>+J2*0.755</f>
        <v>70.78125</v>
      </c>
      <c r="D5" s="48">
        <v>0.13</v>
      </c>
      <c r="E5">
        <v>81.400000000000006</v>
      </c>
      <c r="F5" s="47">
        <f>+E5/J2</f>
        <v>0.86826666666666674</v>
      </c>
    </row>
  </sheetData>
  <conditionalFormatting sqref="D1:E2">
    <cfRule type="cellIs" dxfId="3" priority="5" operator="equal">
      <formula>+TODAY()</formula>
    </cfRule>
  </conditionalFormatting>
  <conditionalFormatting sqref="K1:O1">
    <cfRule type="cellIs" dxfId="2" priority="7" operator="equal">
      <formula>+TODAY()</formula>
    </cfRule>
  </conditionalFormatting>
  <conditionalFormatting sqref="K2:P2">
    <cfRule type="timePeriod" dxfId="1" priority="1" timePeriod="today">
      <formula>FLOOR(K2,1)=TODAY()</formula>
    </cfRule>
    <cfRule type="timePeriod" dxfId="0" priority="2" timePeriod="thisMonth">
      <formula>AND(MONTH(K2)=MONTH(TODAY()),YEAR(K2)=YEAR(TODAY()))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</vt:i4>
      </vt:variant>
    </vt:vector>
  </HeadingPairs>
  <TitlesOfParts>
    <vt:vector size="9" baseType="lpstr">
      <vt:lpstr>VENCIDOS</vt:lpstr>
      <vt:lpstr>VIVOS</vt:lpstr>
      <vt:lpstr>Hoja2</vt:lpstr>
      <vt:lpstr>Hoja1</vt:lpstr>
      <vt:lpstr>WARRANTS</vt:lpstr>
      <vt:lpstr>FECHAS</vt:lpstr>
      <vt:lpstr>WARRANT MARTHA CHECAR</vt:lpstr>
      <vt:lpstr>VENCIDOS!Área_de_impresión</vt:lpstr>
      <vt:lpstr>VIVOS!Área_de_impresión</vt:lpstr>
    </vt:vector>
  </TitlesOfParts>
  <Company>Actinver Banco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Castañeiras Jenner</dc:creator>
  <cp:lastModifiedBy>Alfredo Gonzalez Zepeda</cp:lastModifiedBy>
  <dcterms:created xsi:type="dcterms:W3CDTF">2024-01-03T20:17:42Z</dcterms:created>
  <dcterms:modified xsi:type="dcterms:W3CDTF">2025-05-21T17:48:57Z</dcterms:modified>
</cp:coreProperties>
</file>