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8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2" activeTab="11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o" sheetId="6" r:id="rId9"/>
    <sheet name="xdc-bug-with" sheetId="10" r:id="rId10"/>
    <sheet name="Charts" sheetId="11" r:id="rId11"/>
    <sheet name="Times" sheetId="19" r:id="rId12"/>
    <sheet name="Usefulness Features" sheetId="12" r:id="rId13"/>
    <sheet name="Total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0" l="1"/>
  <c r="D24" i="10"/>
  <c r="E24" i="10"/>
  <c r="B24" i="10"/>
  <c r="C17" i="7"/>
  <c r="D17" i="7"/>
  <c r="E17" i="7"/>
  <c r="B17" i="7"/>
  <c r="C21" i="3"/>
  <c r="D21" i="3"/>
  <c r="E21" i="3"/>
  <c r="B21" i="3"/>
  <c r="C25" i="4"/>
  <c r="D25" i="4"/>
  <c r="E25" i="4"/>
  <c r="B25" i="4"/>
  <c r="C23" i="6"/>
  <c r="D23" i="6"/>
  <c r="E23" i="6"/>
  <c r="B23" i="6"/>
  <c r="C20" i="5"/>
  <c r="D20" i="5"/>
  <c r="E20" i="5"/>
  <c r="B20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5" i="3"/>
  <c r="E33" i="3"/>
  <c r="E31" i="3"/>
  <c r="E29" i="3"/>
  <c r="E27" i="3"/>
  <c r="D35" i="3"/>
  <c r="D33" i="3"/>
  <c r="D31" i="3"/>
  <c r="D29" i="3"/>
  <c r="D27" i="3"/>
  <c r="C35" i="3"/>
  <c r="C33" i="3"/>
  <c r="C31" i="3"/>
  <c r="C29" i="3"/>
  <c r="C27" i="3"/>
  <c r="B35" i="3"/>
  <c r="B33" i="3"/>
  <c r="B31" i="3"/>
  <c r="B29" i="3"/>
  <c r="B27" i="3"/>
  <c r="J37" i="1"/>
  <c r="J35" i="1"/>
  <c r="J33" i="1"/>
  <c r="J31" i="1"/>
  <c r="J29" i="1"/>
  <c r="D37" i="1"/>
  <c r="D35" i="1"/>
  <c r="D33" i="1"/>
  <c r="D31" i="1"/>
  <c r="D29" i="1"/>
  <c r="N30" i="2"/>
  <c r="L28" i="2"/>
  <c r="M28" i="2"/>
  <c r="N28" i="2"/>
  <c r="L30" i="2"/>
  <c r="M30" i="2"/>
  <c r="L32" i="2"/>
  <c r="M32" i="2"/>
  <c r="N32" i="2"/>
  <c r="L34" i="2"/>
  <c r="M34" i="2"/>
  <c r="N34" i="2"/>
  <c r="L36" i="2"/>
  <c r="M36" i="2"/>
  <c r="N36" i="2"/>
  <c r="K36" i="2"/>
  <c r="K34" i="2"/>
  <c r="K32" i="2"/>
  <c r="K30" i="2"/>
  <c r="K28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7" i="3" a="1"/>
  <c r="G27" i="3"/>
  <c r="G29" i="3" s="1"/>
  <c r="H27" i="3" a="1"/>
  <c r="H27" i="3" s="1"/>
  <c r="H29" i="3" s="1"/>
  <c r="I27" i="3" a="1"/>
  <c r="I27" i="3" s="1"/>
  <c r="I29" i="3" s="1"/>
  <c r="J27" i="3" a="1"/>
  <c r="J27" i="3" s="1"/>
  <c r="J29" i="3" s="1"/>
  <c r="K27" i="3" a="1"/>
  <c r="K27" i="3" s="1"/>
  <c r="K29" i="3" s="1"/>
  <c r="F27" i="3" a="1"/>
  <c r="F27" i="3" s="1"/>
  <c r="F29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2" i="10" a="1"/>
  <c r="F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5" i="3" a="1"/>
  <c r="K25" i="3" s="1"/>
  <c r="G25" i="3" a="1"/>
  <c r="G25" i="3" s="1"/>
  <c r="H25" i="3" a="1"/>
  <c r="H25" i="3" s="1"/>
  <c r="I25" i="3" a="1"/>
  <c r="I25" i="3" s="1"/>
  <c r="J25" i="3" a="1"/>
  <c r="J25" i="3" s="1"/>
  <c r="F25" i="3" a="1"/>
  <c r="F25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F23" i="3" a="1"/>
  <c r="F23" i="3" s="1"/>
  <c r="C19" i="6"/>
  <c r="D19" i="6"/>
  <c r="E19" i="6"/>
  <c r="C21" i="6"/>
  <c r="D21" i="6"/>
  <c r="E21" i="6"/>
  <c r="B21" i="6"/>
  <c r="B19" i="6"/>
  <c r="C16" i="5"/>
  <c r="D16" i="5"/>
  <c r="E16" i="5"/>
  <c r="C18" i="5"/>
  <c r="D18" i="5"/>
  <c r="E18" i="5"/>
  <c r="B18" i="5"/>
  <c r="B16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3" i="3"/>
  <c r="D23" i="3"/>
  <c r="E23" i="3"/>
  <c r="C25" i="3"/>
  <c r="D25" i="3"/>
  <c r="E25" i="3"/>
  <c r="B25" i="3"/>
  <c r="B23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6" i="2"/>
  <c r="K78" i="2" s="1"/>
  <c r="J76" i="2"/>
  <c r="J78" i="2" s="1"/>
  <c r="I76" i="2"/>
  <c r="I78" i="2" s="1"/>
  <c r="H76" i="2"/>
  <c r="H78" i="2" s="1"/>
  <c r="G76" i="2"/>
  <c r="G78" i="2" s="1"/>
  <c r="F76" i="2"/>
  <c r="F78" i="2" s="1"/>
  <c r="G53" i="2"/>
  <c r="G55" i="2" s="1"/>
  <c r="H53" i="2"/>
  <c r="H55" i="2" s="1"/>
  <c r="I53" i="2"/>
  <c r="I55" i="2" s="1"/>
  <c r="J53" i="2"/>
  <c r="J55" i="2" s="1"/>
  <c r="K53" i="2"/>
  <c r="K55" i="2" s="1"/>
  <c r="F53" i="2"/>
  <c r="F55" i="2" s="1"/>
  <c r="I26" i="2"/>
  <c r="J26" i="2"/>
  <c r="K26" i="2"/>
  <c r="L26" i="2"/>
  <c r="M26" i="2"/>
  <c r="N26" i="2"/>
  <c r="H26" i="2"/>
  <c r="M24" i="2"/>
  <c r="N24" i="2"/>
  <c r="J24" i="2"/>
  <c r="K24" i="2"/>
  <c r="L24" i="2"/>
  <c r="I24" i="2"/>
  <c r="H24" i="2"/>
  <c r="D24" i="2"/>
  <c r="E24" i="2"/>
  <c r="F24" i="2"/>
  <c r="G24" i="2"/>
  <c r="D26" i="2"/>
  <c r="E26" i="2"/>
  <c r="F26" i="2"/>
  <c r="G26" i="2"/>
  <c r="D28" i="2"/>
  <c r="E28" i="2"/>
  <c r="F28" i="2"/>
  <c r="G28" i="2"/>
  <c r="C24" i="2"/>
  <c r="C26" i="2"/>
  <c r="C28" i="2"/>
  <c r="B28" i="2"/>
  <c r="B26" i="2"/>
  <c r="B24" i="2"/>
  <c r="B32" i="2" l="1"/>
  <c r="G30" i="2"/>
  <c r="M35" i="1"/>
  <c r="P33" i="1"/>
  <c r="F30" i="2"/>
  <c r="D34" i="2"/>
  <c r="D32" i="2"/>
  <c r="O33" i="1"/>
  <c r="N31" i="1"/>
  <c r="O31" i="1"/>
  <c r="P35" i="1"/>
  <c r="M31" i="1"/>
  <c r="O35" i="1"/>
  <c r="M33" i="1"/>
  <c r="N35" i="1"/>
  <c r="B34" i="2"/>
  <c r="D30" i="2"/>
  <c r="P31" i="1"/>
  <c r="N33" i="1"/>
  <c r="E30" i="2"/>
  <c r="C32" i="2"/>
  <c r="B30" i="2"/>
  <c r="F34" i="2"/>
  <c r="F32" i="2"/>
  <c r="G34" i="2"/>
  <c r="G32" i="2"/>
  <c r="E34" i="2"/>
  <c r="E32" i="2"/>
  <c r="C34" i="2"/>
  <c r="C30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E25" i="1"/>
  <c r="C27" i="1"/>
  <c r="C25" i="1"/>
  <c r="C29" i="1" l="1"/>
</calcChain>
</file>

<file path=xl/sharedStrings.xml><?xml version="1.0" encoding="utf-8"?>
<sst xmlns="http://schemas.openxmlformats.org/spreadsheetml/2006/main" count="921" uniqueCount="160">
  <si>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</si>
  <si>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</si>
  <si>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</si>
  <si>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</si>
  <si>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</si>
  <si>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</si>
  <si>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</si>
  <si>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</si>
  <si>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</si>
  <si>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</si>
  <si>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</si>
  <si>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</si>
  <si>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</si>
  <si>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</si>
  <si>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</si>
  <si>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</si>
  <si>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</si>
  <si>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</si>
  <si>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</si>
  <si>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</si>
  <si>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</si>
  <si>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</si>
  <si>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</si>
  <si>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</si>
  <si>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</si>
  <si>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</si>
  <si>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</si>
  <si>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</si>
  <si>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</si>
  <si>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</si>
  <si>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</si>
  <si>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</si>
  <si>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</si>
  <si>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</si>
  <si>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</si>
  <si>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</si>
  <si>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</si>
  <si>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</si>
  <si>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</si>
  <si>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</si>
  <si>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</si>
  <si>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</si>
  <si>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</si>
  <si>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</si>
  <si>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</si>
  <si>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</si>
  <si>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</si>
  <si>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</si>
  <si>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</si>
  <si>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</si>
  <si>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</si>
  <si>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</si>
  <si>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</si>
  <si>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</si>
  <si>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</si>
  <si>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</si>
  <si>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</si>
  <si>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</si>
  <si>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</si>
  <si>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</si>
  <si>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</si>
  <si>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</si>
  <si>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</si>
  <si>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</si>
  <si>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</si>
  <si>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</si>
  <si>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</si>
  <si>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</si>
  <si>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</si>
  <si>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</si>
  <si>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</si>
  <si>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</si>
  <si>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</si>
  <si>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</si>
  <si>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</si>
  <si>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</si>
  <si>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</si>
  <si>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</si>
  <si>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</si>
  <si>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</si>
  <si>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</si>
  <si>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</si>
  <si>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</si>
  <si>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</si>
  <si>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</si>
  <si>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</si>
  <si>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</si>
  <si>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</si>
  <si>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</si>
  <si>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</si>
  <si>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</si>
  <si>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</si>
  <si>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</si>
  <si>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</si>
  <si>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</si>
  <si>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</si>
  <si>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</si>
  <si>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</si>
  <si>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</si>
  <si>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</si>
  <si>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</si>
  <si>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</si>
  <si>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</si>
  <si>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</si>
  <si>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</si>
  <si>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</si>
  <si>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</si>
  <si>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</si>
  <si>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</si>
  <si>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XDC-impl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</si>
  <si>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</si>
  <si>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</si>
  <si>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</si>
  <si>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</si>
  <si>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</si>
  <si>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</si>
  <si>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</si>
  <si>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</si>
  <si>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</si>
  <si>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</si>
  <si>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</si>
  <si>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</si>
  <si>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</si>
  <si>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</si>
  <si>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</si>
  <si>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</si>
  <si>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</si>
  <si>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</si>
  <si>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</si>
  <si>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</si>
  <si>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</si>
  <si>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</si>
  <si>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</si>
  <si>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</si>
  <si>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</si>
  <si>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</si>
  <si>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</si>
  <si>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</si>
  <si>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</si>
  <si>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</si>
  <si>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</si>
  <si>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</si>
  <si>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</si>
  <si>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</si>
  <si>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</si>
  <si>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</si>
  <si>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</si>
  <si>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</si>
  <si>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</si>
  <si>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</si>
  <si>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xdyt-bug features used</t>
  </si>
  <si>
    <t>xdyt-impl features used</t>
  </si>
  <si>
    <t>xdc-bug features used</t>
  </si>
  <si>
    <t>xdc-impl features used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</si>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</sst>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'xdyt-bug-with'!$C$41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'xdyt-bug-with'!$C$13:$F$13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'xdyt-bug-with'!$B$27:$E$27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'xdyt-bug-with'!$C$42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'xdyt-bug-with'!$C$13:$F$13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'xdyt-bug-with'!$B$29:$E$29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'xdyt-bug-with'!$C$43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'xdyt-bug-with'!$C$13:$F$13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'xdyt-bug-with'!$B$31:$E$31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'xdyt-bug-with'!$C$13:$F$13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'xdyt-bug-with'!$B$33:$E$33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'xdyt-bug-with'!$C$13:$F$13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'xdyt-bug-with'!$B$35:$E$35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085416"/>
        <c:axId val="379079584"/>
      </c:barChart>
      <c:catAx>
        <c:axId val="219085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079584"/>
        <c:crosses val="autoZero"/>
        <c:auto val="1"/>
        <c:lblAlgn val="ctr"/>
        <c:lblOffset val="100"/>
        <c:noMultiLvlLbl val="0"/>
      </c:catAx>
      <c:valAx>
        <c:axId val="3790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08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'xdyt-bug-wo'!$C$34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'xdyt-bug-wo'!$C$35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'xdyt-bug-wo'!$C$36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'xdyt-bug-wo'!$C$37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'xdyt-bug-wo'!$C$38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9080368"/>
        <c:axId val="379080760"/>
      </c:barChart>
      <c:catAx>
        <c:axId val="37908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080760"/>
        <c:crosses val="autoZero"/>
        <c:auto val="1"/>
        <c:lblAlgn val="ctr"/>
        <c:lblOffset val="100"/>
        <c:noMultiLvlLbl val="0"/>
      </c:catAx>
      <c:valAx>
        <c:axId val="37908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0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'xdyt-bug-with'!$B$23:$E$23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0240256"/>
        <c:axId val="380240648"/>
      </c:barChart>
      <c:catAx>
        <c:axId val="38024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240648"/>
        <c:crosses val="autoZero"/>
        <c:auto val="1"/>
        <c:lblAlgn val="ctr"/>
        <c:lblOffset val="100"/>
        <c:noMultiLvlLbl val="0"/>
      </c:catAx>
      <c:valAx>
        <c:axId val="38024064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2402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0241432"/>
        <c:axId val="380241824"/>
      </c:barChart>
      <c:catAx>
        <c:axId val="380241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241824"/>
        <c:crosses val="autoZero"/>
        <c:auto val="1"/>
        <c:lblAlgn val="ctr"/>
        <c:lblOffset val="100"/>
        <c:noMultiLvlLbl val="0"/>
      </c:catAx>
      <c:valAx>
        <c:axId val="3802418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2414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'xdc-impl-wo'!$B$16:$E$16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83472"/>
        <c:axId val="156083864"/>
      </c:barChart>
      <c:catAx>
        <c:axId val="15608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3864"/>
        <c:crosses val="autoZero"/>
        <c:auto val="1"/>
        <c:lblAlgn val="ctr"/>
        <c:lblOffset val="100"/>
        <c:noMultiLvlLbl val="0"/>
      </c:catAx>
      <c:valAx>
        <c:axId val="15608386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3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'xdc-bug-wo'!$B$19:$E$19</c:f>
              <c:numCache>
                <c:formatCode>General</c:formatCode>
                <c:ptCount val="4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84648"/>
        <c:axId val="156085040"/>
      </c:barChart>
      <c:catAx>
        <c:axId val="156084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5040"/>
        <c:crosses val="autoZero"/>
        <c:auto val="1"/>
        <c:lblAlgn val="ctr"/>
        <c:lblOffset val="100"/>
        <c:noMultiLvlLbl val="0"/>
      </c:catAx>
      <c:valAx>
        <c:axId val="1560850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464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'xdc-bug-wo'!$B$19:$E$19</c:f>
              <c:numCache>
                <c:formatCode>General</c:formatCode>
                <c:ptCount val="4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86216"/>
        <c:axId val="381985144"/>
      </c:barChart>
      <c:catAx>
        <c:axId val="156086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985144"/>
        <c:crosses val="autoZero"/>
        <c:auto val="1"/>
        <c:lblAlgn val="ctr"/>
        <c:lblOffset val="100"/>
        <c:noMultiLvlLbl val="0"/>
      </c:catAx>
      <c:valAx>
        <c:axId val="38198514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621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'xdc-impl-wo'!$B$16:$E$16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83080"/>
        <c:axId val="156082688"/>
      </c:barChart>
      <c:catAx>
        <c:axId val="156083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2688"/>
        <c:crosses val="autoZero"/>
        <c:auto val="1"/>
        <c:lblAlgn val="ctr"/>
        <c:lblOffset val="100"/>
        <c:noMultiLvlLbl val="0"/>
      </c:catAx>
      <c:valAx>
        <c:axId val="1560826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830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'xdyt-bug-with'!$B$23:$E$23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1985928"/>
        <c:axId val="381986320"/>
      </c:barChart>
      <c:catAx>
        <c:axId val="381985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986320"/>
        <c:crosses val="autoZero"/>
        <c:auto val="1"/>
        <c:lblAlgn val="ctr"/>
        <c:lblOffset val="100"/>
        <c:noMultiLvlLbl val="0"/>
      </c:catAx>
      <c:valAx>
        <c:axId val="38198632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985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'xdc-bug-wo'!$G$5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'xdc-bug-wo'!$G$6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'xdc-bug-wo'!$F$5:$F$8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1987104"/>
        <c:axId val="381987496"/>
      </c:barChart>
      <c:catAx>
        <c:axId val="38198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987496"/>
        <c:crosses val="autoZero"/>
        <c:auto val="1"/>
        <c:lblAlgn val="ctr"/>
        <c:lblOffset val="100"/>
        <c:noMultiLvlLbl val="0"/>
      </c:catAx>
      <c:valAx>
        <c:axId val="3819874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9871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(Concluding!$E$2,Concluding!$E$3,Concluding!$E$27)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(Concluding!$E$30,Concluding!$E$32,Concluding!$E$34)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(Concluding!$E$2,Concluding!$E$3,Concluding!$E$27)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(Concluding!$E$30,Concluding!$E$32,Concluding!$E$34)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(Concluding!$F$30,Concluding!$F$32,Concluding!$F$34)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(Concluding!$G$30,Concluding!$G$32,Concluding!$G$34)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(Concluding!$B$30,Concluding!$B$32,Concluding!$B$34)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(Concluding!$C$30,Concluding!$C$32,Concluding!$C$34)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(Concluding!$D$30,Concluding!$D$32,Concluding!$D$34)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480856"/>
        <c:axId val="382481248"/>
      </c:barChart>
      <c:catAx>
        <c:axId val="382480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1248"/>
        <c:crosses val="autoZero"/>
        <c:auto val="1"/>
        <c:lblAlgn val="ctr"/>
        <c:lblOffset val="100"/>
        <c:noMultiLvlLbl val="0"/>
      </c:catAx>
      <c:valAx>
        <c:axId val="3824812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General!$E$8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482032"/>
        <c:axId val="382482424"/>
      </c:barChart>
      <c:catAx>
        <c:axId val="382482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2424"/>
        <c:crosses val="autoZero"/>
        <c:auto val="1"/>
        <c:lblAlgn val="ctr"/>
        <c:lblOffset val="100"/>
        <c:noMultiLvlLbl val="0"/>
      </c:catAx>
      <c:valAx>
        <c:axId val="382482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Concluding!$E$80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Concluding!$F$60:$K$60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Concluding!$F$53:$K$53</c:f>
              <c:numCache>
                <c:formatCode>General</c:formatCode>
                <c:ptCount val="6"/>
                <c:pt idx="0">
                  <c:v>11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Concluding!$E$81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Concluding!$F$60:$K$60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Concluding!$F$76:$K$76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2483208"/>
        <c:axId val="382483600"/>
      </c:barChart>
      <c:catAx>
        <c:axId val="38248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3600"/>
        <c:crosses val="autoZero"/>
        <c:auto val="1"/>
        <c:lblAlgn val="ctr"/>
        <c:lblOffset val="100"/>
        <c:noMultiLvlLbl val="0"/>
      </c:catAx>
      <c:valAx>
        <c:axId val="38248360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8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Concluding!$H$24:$J$24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2724704"/>
        <c:axId val="382725096"/>
      </c:barChart>
      <c:catAx>
        <c:axId val="38272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5096"/>
        <c:crosses val="autoZero"/>
        <c:auto val="1"/>
        <c:lblAlgn val="ctr"/>
        <c:lblOffset val="100"/>
        <c:noMultiLvlLbl val="0"/>
      </c:catAx>
      <c:valAx>
        <c:axId val="3827250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(Concluding!$K$24:$L$24,Concluding!$M$24:$N$24)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725880"/>
        <c:axId val="382726272"/>
      </c:barChart>
      <c:catAx>
        <c:axId val="382725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6272"/>
        <c:crosses val="autoZero"/>
        <c:auto val="1"/>
        <c:lblAlgn val="ctr"/>
        <c:lblOffset val="100"/>
        <c:noMultiLvlLbl val="0"/>
      </c:catAx>
      <c:valAx>
        <c:axId val="38272627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58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Concluding!$K$28:$N$28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Concluding!$O$17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Concluding!$K$30:$N$30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Concluding!$O$18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Concluding!$K$32:$N$32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Concluding!$O$19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Concluding!$K$34:$N$34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Concluding!$O$20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Concluding!$K$36:$N$36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727056"/>
        <c:axId val="382727448"/>
      </c:barChart>
      <c:catAx>
        <c:axId val="38272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7448"/>
        <c:crosses val="autoZero"/>
        <c:auto val="1"/>
        <c:lblAlgn val="ctr"/>
        <c:lblOffset val="100"/>
        <c:noMultiLvlLbl val="0"/>
      </c:catAx>
      <c:valAx>
        <c:axId val="38272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7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969208"/>
        <c:axId val="382969600"/>
      </c:barChart>
      <c:catAx>
        <c:axId val="382969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69600"/>
        <c:crosses val="autoZero"/>
        <c:auto val="1"/>
        <c:lblAlgn val="ctr"/>
        <c:lblOffset val="100"/>
        <c:noMultiLvlLbl val="0"/>
      </c:catAx>
      <c:valAx>
        <c:axId val="3829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6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'xdyt-bug-with'!$F$27:$K$27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2970384"/>
        <c:axId val="382970776"/>
      </c:barChart>
      <c:catAx>
        <c:axId val="3829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70776"/>
        <c:crosses val="autoZero"/>
        <c:auto val="1"/>
        <c:lblAlgn val="ctr"/>
        <c:lblOffset val="100"/>
        <c:noMultiLvlLbl val="0"/>
      </c:catAx>
      <c:valAx>
        <c:axId val="38297077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70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2971560"/>
        <c:axId val="382971952"/>
      </c:barChart>
      <c:catAx>
        <c:axId val="38297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71952"/>
        <c:crosses val="autoZero"/>
        <c:auto val="1"/>
        <c:lblAlgn val="ctr"/>
        <c:lblOffset val="100"/>
        <c:noMultiLvlLbl val="0"/>
      </c:catAx>
      <c:valAx>
        <c:axId val="38297195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715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2972736"/>
        <c:axId val="383108480"/>
      </c:barChart>
      <c:catAx>
        <c:axId val="3829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08480"/>
        <c:crosses val="autoZero"/>
        <c:auto val="1"/>
        <c:lblAlgn val="ctr"/>
        <c:lblOffset val="100"/>
        <c:noMultiLvlLbl val="0"/>
      </c:catAx>
      <c:valAx>
        <c:axId val="38310848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9727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3109264"/>
        <c:axId val="383109656"/>
      </c:barChart>
      <c:catAx>
        <c:axId val="3831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09656"/>
        <c:crosses val="autoZero"/>
        <c:auto val="1"/>
        <c:lblAlgn val="ctr"/>
        <c:lblOffset val="100"/>
        <c:noMultiLvlLbl val="0"/>
      </c:catAx>
      <c:valAx>
        <c:axId val="38310965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092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14.583333333333334</c:v>
                </c:pt>
                <c:pt idx="3">
                  <c:v>23.916666666666668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8.25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3110440"/>
        <c:axId val="383110832"/>
      </c:barChart>
      <c:catAx>
        <c:axId val="383110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10832"/>
        <c:crosses val="autoZero"/>
        <c:auto val="1"/>
        <c:lblAlgn val="ctr"/>
        <c:lblOffset val="100"/>
        <c:noMultiLvlLbl val="0"/>
      </c:catAx>
      <c:valAx>
        <c:axId val="3831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1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14.583333333333334</c:v>
                </c:pt>
                <c:pt idx="3">
                  <c:v>23.916666666666668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8.25</c:v>
                </c:pt>
                <c:pt idx="1">
                  <c:v>22.75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3111616"/>
        <c:axId val="383112008"/>
      </c:barChart>
      <c:catAx>
        <c:axId val="38311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12008"/>
        <c:crosses val="autoZero"/>
        <c:auto val="1"/>
        <c:lblAlgn val="ctr"/>
        <c:lblOffset val="100"/>
        <c:noMultiLvlLbl val="0"/>
      </c:catAx>
      <c:valAx>
        <c:axId val="3831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311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81199688"/>
        <c:axId val="381200080"/>
      </c:barChart>
      <c:catAx>
        <c:axId val="381199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200080"/>
        <c:crosses val="autoZero"/>
        <c:auto val="1"/>
        <c:lblAlgn val="ctr"/>
        <c:lblOffset val="100"/>
        <c:noMultiLvlLbl val="0"/>
      </c:catAx>
      <c:valAx>
        <c:axId val="38120008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119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33</xdr:row>
      <xdr:rowOff>123825</xdr:rowOff>
    </xdr:from>
    <xdr:to>
      <xdr:col>9</xdr:col>
      <xdr:colOff>671512</xdr:colOff>
      <xdr:row>48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33</xdr:row>
      <xdr:rowOff>95250</xdr:rowOff>
    </xdr:from>
    <xdr:to>
      <xdr:col>16</xdr:col>
      <xdr:colOff>381000</xdr:colOff>
      <xdr:row>47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519112</xdr:colOff>
      <xdr:row>9</xdr:row>
      <xdr:rowOff>171450</xdr:rowOff>
    </xdr:from>
    <xdr:to>
      <xdr:col>13</xdr:col>
      <xdr:colOff>214312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7</xdr:row>
      <xdr:rowOff>133350</xdr:rowOff>
    </xdr:from>
    <xdr:to>
      <xdr:col>9</xdr:col>
      <xdr:colOff>452437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13</xdr:row>
      <xdr:rowOff>85725</xdr:rowOff>
    </xdr:from>
    <xdr:to>
      <xdr:col>9</xdr:col>
      <xdr:colOff>295275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57150</xdr:colOff>
      <xdr:row>240</xdr:row>
      <xdr:rowOff>57150</xdr:rowOff>
    </xdr:from>
    <xdr:to>
      <xdr:col>7</xdr:col>
      <xdr:colOff>361950</xdr:colOff>
      <xdr:row>254</xdr:row>
      <xdr:rowOff>133350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66675</xdr:colOff>
      <xdr:row>256</xdr:row>
      <xdr:rowOff>38100</xdr:rowOff>
    </xdr:from>
    <xdr:to>
      <xdr:col>7</xdr:col>
      <xdr:colOff>371475</xdr:colOff>
      <xdr:row>270</xdr:row>
      <xdr:rowOff>114300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57150</xdr:colOff>
      <xdr:row>272</xdr:row>
      <xdr:rowOff>19050</xdr:rowOff>
    </xdr:from>
    <xdr:to>
      <xdr:col>7</xdr:col>
      <xdr:colOff>361950</xdr:colOff>
      <xdr:row>286</xdr:row>
      <xdr:rowOff>95250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76200</xdr:colOff>
      <xdr:row>288</xdr:row>
      <xdr:rowOff>38100</xdr:rowOff>
    </xdr:from>
    <xdr:to>
      <xdr:col>7</xdr:col>
      <xdr:colOff>381000</xdr:colOff>
      <xdr:row>302</xdr:row>
      <xdr:rowOff>114300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A14" sqref="A14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7</v>
      </c>
      <c r="B8">
        <v>1976</v>
      </c>
      <c r="C8" t="s">
        <v>15</v>
      </c>
      <c r="D8">
        <v>1</v>
      </c>
      <c r="E8" t="s">
        <v>71</v>
      </c>
      <c r="F8" t="s">
        <v>48</v>
      </c>
      <c r="H8" t="s">
        <v>48</v>
      </c>
      <c r="J8">
        <v>1</v>
      </c>
      <c r="K8" t="s">
        <v>71</v>
      </c>
      <c r="L8" t="s">
        <v>48</v>
      </c>
      <c r="M8" t="s">
        <v>49</v>
      </c>
      <c r="N8" t="s">
        <v>49</v>
      </c>
      <c r="O8" t="s">
        <v>49</v>
      </c>
      <c r="P8" t="s">
        <v>49</v>
      </c>
    </row>
    <row r="9" spans="1:16" x14ac:dyDescent="0.25">
      <c r="A9">
        <v>8</v>
      </c>
      <c r="B9">
        <v>1989</v>
      </c>
      <c r="C9" t="s">
        <v>15</v>
      </c>
      <c r="D9">
        <v>3</v>
      </c>
      <c r="E9" t="s">
        <v>71</v>
      </c>
      <c r="F9" t="s">
        <v>17</v>
      </c>
      <c r="G9" t="s">
        <v>19</v>
      </c>
      <c r="H9" t="s">
        <v>48</v>
      </c>
      <c r="J9">
        <v>3</v>
      </c>
      <c r="K9" t="s">
        <v>71</v>
      </c>
      <c r="L9" t="s">
        <v>48</v>
      </c>
      <c r="M9" t="s">
        <v>49</v>
      </c>
      <c r="N9" t="s">
        <v>49</v>
      </c>
      <c r="O9" t="s">
        <v>49</v>
      </c>
      <c r="P9" t="s">
        <v>49</v>
      </c>
    </row>
    <row r="10" spans="1:16" x14ac:dyDescent="0.25">
      <c r="A10">
        <v>9</v>
      </c>
      <c r="B10">
        <v>1982</v>
      </c>
      <c r="C10" t="s">
        <v>15</v>
      </c>
      <c r="D10">
        <v>3</v>
      </c>
      <c r="E10" t="s">
        <v>71</v>
      </c>
      <c r="F10" t="s">
        <v>48</v>
      </c>
      <c r="H10" t="s">
        <v>17</v>
      </c>
      <c r="I10" t="s">
        <v>154</v>
      </c>
      <c r="J10">
        <v>3</v>
      </c>
      <c r="K10" t="s">
        <v>71</v>
      </c>
      <c r="L10" t="s">
        <v>48</v>
      </c>
      <c r="M10" t="s">
        <v>49</v>
      </c>
      <c r="N10" t="s">
        <v>49</v>
      </c>
      <c r="O10" t="s">
        <v>49</v>
      </c>
      <c r="P10" t="s">
        <v>49</v>
      </c>
    </row>
    <row r="11" spans="1:16" x14ac:dyDescent="0.25">
      <c r="A11">
        <v>10</v>
      </c>
      <c r="B11">
        <v>1991</v>
      </c>
      <c r="C11" t="s">
        <v>15</v>
      </c>
      <c r="D11">
        <v>3</v>
      </c>
      <c r="E11" t="s">
        <v>71</v>
      </c>
      <c r="F11" t="s">
        <v>17</v>
      </c>
      <c r="G11" t="s">
        <v>19</v>
      </c>
      <c r="H11" t="s">
        <v>48</v>
      </c>
      <c r="J11">
        <v>2</v>
      </c>
      <c r="K11" t="s">
        <v>71</v>
      </c>
      <c r="L11" t="s">
        <v>17</v>
      </c>
      <c r="M11" t="s">
        <v>49</v>
      </c>
      <c r="N11" t="s">
        <v>49</v>
      </c>
      <c r="O11" t="s">
        <v>21</v>
      </c>
      <c r="P11" t="s">
        <v>20</v>
      </c>
    </row>
    <row r="12" spans="1:16" x14ac:dyDescent="0.25">
      <c r="A12">
        <v>11</v>
      </c>
      <c r="B12">
        <v>1990</v>
      </c>
      <c r="C12" t="s">
        <v>15</v>
      </c>
      <c r="D12">
        <v>4</v>
      </c>
      <c r="E12" s="3" t="s">
        <v>50</v>
      </c>
      <c r="F12" t="s">
        <v>17</v>
      </c>
      <c r="G12" t="s">
        <v>18</v>
      </c>
      <c r="H12" t="s">
        <v>48</v>
      </c>
      <c r="J12">
        <v>4</v>
      </c>
      <c r="K12" s="3" t="s">
        <v>50</v>
      </c>
      <c r="L12" t="s">
        <v>17</v>
      </c>
      <c r="M12" t="s">
        <v>21</v>
      </c>
      <c r="N12" t="s">
        <v>20</v>
      </c>
      <c r="O12" t="s">
        <v>20</v>
      </c>
      <c r="P12" t="s">
        <v>20</v>
      </c>
    </row>
    <row r="13" spans="1:16" x14ac:dyDescent="0.25">
      <c r="A13">
        <v>12</v>
      </c>
      <c r="B13">
        <v>1992</v>
      </c>
      <c r="C13" t="s">
        <v>15</v>
      </c>
      <c r="D13">
        <v>3</v>
      </c>
      <c r="E13" t="s">
        <v>71</v>
      </c>
      <c r="F13" t="s">
        <v>48</v>
      </c>
      <c r="H13" t="s">
        <v>17</v>
      </c>
      <c r="I13" t="s">
        <v>157</v>
      </c>
      <c r="J13">
        <v>3</v>
      </c>
      <c r="K13" t="s">
        <v>71</v>
      </c>
      <c r="L13" t="s">
        <v>17</v>
      </c>
      <c r="M13" t="s">
        <v>21</v>
      </c>
      <c r="N13" t="s">
        <v>49</v>
      </c>
      <c r="O13" t="s">
        <v>49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1988</v>
      </c>
      <c r="C25">
        <f>COUNTIF(C2:C20,"Male")</f>
        <v>11</v>
      </c>
      <c r="D25">
        <f>MEDIAN(D2:D20)</f>
        <v>4</v>
      </c>
      <c r="E25">
        <f>COUNTIF(E2:E21,"More than 5")</f>
        <v>2</v>
      </c>
      <c r="F25">
        <f>COUNTIF(F2:F21,"Yes")</f>
        <v>8</v>
      </c>
      <c r="H25">
        <f>COUNTIF(H2:H21,"Yes")</f>
        <v>7</v>
      </c>
      <c r="J25">
        <f>MEDIAN(J2:J4)</f>
        <v>4</v>
      </c>
      <c r="K25">
        <f>COUNTIF(K2:K21,"More than 5")</f>
        <v>2</v>
      </c>
      <c r="L25">
        <f>COUNTIF(L2:L21, "Yes")</f>
        <v>9</v>
      </c>
      <c r="M25">
        <f>COUNTIF(M2:M20,"Often")</f>
        <v>2</v>
      </c>
      <c r="N25">
        <f t="shared" ref="N25:P25" si="0">COUNTIF(N2:N20,"Often")</f>
        <v>6</v>
      </c>
      <c r="O25">
        <f t="shared" si="0"/>
        <v>4</v>
      </c>
      <c r="P25">
        <f t="shared" si="0"/>
        <v>9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1987.0833333333333</v>
      </c>
      <c r="C27">
        <f>COUNTIF(C2:C20,"Female")</f>
        <v>1</v>
      </c>
      <c r="D27">
        <f>AVERAGE(D2:D21)</f>
        <v>3.75</v>
      </c>
      <c r="E27">
        <f>COUNTIF(E2:E20,"2-5")</f>
        <v>4</v>
      </c>
      <c r="F27">
        <f>F25/COUNTA(A2:A19)</f>
        <v>0.66666666666666663</v>
      </c>
      <c r="H27">
        <f>H25/COUNTA(A2:A17)</f>
        <v>0.58333333333333337</v>
      </c>
      <c r="J27">
        <f>AVERAGE(J2:J22)</f>
        <v>3.5</v>
      </c>
      <c r="K27">
        <f>COUNTIF(K2:K20,"2-5")</f>
        <v>4</v>
      </c>
      <c r="L27">
        <f>L25/COUNTA(A2:A21)</f>
        <v>0.75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2</v>
      </c>
      <c r="P27">
        <f t="shared" si="1"/>
        <v>0</v>
      </c>
    </row>
    <row r="28" spans="1:16" x14ac:dyDescent="0.25"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C29">
        <f>C25/(C25+C27)</f>
        <v>0.91666666666666663</v>
      </c>
      <c r="D29">
        <f>COUNTIF(D2:D20,5)</f>
        <v>4</v>
      </c>
      <c r="E29">
        <f>COUNTIF(E2:E20,"Less than 2")</f>
        <v>6</v>
      </c>
      <c r="J29">
        <f>COUNTIF(J2:J20,5)</f>
        <v>3</v>
      </c>
      <c r="K29">
        <f>COUNTIF(K2:K20,"Less than 2")</f>
        <v>6</v>
      </c>
      <c r="M29">
        <f>COUNTIF(M2:M19,"Never")</f>
        <v>6</v>
      </c>
      <c r="N29">
        <f t="shared" ref="N29:P29" si="2">COUNTIF(N2:N19,"Never")</f>
        <v>5</v>
      </c>
      <c r="O29">
        <f t="shared" si="2"/>
        <v>6</v>
      </c>
      <c r="P29">
        <f t="shared" si="2"/>
        <v>3</v>
      </c>
    </row>
    <row r="30" spans="1:16" x14ac:dyDescent="0.25"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D31">
        <f>COUNTIF(D2:D18,4)</f>
        <v>3</v>
      </c>
      <c r="J31">
        <f>COUNTIF(J2:J18,4)</f>
        <v>3</v>
      </c>
      <c r="M31">
        <f>M25/(M25+M27+M29)</f>
        <v>0.16666666666666666</v>
      </c>
      <c r="N31">
        <f t="shared" ref="N31:P31" si="3">N25/(N25+N27+N29)</f>
        <v>0.5</v>
      </c>
      <c r="O31">
        <f t="shared" si="3"/>
        <v>0.33333333333333331</v>
      </c>
      <c r="P31">
        <f t="shared" si="3"/>
        <v>0.75</v>
      </c>
    </row>
    <row r="32" spans="1:16" x14ac:dyDescent="0.25"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3:16" x14ac:dyDescent="0.25">
      <c r="D33">
        <f>COUNTIF(D2:D20,3)</f>
        <v>4</v>
      </c>
      <c r="J33">
        <f>COUNTIF(J2:J20,3)</f>
        <v>4</v>
      </c>
      <c r="M33">
        <f>M27/(M25+M27+M29)</f>
        <v>0.33333333333333331</v>
      </c>
      <c r="N33">
        <f t="shared" ref="N33:P33" si="4">N27/(N25+N27+N29)</f>
        <v>8.3333333333333329E-2</v>
      </c>
      <c r="O33">
        <f t="shared" si="4"/>
        <v>0.16666666666666666</v>
      </c>
      <c r="P33">
        <f t="shared" si="4"/>
        <v>0</v>
      </c>
    </row>
    <row r="34" spans="3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3:16" x14ac:dyDescent="0.25">
      <c r="D35">
        <f>COUNTIF(D2:D22,2)</f>
        <v>0</v>
      </c>
      <c r="J35">
        <f>COUNTIF(J2:J22,2)</f>
        <v>1</v>
      </c>
      <c r="M35">
        <f>M29/(M25+M27+M29)</f>
        <v>0.5</v>
      </c>
      <c r="N35">
        <f t="shared" ref="N35:P35" si="5">N29/(N25+N27+N29)</f>
        <v>0.41666666666666669</v>
      </c>
      <c r="O35">
        <f t="shared" si="5"/>
        <v>0.5</v>
      </c>
      <c r="P35">
        <f t="shared" si="5"/>
        <v>0.25</v>
      </c>
    </row>
    <row r="36" spans="3:16" x14ac:dyDescent="0.25">
      <c r="C36" t="s">
        <v>125</v>
      </c>
      <c r="D36" s="1">
        <v>1</v>
      </c>
      <c r="J36" s="1">
        <v>1</v>
      </c>
    </row>
    <row r="37" spans="3:16" x14ac:dyDescent="0.25">
      <c r="C37" t="s">
        <v>126</v>
      </c>
      <c r="D37">
        <f>COUNTIF(D2:D19,1)</f>
        <v>1</v>
      </c>
      <c r="J37">
        <f>COUNTIF(J2:J19,1)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E1" workbookViewId="0">
      <selection activeCell="O13" sqref="O13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4</v>
      </c>
      <c r="I8">
        <v>4</v>
      </c>
      <c r="J8">
        <v>1</v>
      </c>
      <c r="K8">
        <v>5</v>
      </c>
      <c r="L8">
        <v>5</v>
      </c>
      <c r="M8">
        <v>5</v>
      </c>
      <c r="N8">
        <v>5</v>
      </c>
      <c r="O8" t="s">
        <v>38</v>
      </c>
      <c r="P8" t="s">
        <v>38</v>
      </c>
    </row>
    <row r="9" spans="1:16" x14ac:dyDescent="0.25">
      <c r="A9">
        <v>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>
        <v>5</v>
      </c>
      <c r="I9">
        <v>5</v>
      </c>
      <c r="J9">
        <v>1</v>
      </c>
      <c r="K9">
        <v>5</v>
      </c>
      <c r="L9">
        <v>5</v>
      </c>
      <c r="M9">
        <v>5</v>
      </c>
      <c r="N9">
        <v>5</v>
      </c>
      <c r="O9" t="s">
        <v>124</v>
      </c>
      <c r="P9" t="s">
        <v>38</v>
      </c>
    </row>
    <row r="10" spans="1:16" x14ac:dyDescent="0.25">
      <c r="A10">
        <v>9</v>
      </c>
      <c r="B10" t="s">
        <v>51</v>
      </c>
      <c r="C10" t="s">
        <v>37</v>
      </c>
      <c r="D10" t="s">
        <v>37</v>
      </c>
      <c r="E10" t="s">
        <v>51</v>
      </c>
      <c r="F10" t="s">
        <v>51</v>
      </c>
      <c r="G10" t="s">
        <v>51</v>
      </c>
      <c r="H10">
        <v>4</v>
      </c>
      <c r="I10">
        <v>4</v>
      </c>
      <c r="J10">
        <v>1</v>
      </c>
      <c r="K10">
        <v>5</v>
      </c>
      <c r="L10">
        <v>5</v>
      </c>
      <c r="M10">
        <v>5</v>
      </c>
      <c r="N10">
        <v>5</v>
      </c>
      <c r="O10" t="s">
        <v>38</v>
      </c>
      <c r="P10" t="s">
        <v>38</v>
      </c>
    </row>
    <row r="11" spans="1:16" x14ac:dyDescent="0.25">
      <c r="A11">
        <v>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5</v>
      </c>
      <c r="I11">
        <v>5</v>
      </c>
      <c r="J11">
        <v>1</v>
      </c>
      <c r="K11">
        <v>5</v>
      </c>
      <c r="L11">
        <v>5</v>
      </c>
      <c r="M11">
        <v>5</v>
      </c>
      <c r="N11">
        <v>5</v>
      </c>
      <c r="O11" s="4" t="s">
        <v>155</v>
      </c>
      <c r="P11" s="4" t="s">
        <v>77</v>
      </c>
    </row>
    <row r="12" spans="1:16" x14ac:dyDescent="0.25">
      <c r="A12">
        <v>11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>
        <v>4</v>
      </c>
      <c r="I12">
        <v>5</v>
      </c>
      <c r="J12">
        <v>2</v>
      </c>
      <c r="K12">
        <v>5</v>
      </c>
      <c r="L12">
        <v>4</v>
      </c>
      <c r="M12">
        <v>5</v>
      </c>
      <c r="N12">
        <v>4</v>
      </c>
      <c r="O12" s="4" t="s">
        <v>56</v>
      </c>
      <c r="P12" s="4" t="s">
        <v>155</v>
      </c>
    </row>
    <row r="13" spans="1:16" x14ac:dyDescent="0.25">
      <c r="A13">
        <v>12</v>
      </c>
      <c r="B13" t="s">
        <v>37</v>
      </c>
      <c r="C13" t="s">
        <v>37</v>
      </c>
      <c r="D13" t="s">
        <v>37</v>
      </c>
      <c r="E13" t="s">
        <v>51</v>
      </c>
      <c r="F13" t="s">
        <v>37</v>
      </c>
      <c r="G13" t="s">
        <v>37</v>
      </c>
      <c r="H13">
        <v>4</v>
      </c>
      <c r="I13">
        <v>4</v>
      </c>
      <c r="J13">
        <v>3</v>
      </c>
      <c r="K13">
        <v>5</v>
      </c>
      <c r="L13">
        <v>4</v>
      </c>
      <c r="M13">
        <v>5</v>
      </c>
      <c r="N13">
        <v>4</v>
      </c>
      <c r="O13" s="4" t="s">
        <v>158</v>
      </c>
      <c r="P13" s="4" t="s">
        <v>159</v>
      </c>
    </row>
    <row r="15" spans="1:16" x14ac:dyDescent="0.25">
      <c r="O15" t="s">
        <v>25</v>
      </c>
    </row>
    <row r="16" spans="1:16" x14ac:dyDescent="0.25">
      <c r="O16" t="s">
        <v>143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142</v>
      </c>
    </row>
    <row r="20" spans="1:15" x14ac:dyDescent="0.25">
      <c r="O20" t="s">
        <v>144</v>
      </c>
    </row>
    <row r="23" spans="1:15" x14ac:dyDescent="0.25">
      <c r="A23" t="s">
        <v>58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5" x14ac:dyDescent="0.25">
      <c r="B24">
        <f>COUNTIF(B2:B19, "With")</f>
        <v>10</v>
      </c>
      <c r="C24">
        <f>COUNTIF(C2:C19, "With")</f>
        <v>12</v>
      </c>
      <c r="D24">
        <f t="shared" ref="D24:G24" si="0">COUNTIF(D2:D19, "With")</f>
        <v>12</v>
      </c>
      <c r="E24">
        <f t="shared" si="0"/>
        <v>9</v>
      </c>
      <c r="F24">
        <f t="shared" si="0"/>
        <v>9</v>
      </c>
      <c r="G24">
        <f t="shared" si="0"/>
        <v>11</v>
      </c>
      <c r="H24">
        <f>MEDIAN(H2:H20)</f>
        <v>4.5</v>
      </c>
      <c r="I24">
        <f>MEDIAN(I2:I20)</f>
        <v>4</v>
      </c>
      <c r="J24">
        <f t="shared" ref="J24:N24" si="1">MEDIAN(J2:J20)</f>
        <v>1</v>
      </c>
      <c r="K24">
        <f t="shared" si="1"/>
        <v>5</v>
      </c>
      <c r="L24">
        <f t="shared" si="1"/>
        <v>5</v>
      </c>
      <c r="M24">
        <f t="shared" si="1"/>
        <v>5</v>
      </c>
      <c r="N24">
        <f t="shared" si="1"/>
        <v>5</v>
      </c>
    </row>
    <row r="25" spans="1:15" x14ac:dyDescent="0.25"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5" x14ac:dyDescent="0.25">
      <c r="B26">
        <f>COUNTIF(B2:B19, "Without")</f>
        <v>0</v>
      </c>
      <c r="C26">
        <f>COUNTIF(C2:C19, "Without")</f>
        <v>0</v>
      </c>
      <c r="D26">
        <f t="shared" ref="D26:G26" si="2">COUNTIF(D2:D19, "Without")</f>
        <v>0</v>
      </c>
      <c r="E26">
        <f t="shared" si="2"/>
        <v>1</v>
      </c>
      <c r="F26">
        <f t="shared" si="2"/>
        <v>1</v>
      </c>
      <c r="G26">
        <f t="shared" si="2"/>
        <v>0</v>
      </c>
      <c r="H26">
        <f>AVERAGE(H2:H20)</f>
        <v>4.5</v>
      </c>
      <c r="I26">
        <f t="shared" ref="I26:N26" si="3">AVERAGE(I2:I20)</f>
        <v>4</v>
      </c>
      <c r="J26">
        <f t="shared" si="3"/>
        <v>1.5833333333333333</v>
      </c>
      <c r="K26">
        <f t="shared" si="3"/>
        <v>4.833333333333333</v>
      </c>
      <c r="L26">
        <f t="shared" si="3"/>
        <v>4.833333333333333</v>
      </c>
      <c r="M26">
        <f t="shared" si="3"/>
        <v>4.75</v>
      </c>
      <c r="N26">
        <f t="shared" si="3"/>
        <v>4.666666666666667</v>
      </c>
    </row>
    <row r="27" spans="1:15" x14ac:dyDescent="0.25">
      <c r="B27" t="s">
        <v>80</v>
      </c>
      <c r="C27" t="s">
        <v>80</v>
      </c>
      <c r="D27" t="s">
        <v>80</v>
      </c>
      <c r="E27" t="s">
        <v>51</v>
      </c>
      <c r="F27" t="s">
        <v>80</v>
      </c>
      <c r="G27" t="s">
        <v>80</v>
      </c>
      <c r="K27" s="1">
        <v>5</v>
      </c>
      <c r="L27" s="1">
        <v>5</v>
      </c>
      <c r="M27" s="1">
        <v>5</v>
      </c>
      <c r="N27" s="1">
        <v>5</v>
      </c>
    </row>
    <row r="28" spans="1:15" x14ac:dyDescent="0.25">
      <c r="B28">
        <f>COUNTIF(B2:B21,"Neither")</f>
        <v>2</v>
      </c>
      <c r="C28">
        <f>COUNTIF(C2:C21,"Neither")</f>
        <v>0</v>
      </c>
      <c r="D28">
        <f t="shared" ref="D28:G28" si="4">COUNTIF(D2:D21,"Neither")</f>
        <v>0</v>
      </c>
      <c r="E28">
        <f t="shared" si="4"/>
        <v>2</v>
      </c>
      <c r="F28">
        <f t="shared" si="4"/>
        <v>2</v>
      </c>
      <c r="G28">
        <f t="shared" si="4"/>
        <v>1</v>
      </c>
      <c r="K28">
        <f>COUNTIF(K2:K19, 5)</f>
        <v>10</v>
      </c>
      <c r="L28">
        <f t="shared" ref="L28:N28" si="5">COUNTIF(L2:L19, 5)</f>
        <v>10</v>
      </c>
      <c r="M28">
        <f t="shared" si="5"/>
        <v>11</v>
      </c>
      <c r="N28">
        <f t="shared" si="5"/>
        <v>8</v>
      </c>
    </row>
    <row r="29" spans="1:15" x14ac:dyDescent="0.25">
      <c r="B29" t="s">
        <v>81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K29" s="1">
        <v>4</v>
      </c>
      <c r="L29" s="1">
        <v>4</v>
      </c>
      <c r="M29" s="1">
        <v>4</v>
      </c>
      <c r="N29" s="1">
        <v>4</v>
      </c>
    </row>
    <row r="30" spans="1:15" x14ac:dyDescent="0.25">
      <c r="B30">
        <f>B24/(B24+B26+B28)</f>
        <v>0.83333333333333337</v>
      </c>
      <c r="C30">
        <f>C24/(C24+C26+C28)</f>
        <v>1</v>
      </c>
      <c r="D30">
        <f t="shared" ref="D30:G30" si="6">D24/(D24+D26+D28)</f>
        <v>1</v>
      </c>
      <c r="E30">
        <f t="shared" si="6"/>
        <v>0.75</v>
      </c>
      <c r="F30">
        <f t="shared" si="6"/>
        <v>0.75</v>
      </c>
      <c r="G30">
        <f t="shared" si="6"/>
        <v>0.91666666666666663</v>
      </c>
      <c r="K30">
        <f>COUNTIF(K2:K20,4)</f>
        <v>2</v>
      </c>
      <c r="L30">
        <f t="shared" ref="L30:M30" si="7">COUNTIF(L2:L20,4)</f>
        <v>2</v>
      </c>
      <c r="M30">
        <f t="shared" si="7"/>
        <v>0</v>
      </c>
      <c r="N30">
        <f>COUNTIF(N2:N20,4)</f>
        <v>4</v>
      </c>
    </row>
    <row r="31" spans="1:15" x14ac:dyDescent="0.25">
      <c r="B31" t="s">
        <v>82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K31" s="1">
        <v>3</v>
      </c>
      <c r="L31" s="1">
        <v>3</v>
      </c>
      <c r="M31" s="1">
        <v>3</v>
      </c>
      <c r="N31" s="1">
        <v>3</v>
      </c>
    </row>
    <row r="32" spans="1:15" x14ac:dyDescent="0.25">
      <c r="B32">
        <f>B26/(B24+B28+B26)</f>
        <v>0</v>
      </c>
      <c r="C32">
        <f>C26/(C24+C28+C26)</f>
        <v>0</v>
      </c>
      <c r="D32">
        <f t="shared" ref="D32:G32" si="8">D26/(D24+D28+D26)</f>
        <v>0</v>
      </c>
      <c r="E32">
        <f t="shared" si="8"/>
        <v>8.3333333333333329E-2</v>
      </c>
      <c r="F32">
        <f t="shared" si="8"/>
        <v>8.3333333333333329E-2</v>
      </c>
      <c r="G32">
        <f t="shared" si="8"/>
        <v>0</v>
      </c>
      <c r="K32">
        <f>COUNTIF(K2:K20,3)</f>
        <v>0</v>
      </c>
      <c r="L32">
        <f t="shared" ref="L32:N32" si="9">COUNTIF(L2:L20,3)</f>
        <v>0</v>
      </c>
      <c r="M32">
        <f t="shared" si="9"/>
        <v>0</v>
      </c>
      <c r="N32">
        <f t="shared" si="9"/>
        <v>0</v>
      </c>
    </row>
    <row r="33" spans="2:14" x14ac:dyDescent="0.25"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K33" s="1">
        <v>2</v>
      </c>
      <c r="L33" s="1">
        <v>2</v>
      </c>
      <c r="M33" s="1">
        <v>2</v>
      </c>
      <c r="N33" s="1">
        <v>2</v>
      </c>
    </row>
    <row r="34" spans="2:14" x14ac:dyDescent="0.25">
      <c r="B34">
        <f>B28/(B28+B26+B24)</f>
        <v>0.16666666666666666</v>
      </c>
      <c r="C34">
        <f>C28/(C28+C26+C24)</f>
        <v>0</v>
      </c>
      <c r="D34">
        <f t="shared" ref="D34:G34" si="10">D28/(D28+D26+D24)</f>
        <v>0</v>
      </c>
      <c r="E34">
        <f t="shared" si="10"/>
        <v>0.16666666666666666</v>
      </c>
      <c r="F34">
        <f t="shared" si="10"/>
        <v>0.16666666666666666</v>
      </c>
      <c r="G34">
        <f t="shared" si="10"/>
        <v>8.3333333333333329E-2</v>
      </c>
      <c r="K34">
        <f>COUNTIF(K2:K20,2)</f>
        <v>0</v>
      </c>
      <c r="L34">
        <f t="shared" ref="L34:N34" si="11">COUNTIF(L2:L20,2)</f>
        <v>0</v>
      </c>
      <c r="M34">
        <f t="shared" si="11"/>
        <v>1</v>
      </c>
      <c r="N34">
        <f t="shared" si="11"/>
        <v>0</v>
      </c>
    </row>
    <row r="35" spans="2:14" x14ac:dyDescent="0.25">
      <c r="K35" s="1">
        <v>1</v>
      </c>
      <c r="L35" s="1">
        <v>1</v>
      </c>
      <c r="M35" s="1">
        <v>1</v>
      </c>
      <c r="N35" s="1">
        <v>1</v>
      </c>
    </row>
    <row r="36" spans="2:14" x14ac:dyDescent="0.25">
      <c r="E36" t="s">
        <v>90</v>
      </c>
      <c r="K36">
        <f>COUNTIF(K2:K19,1)</f>
        <v>0</v>
      </c>
      <c r="L36">
        <f t="shared" ref="L36:N36" si="12">COUNTIF(L2:L19,1)</f>
        <v>0</v>
      </c>
      <c r="M36">
        <f t="shared" si="12"/>
        <v>0</v>
      </c>
      <c r="N36">
        <f t="shared" si="12"/>
        <v>0</v>
      </c>
    </row>
    <row r="37" spans="2:14" x14ac:dyDescent="0.25">
      <c r="F37" t="s">
        <v>43</v>
      </c>
      <c r="G37" t="s">
        <v>87</v>
      </c>
      <c r="H37" t="s">
        <v>44</v>
      </c>
      <c r="I37" t="s">
        <v>88</v>
      </c>
      <c r="J37" t="s">
        <v>46</v>
      </c>
      <c r="K37" t="s">
        <v>89</v>
      </c>
    </row>
    <row r="38" spans="2:14" x14ac:dyDescent="0.25">
      <c r="E38">
        <v>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</row>
    <row r="39" spans="2:14" x14ac:dyDescent="0.25">
      <c r="E39">
        <v>2</v>
      </c>
      <c r="J39" t="s">
        <v>91</v>
      </c>
    </row>
    <row r="40" spans="2:14" x14ac:dyDescent="0.25">
      <c r="E40">
        <v>3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2:14" x14ac:dyDescent="0.25">
      <c r="E41">
        <v>4</v>
      </c>
      <c r="F41" t="s">
        <v>91</v>
      </c>
      <c r="I41" t="s">
        <v>91</v>
      </c>
      <c r="J41" t="s">
        <v>91</v>
      </c>
    </row>
    <row r="42" spans="2:14" x14ac:dyDescent="0.25">
      <c r="E42">
        <v>5</v>
      </c>
      <c r="F42" t="s">
        <v>91</v>
      </c>
      <c r="G42" t="s">
        <v>91</v>
      </c>
      <c r="H42" t="s">
        <v>91</v>
      </c>
      <c r="I42" t="s">
        <v>91</v>
      </c>
      <c r="K42" t="s">
        <v>91</v>
      </c>
    </row>
    <row r="43" spans="2:14" x14ac:dyDescent="0.25">
      <c r="E43">
        <v>6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7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8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9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10</v>
      </c>
      <c r="F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2:14" x14ac:dyDescent="0.25">
      <c r="E48">
        <v>11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5:11" x14ac:dyDescent="0.25">
      <c r="E49">
        <v>12</v>
      </c>
      <c r="F49" t="s">
        <v>91</v>
      </c>
      <c r="H49" t="s">
        <v>91</v>
      </c>
      <c r="I49" t="s">
        <v>91</v>
      </c>
      <c r="J49" t="s">
        <v>91</v>
      </c>
    </row>
    <row r="52" spans="5:11" x14ac:dyDescent="0.25">
      <c r="E52" t="s">
        <v>92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</row>
    <row r="53" spans="5:11" x14ac:dyDescent="0.25">
      <c r="F53">
        <f t="shared" ref="F53:K53" si="13">COUNTA(F38:F50)</f>
        <v>11</v>
      </c>
      <c r="G53">
        <f t="shared" si="13"/>
        <v>7</v>
      </c>
      <c r="H53">
        <f t="shared" si="13"/>
        <v>10</v>
      </c>
      <c r="I53">
        <f t="shared" si="13"/>
        <v>11</v>
      </c>
      <c r="J53">
        <f t="shared" si="13"/>
        <v>11</v>
      </c>
      <c r="K53">
        <f t="shared" si="13"/>
        <v>8</v>
      </c>
    </row>
    <row r="54" spans="5:11" x14ac:dyDescent="0.25">
      <c r="F54" t="s">
        <v>93</v>
      </c>
    </row>
    <row r="55" spans="5:11" x14ac:dyDescent="0.25">
      <c r="F55">
        <f>F53/COUNTA(E38:E50)</f>
        <v>0.91666666666666663</v>
      </c>
      <c r="G55">
        <f>G53/COUNTA(E38:E50)</f>
        <v>0.58333333333333337</v>
      </c>
      <c r="H55">
        <f>H53/COUNTA(E38:E50)</f>
        <v>0.83333333333333337</v>
      </c>
      <c r="I55">
        <f>I53/COUNTA(E38:E50)</f>
        <v>0.91666666666666663</v>
      </c>
      <c r="J55">
        <f>J53/COUNTA(E38:E50)</f>
        <v>0.91666666666666663</v>
      </c>
      <c r="K55">
        <f>K53/COUNTA(E38:E50)</f>
        <v>0.66666666666666663</v>
      </c>
    </row>
    <row r="59" spans="5:11" x14ac:dyDescent="0.25">
      <c r="E59" t="s">
        <v>95</v>
      </c>
    </row>
    <row r="60" spans="5:11" x14ac:dyDescent="0.25">
      <c r="F60" t="s">
        <v>43</v>
      </c>
      <c r="G60" t="s">
        <v>87</v>
      </c>
      <c r="H60" t="s">
        <v>44</v>
      </c>
      <c r="I60" t="s">
        <v>88</v>
      </c>
      <c r="J60" t="s">
        <v>46</v>
      </c>
      <c r="K60" t="s">
        <v>89</v>
      </c>
    </row>
    <row r="61" spans="5:11" x14ac:dyDescent="0.25">
      <c r="E61">
        <v>1</v>
      </c>
      <c r="F61" t="s">
        <v>91</v>
      </c>
      <c r="G61" t="s">
        <v>91</v>
      </c>
      <c r="H61" t="s">
        <v>91</v>
      </c>
      <c r="I61" t="s">
        <v>91</v>
      </c>
      <c r="J61" t="s">
        <v>91</v>
      </c>
      <c r="K61" t="s">
        <v>91</v>
      </c>
    </row>
    <row r="62" spans="5:11" x14ac:dyDescent="0.25">
      <c r="E62">
        <v>2</v>
      </c>
      <c r="F62" t="s">
        <v>91</v>
      </c>
      <c r="G62" t="s">
        <v>91</v>
      </c>
      <c r="H62" t="s">
        <v>91</v>
      </c>
      <c r="I62" t="s">
        <v>91</v>
      </c>
      <c r="K62" t="s">
        <v>91</v>
      </c>
    </row>
    <row r="63" spans="5:11" x14ac:dyDescent="0.25">
      <c r="E63">
        <v>3</v>
      </c>
      <c r="F63" t="s">
        <v>91</v>
      </c>
      <c r="G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4</v>
      </c>
      <c r="F64" t="s">
        <v>91</v>
      </c>
      <c r="I64" t="s">
        <v>91</v>
      </c>
      <c r="J64" t="s">
        <v>91</v>
      </c>
    </row>
    <row r="65" spans="5:13" x14ac:dyDescent="0.25">
      <c r="E65">
        <v>5</v>
      </c>
      <c r="F65" t="s">
        <v>91</v>
      </c>
      <c r="H65" t="s">
        <v>91</v>
      </c>
      <c r="I65" t="s">
        <v>91</v>
      </c>
      <c r="K65" t="s">
        <v>91</v>
      </c>
    </row>
    <row r="66" spans="5:13" x14ac:dyDescent="0.25">
      <c r="E66">
        <v>6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7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5:13" x14ac:dyDescent="0.25">
      <c r="E68">
        <v>8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9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</row>
    <row r="70" spans="5:13" x14ac:dyDescent="0.25">
      <c r="E70">
        <v>10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</row>
    <row r="71" spans="5:13" x14ac:dyDescent="0.25">
      <c r="E71">
        <v>11</v>
      </c>
      <c r="F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5:13" x14ac:dyDescent="0.25">
      <c r="E72">
        <v>12</v>
      </c>
      <c r="F72" t="s">
        <v>91</v>
      </c>
      <c r="H72" t="s">
        <v>91</v>
      </c>
    </row>
    <row r="75" spans="5:13" x14ac:dyDescent="0.25">
      <c r="E75" t="s">
        <v>92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</row>
    <row r="76" spans="5:13" x14ac:dyDescent="0.25">
      <c r="F76">
        <f t="shared" ref="F76:K76" si="14">COUNTA(F61:F73)</f>
        <v>12</v>
      </c>
      <c r="G76">
        <f t="shared" si="14"/>
        <v>8</v>
      </c>
      <c r="H76">
        <f t="shared" si="14"/>
        <v>11</v>
      </c>
      <c r="I76">
        <f t="shared" si="14"/>
        <v>11</v>
      </c>
      <c r="J76">
        <f t="shared" si="14"/>
        <v>8</v>
      </c>
      <c r="K76">
        <f t="shared" si="14"/>
        <v>9</v>
      </c>
      <c r="M76" s="4"/>
    </row>
    <row r="77" spans="5:13" x14ac:dyDescent="0.25">
      <c r="F77" t="s">
        <v>93</v>
      </c>
      <c r="M77" s="4"/>
    </row>
    <row r="78" spans="5:13" x14ac:dyDescent="0.25">
      <c r="F78">
        <f>F76/COUNTA(E61:E73)</f>
        <v>1</v>
      </c>
      <c r="G78">
        <f>G76/COUNTA(E61:E73)</f>
        <v>0.66666666666666663</v>
      </c>
      <c r="H78">
        <f>H76/COUNTA(E61:E73)</f>
        <v>0.91666666666666663</v>
      </c>
      <c r="I78">
        <f>I76/COUNTA(E61:E73)</f>
        <v>0.91666666666666663</v>
      </c>
      <c r="J78">
        <f>J76/COUNTA(E61:E73)</f>
        <v>0.66666666666666663</v>
      </c>
      <c r="K78">
        <f>K76/COUNTA(E61:E73)</f>
        <v>0.75</v>
      </c>
      <c r="M78" s="4"/>
    </row>
    <row r="79" spans="5:13" x14ac:dyDescent="0.25">
      <c r="M79" s="4"/>
    </row>
    <row r="80" spans="5:13" x14ac:dyDescent="0.25">
      <c r="E80" t="s">
        <v>90</v>
      </c>
      <c r="M80" s="4"/>
    </row>
    <row r="81" spans="5:5" x14ac:dyDescent="0.25">
      <c r="E81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G20" sqref="G20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/>
      <c r="M1" s="1"/>
    </row>
    <row r="2" spans="1:13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</row>
    <row r="3" spans="1:13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</row>
    <row r="4" spans="1:13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</row>
    <row r="5" spans="1:13" x14ac:dyDescent="0.25">
      <c r="A5">
        <v>7</v>
      </c>
      <c r="B5">
        <v>3</v>
      </c>
      <c r="C5">
        <v>3</v>
      </c>
      <c r="D5">
        <v>3</v>
      </c>
      <c r="E5">
        <v>4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</row>
    <row r="6" spans="1:13" x14ac:dyDescent="0.25">
      <c r="A6">
        <v>9</v>
      </c>
      <c r="B6">
        <v>3</v>
      </c>
      <c r="C6">
        <v>4</v>
      </c>
      <c r="D6">
        <v>3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0</v>
      </c>
    </row>
    <row r="7" spans="1:13" x14ac:dyDescent="0.25">
      <c r="A7">
        <v>11</v>
      </c>
      <c r="B7">
        <v>4</v>
      </c>
      <c r="C7">
        <v>5</v>
      </c>
      <c r="D7">
        <v>3</v>
      </c>
      <c r="E7">
        <v>4</v>
      </c>
      <c r="F7">
        <v>5</v>
      </c>
      <c r="G7">
        <v>0</v>
      </c>
      <c r="H7">
        <v>5</v>
      </c>
      <c r="I7">
        <v>0</v>
      </c>
      <c r="J7">
        <v>5</v>
      </c>
      <c r="K7">
        <v>0</v>
      </c>
    </row>
    <row r="13" spans="1:13" x14ac:dyDescent="0.25">
      <c r="C13" t="s">
        <v>147</v>
      </c>
      <c r="D13" t="s">
        <v>148</v>
      </c>
      <c r="E13" t="s">
        <v>149</v>
      </c>
      <c r="F13" t="s">
        <v>146</v>
      </c>
    </row>
    <row r="20" spans="1:11" x14ac:dyDescent="0.25">
      <c r="B20" t="s">
        <v>156</v>
      </c>
      <c r="C20" t="s">
        <v>156</v>
      </c>
      <c r="D20" t="s">
        <v>156</v>
      </c>
      <c r="E20" t="s">
        <v>156</v>
      </c>
    </row>
    <row r="21" spans="1:11" x14ac:dyDescent="0.25">
      <c r="B21">
        <f>STDEVA(B2:B11)</f>
        <v>0.51639777949432131</v>
      </c>
      <c r="C21">
        <f t="shared" ref="C21:E21" si="0">STDEVA(C2:C11)</f>
        <v>0.63245553203367588</v>
      </c>
      <c r="D21">
        <f t="shared" si="0"/>
        <v>0.63245553203367588</v>
      </c>
      <c r="E21">
        <f t="shared" si="0"/>
        <v>0.51639777949432408</v>
      </c>
    </row>
    <row r="22" spans="1:11" x14ac:dyDescent="0.25">
      <c r="A22" t="s">
        <v>58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</row>
    <row r="23" spans="1:11" x14ac:dyDescent="0.25">
      <c r="B23">
        <f>MEDIAN(B2:B18)</f>
        <v>3</v>
      </c>
      <c r="C23">
        <f t="shared" ref="C23:E23" si="1">MEDIAN(C2:C18)</f>
        <v>4</v>
      </c>
      <c r="D23">
        <f t="shared" si="1"/>
        <v>3</v>
      </c>
      <c r="E23">
        <f t="shared" si="1"/>
        <v>5</v>
      </c>
      <c r="F23">
        <f t="array" ref="F23">MEDIAN(IF(F2:F18&lt;&gt;0,F2:F18))</f>
        <v>5</v>
      </c>
      <c r="G23">
        <f t="array" ref="G23">MEDIAN(IF(G2:G18&lt;&gt;0,G2:G18))</f>
        <v>5</v>
      </c>
      <c r="H23">
        <f t="array" ref="H23">MEDIAN(IF(H2:H18&lt;&gt;0,H2:H18))</f>
        <v>5</v>
      </c>
      <c r="I23">
        <f t="array" ref="I23">MEDIAN(IF(I2:I18&lt;&gt;0,I2:I18))</f>
        <v>5</v>
      </c>
      <c r="J23">
        <f t="array" ref="J23">MEDIAN(IF(J2:J18&lt;&gt;0,J2:J18))</f>
        <v>5</v>
      </c>
      <c r="K23" t="e">
        <f t="array" ref="K23">MEDIAN(IF(K2:K18&lt;&gt;0,K2:K18))</f>
        <v>#NUM!</v>
      </c>
    </row>
    <row r="24" spans="1:11" x14ac:dyDescent="0.25"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</row>
    <row r="25" spans="1:11" x14ac:dyDescent="0.25">
      <c r="B25">
        <f>AVERAGE(B2:B19)</f>
        <v>3.3333333333333335</v>
      </c>
      <c r="C25">
        <f t="shared" ref="C25:E25" si="2">AVERAGE(C2:C19)</f>
        <v>4</v>
      </c>
      <c r="D25">
        <f t="shared" si="2"/>
        <v>3</v>
      </c>
      <c r="E25">
        <f t="shared" si="2"/>
        <v>4.666666666666667</v>
      </c>
      <c r="F25">
        <f t="array" ref="F25">AVERAGE(IF(F2:F20&lt;&gt;0,F2:F20))</f>
        <v>5</v>
      </c>
      <c r="G25">
        <f t="array" ref="G25">AVERAGE(IF(G2:G20&lt;&gt;0,G2:G20))</f>
        <v>5</v>
      </c>
      <c r="H25">
        <f t="array" ref="H25">AVERAGE(IF(H2:H20&lt;&gt;0,H2:H20))</f>
        <v>4.666666666666667</v>
      </c>
      <c r="I25">
        <f t="array" ref="I25">AVERAGE(IF(I2:I20&lt;&gt;0,I2:I20))</f>
        <v>5</v>
      </c>
      <c r="J25">
        <f t="array" ref="J25">AVERAGE(IF(J2:J20&lt;&gt;0,J2:J20))</f>
        <v>4.8</v>
      </c>
      <c r="K25" t="e">
        <f t="array" ref="K25">AVERAGE(IF(K2:K20&lt;&gt;0,K2:K20))</f>
        <v>#DIV/0!</v>
      </c>
    </row>
    <row r="26" spans="1:11" x14ac:dyDescent="0.25">
      <c r="B26" s="1">
        <v>5</v>
      </c>
      <c r="C26" s="1">
        <v>5</v>
      </c>
      <c r="D26" s="1">
        <v>5</v>
      </c>
      <c r="E26" s="1">
        <v>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</row>
    <row r="27" spans="1:11" x14ac:dyDescent="0.25">
      <c r="B27">
        <f>COUNTIF(B2:B18,5)</f>
        <v>0</v>
      </c>
      <c r="C27">
        <f>COUNTIF(C2:C18,5)</f>
        <v>1</v>
      </c>
      <c r="D27">
        <f>COUNTIF(D2:D18,5)</f>
        <v>0</v>
      </c>
      <c r="E27">
        <f>COUNTIF(E2:E18,5)</f>
        <v>4</v>
      </c>
      <c r="F27">
        <f t="array" ref="F27">COUNT(IF(F2:F20&lt;&gt;0,F2:F20))</f>
        <v>6</v>
      </c>
      <c r="G27">
        <f t="array" ref="G27">COUNT(IF(G2:G20&lt;&gt;0,G2:G20))</f>
        <v>1</v>
      </c>
      <c r="H27">
        <f t="array" ref="H27">COUNT(IF(H2:H20&lt;&gt;0,H2:H20))</f>
        <v>6</v>
      </c>
      <c r="I27">
        <f t="array" ref="I27">COUNT(IF(I2:I20&lt;&gt;0,I2:I20))</f>
        <v>3</v>
      </c>
      <c r="J27">
        <f t="array" ref="J27">COUNT(IF(J2:J20&lt;&gt;0,J2:J20))</f>
        <v>5</v>
      </c>
      <c r="K27">
        <f t="array" ref="K27">COUNT(IF(K2:K20&lt;&gt;0,K2:K20))</f>
        <v>0</v>
      </c>
    </row>
    <row r="28" spans="1:11" x14ac:dyDescent="0.25">
      <c r="B28" s="1">
        <v>4</v>
      </c>
      <c r="C28" s="1">
        <v>4</v>
      </c>
      <c r="D28" s="1">
        <v>4</v>
      </c>
      <c r="E28" s="1">
        <v>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</row>
    <row r="29" spans="1:11" x14ac:dyDescent="0.25">
      <c r="B29">
        <f>COUNTIF(B2:B19,4)</f>
        <v>2</v>
      </c>
      <c r="C29">
        <f>COUNTIF(C2:C19,4)</f>
        <v>4</v>
      </c>
      <c r="D29">
        <f>COUNTIF(D2:D19,4)</f>
        <v>1</v>
      </c>
      <c r="E29">
        <f>COUNTIF(E2:E19,4)</f>
        <v>2</v>
      </c>
      <c r="F29">
        <f>F27/COUNTA(A2:A19)</f>
        <v>1</v>
      </c>
      <c r="G29">
        <f t="shared" ref="G29:K29" si="3">G27/COUNTA(B2:B19)</f>
        <v>0.16666666666666666</v>
      </c>
      <c r="H29">
        <f t="shared" si="3"/>
        <v>0.8571428571428571</v>
      </c>
      <c r="I29">
        <f t="shared" si="3"/>
        <v>0.42857142857142855</v>
      </c>
      <c r="J29">
        <f t="shared" si="3"/>
        <v>0.7142857142857143</v>
      </c>
      <c r="K29">
        <f t="shared" si="3"/>
        <v>0</v>
      </c>
    </row>
    <row r="30" spans="1:11" x14ac:dyDescent="0.25">
      <c r="B30" s="1">
        <v>3</v>
      </c>
      <c r="C30" s="1">
        <v>3</v>
      </c>
      <c r="D30" s="1">
        <v>3</v>
      </c>
      <c r="E30" s="1">
        <v>3</v>
      </c>
    </row>
    <row r="31" spans="1:11" x14ac:dyDescent="0.25">
      <c r="B31">
        <f>COUNTIF(B2:B17,3)</f>
        <v>4</v>
      </c>
      <c r="C31">
        <f>COUNTIF(C2:C17,3)</f>
        <v>1</v>
      </c>
      <c r="D31">
        <f>COUNTIF(D2:D17,3)</f>
        <v>4</v>
      </c>
      <c r="E31">
        <f>COUNTIF(E2:E17,3)</f>
        <v>0</v>
      </c>
    </row>
    <row r="32" spans="1:11" x14ac:dyDescent="0.25">
      <c r="B32" s="1">
        <v>2</v>
      </c>
      <c r="C32" s="1">
        <v>2</v>
      </c>
      <c r="D32" s="1">
        <v>2</v>
      </c>
      <c r="E32" s="1">
        <v>2</v>
      </c>
    </row>
    <row r="33" spans="2:5" x14ac:dyDescent="0.25">
      <c r="B33">
        <f>COUNTIF(B2:B14,2)</f>
        <v>0</v>
      </c>
      <c r="C33">
        <f>COUNTIF(C2:C14,2)</f>
        <v>0</v>
      </c>
      <c r="D33">
        <f>COUNTIF(D2:D14,2)</f>
        <v>1</v>
      </c>
      <c r="E33">
        <f>COUNTIF(E2:E14,2)</f>
        <v>0</v>
      </c>
    </row>
    <row r="34" spans="2:5" x14ac:dyDescent="0.25">
      <c r="B34" s="1">
        <v>1</v>
      </c>
      <c r="C34" s="1">
        <v>1</v>
      </c>
      <c r="D34" s="1">
        <v>1</v>
      </c>
      <c r="E34" s="1">
        <v>1</v>
      </c>
    </row>
    <row r="35" spans="2:5" x14ac:dyDescent="0.25">
      <c r="B35">
        <f>COUNTIF(B2:B20,1)</f>
        <v>0</v>
      </c>
      <c r="C35">
        <f>COUNTIF(C2:C20,1)</f>
        <v>0</v>
      </c>
      <c r="D35">
        <f>COUNTIF(D2:D20,1)</f>
        <v>0</v>
      </c>
      <c r="E35">
        <f>COUNTIF(E2:E20,1)</f>
        <v>0</v>
      </c>
    </row>
    <row r="41" spans="2:5" x14ac:dyDescent="0.25">
      <c r="C41" t="s">
        <v>143</v>
      </c>
    </row>
    <row r="42" spans="2:5" x14ac:dyDescent="0.25">
      <c r="C42" t="s">
        <v>140</v>
      </c>
    </row>
    <row r="43" spans="2:5" x14ac:dyDescent="0.25">
      <c r="C43" t="s">
        <v>141</v>
      </c>
    </row>
    <row r="44" spans="2:5" x14ac:dyDescent="0.25">
      <c r="C44" t="s">
        <v>142</v>
      </c>
    </row>
    <row r="45" spans="2:5" x14ac:dyDescent="0.25">
      <c r="C45" t="s">
        <v>144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</cols>
  <sheetData>
    <row r="1" spans="1:7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25">
      <c r="A2">
        <v>2</v>
      </c>
      <c r="B2">
        <v>4</v>
      </c>
      <c r="C2">
        <v>2</v>
      </c>
      <c r="D2">
        <v>2</v>
      </c>
      <c r="E2">
        <v>4</v>
      </c>
    </row>
    <row r="3" spans="1:7" x14ac:dyDescent="0.25">
      <c r="A3">
        <v>4</v>
      </c>
      <c r="B3">
        <v>3</v>
      </c>
      <c r="C3">
        <v>3</v>
      </c>
      <c r="D3">
        <v>4</v>
      </c>
      <c r="E3">
        <v>3</v>
      </c>
    </row>
    <row r="4" spans="1:7" x14ac:dyDescent="0.25">
      <c r="A4">
        <v>6</v>
      </c>
      <c r="B4">
        <v>2</v>
      </c>
      <c r="C4">
        <v>2</v>
      </c>
      <c r="D4">
        <v>4</v>
      </c>
      <c r="E4">
        <v>3</v>
      </c>
    </row>
    <row r="5" spans="1:7" x14ac:dyDescent="0.25">
      <c r="A5">
        <v>8</v>
      </c>
      <c r="B5">
        <v>2</v>
      </c>
      <c r="C5">
        <v>3</v>
      </c>
      <c r="D5">
        <v>3</v>
      </c>
      <c r="E5">
        <v>3</v>
      </c>
    </row>
    <row r="6" spans="1:7" x14ac:dyDescent="0.25">
      <c r="A6">
        <v>10</v>
      </c>
      <c r="B6">
        <v>3</v>
      </c>
      <c r="C6">
        <v>4</v>
      </c>
      <c r="D6">
        <v>2</v>
      </c>
      <c r="E6">
        <v>4</v>
      </c>
    </row>
    <row r="7" spans="1:7" x14ac:dyDescent="0.25">
      <c r="A7">
        <v>12</v>
      </c>
      <c r="B7">
        <v>4</v>
      </c>
      <c r="C7">
        <v>2</v>
      </c>
      <c r="D7">
        <v>2</v>
      </c>
      <c r="E7">
        <v>3</v>
      </c>
    </row>
    <row r="9" spans="1:7" x14ac:dyDescent="0.25">
      <c r="G9" t="s">
        <v>111</v>
      </c>
    </row>
    <row r="16" spans="1:7" x14ac:dyDescent="0.25">
      <c r="B16" t="s">
        <v>156</v>
      </c>
      <c r="C16" t="s">
        <v>156</v>
      </c>
      <c r="D16" t="s">
        <v>156</v>
      </c>
      <c r="E16" t="s">
        <v>156</v>
      </c>
    </row>
    <row r="17" spans="1: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5" x14ac:dyDescent="0.25">
      <c r="B20" t="s">
        <v>85</v>
      </c>
      <c r="C20" t="s">
        <v>85</v>
      </c>
      <c r="D20" t="s">
        <v>85</v>
      </c>
      <c r="E20" t="s">
        <v>85</v>
      </c>
    </row>
    <row r="21" spans="1: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5" x14ac:dyDescent="0.25">
      <c r="B22" s="1">
        <v>5</v>
      </c>
      <c r="C22" s="1">
        <v>5</v>
      </c>
      <c r="D22" s="1">
        <v>5</v>
      </c>
      <c r="E22" s="1">
        <v>5</v>
      </c>
    </row>
    <row r="23" spans="1: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</row>
    <row r="24" spans="1:5" x14ac:dyDescent="0.25">
      <c r="B24" s="1">
        <v>4</v>
      </c>
      <c r="C24" s="1">
        <v>4</v>
      </c>
      <c r="D24" s="1">
        <v>4</v>
      </c>
      <c r="E24" s="1">
        <v>4</v>
      </c>
    </row>
    <row r="25" spans="1: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</row>
    <row r="26" spans="1:5" x14ac:dyDescent="0.25">
      <c r="B26" s="1">
        <v>3</v>
      </c>
      <c r="C26" s="1">
        <v>3</v>
      </c>
      <c r="D26" s="1">
        <v>3</v>
      </c>
      <c r="E26" s="1">
        <v>3</v>
      </c>
    </row>
    <row r="27" spans="1: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</row>
    <row r="28" spans="1:5" x14ac:dyDescent="0.25">
      <c r="B28" s="1">
        <v>2</v>
      </c>
      <c r="C28" s="1">
        <v>2</v>
      </c>
      <c r="D28" s="1">
        <v>2</v>
      </c>
      <c r="E28" s="1">
        <v>2</v>
      </c>
    </row>
    <row r="29" spans="1: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5" x14ac:dyDescent="0.25"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4" spans="3:3" x14ac:dyDescent="0.25">
      <c r="C34" t="s">
        <v>143</v>
      </c>
    </row>
    <row r="35" spans="3:3" x14ac:dyDescent="0.25">
      <c r="C35" t="s">
        <v>140</v>
      </c>
    </row>
    <row r="36" spans="3:3" x14ac:dyDescent="0.25">
      <c r="C36" t="s">
        <v>141</v>
      </c>
    </row>
    <row r="37" spans="3:3" x14ac:dyDescent="0.25">
      <c r="C37" t="s">
        <v>142</v>
      </c>
    </row>
    <row r="38" spans="3:3" x14ac:dyDescent="0.25">
      <c r="C38" t="s">
        <v>144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26" sqref="E26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/>
      <c r="M1" s="1"/>
    </row>
    <row r="2" spans="1:13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</row>
    <row r="3" spans="1:13" x14ac:dyDescent="0.25">
      <c r="A3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</row>
    <row r="4" spans="1:13" x14ac:dyDescent="0.25">
      <c r="A4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</row>
    <row r="5" spans="1:13" x14ac:dyDescent="0.25">
      <c r="A5">
        <v>7</v>
      </c>
      <c r="B5">
        <v>3</v>
      </c>
      <c r="C5">
        <v>2</v>
      </c>
      <c r="D5">
        <v>3</v>
      </c>
      <c r="E5">
        <v>5</v>
      </c>
      <c r="F5">
        <v>5</v>
      </c>
      <c r="G5">
        <v>0</v>
      </c>
      <c r="H5">
        <v>5</v>
      </c>
      <c r="I5">
        <v>0</v>
      </c>
      <c r="J5">
        <v>0</v>
      </c>
      <c r="K5">
        <v>5</v>
      </c>
    </row>
    <row r="6" spans="1:13" x14ac:dyDescent="0.25">
      <c r="A6">
        <v>9</v>
      </c>
      <c r="B6">
        <v>5</v>
      </c>
      <c r="C6">
        <v>4</v>
      </c>
      <c r="D6">
        <v>1</v>
      </c>
      <c r="E6">
        <v>4</v>
      </c>
      <c r="F6">
        <v>5</v>
      </c>
      <c r="G6">
        <v>0</v>
      </c>
      <c r="H6">
        <v>5</v>
      </c>
      <c r="I6">
        <v>5</v>
      </c>
      <c r="J6">
        <v>5</v>
      </c>
      <c r="K6">
        <v>0</v>
      </c>
    </row>
    <row r="7" spans="1:13" x14ac:dyDescent="0.25">
      <c r="A7">
        <v>11</v>
      </c>
      <c r="B7">
        <v>4</v>
      </c>
      <c r="C7">
        <v>5</v>
      </c>
      <c r="D7">
        <v>3</v>
      </c>
      <c r="E7">
        <v>4</v>
      </c>
      <c r="F7">
        <v>4</v>
      </c>
      <c r="G7">
        <v>0</v>
      </c>
      <c r="H7">
        <v>5</v>
      </c>
      <c r="I7">
        <v>3</v>
      </c>
      <c r="J7">
        <v>5</v>
      </c>
      <c r="K7">
        <v>5</v>
      </c>
    </row>
    <row r="20" spans="1:11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</row>
    <row r="21" spans="1:11" x14ac:dyDescent="0.25">
      <c r="B21">
        <f>MEDIAN(B2:B18)</f>
        <v>4.5</v>
      </c>
      <c r="C21">
        <f t="shared" ref="C21:E21" si="0">MEDIAN(C2:C18)</f>
        <v>4.5</v>
      </c>
      <c r="D21">
        <f t="shared" si="0"/>
        <v>2</v>
      </c>
      <c r="E21">
        <f t="shared" si="0"/>
        <v>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11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11" x14ac:dyDescent="0.25">
      <c r="B23">
        <f>AVERAGE(B2:B18)</f>
        <v>4.333333333333333</v>
      </c>
      <c r="C23">
        <f t="shared" ref="C23:E23" si="1">AVERAGE(C2:C18)</f>
        <v>4.166666666666667</v>
      </c>
      <c r="D23">
        <f t="shared" si="1"/>
        <v>2</v>
      </c>
      <c r="E23">
        <f t="shared" si="1"/>
        <v>4.666666666666667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11" x14ac:dyDescent="0.25">
      <c r="B24" t="s">
        <v>156</v>
      </c>
      <c r="C24" t="s">
        <v>156</v>
      </c>
      <c r="D24" t="s">
        <v>156</v>
      </c>
      <c r="E24" t="s">
        <v>156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11" x14ac:dyDescent="0.25">
      <c r="B25">
        <f>STDEVA(B2:B14)</f>
        <v>0.81649658092772548</v>
      </c>
      <c r="C25">
        <f t="shared" ref="C25:E25" si="2">STDEVA(C2:C14)</f>
        <v>1.1690451944500118</v>
      </c>
      <c r="D25">
        <f t="shared" si="2"/>
        <v>0.89442719099991586</v>
      </c>
      <c r="E25">
        <f t="shared" si="2"/>
        <v>0.51639777949432408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4</v>
      </c>
      <c r="J25">
        <f t="array" ref="J25">COUNT(IF(J2:J17&lt;&gt;0,J2:J17))</f>
        <v>2</v>
      </c>
      <c r="K25">
        <f t="array" ref="K25">COUNT(IF(K2:K17&lt;&gt;0,K2:K17))</f>
        <v>4</v>
      </c>
    </row>
    <row r="26" spans="1:11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</row>
    <row r="27" spans="1:11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0.66666666666666663</v>
      </c>
      <c r="J27">
        <f t="shared" si="3"/>
        <v>0.33333333333333331</v>
      </c>
      <c r="K27">
        <f t="shared" si="3"/>
        <v>0.66666666666666663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7" sqref="F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</cols>
  <sheetData>
    <row r="1" spans="1:7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25">
      <c r="A2">
        <v>2</v>
      </c>
      <c r="B2">
        <v>5</v>
      </c>
      <c r="C2">
        <v>4</v>
      </c>
      <c r="D2">
        <v>2</v>
      </c>
      <c r="E2">
        <v>5</v>
      </c>
    </row>
    <row r="3" spans="1:7" x14ac:dyDescent="0.25">
      <c r="A3">
        <v>4</v>
      </c>
      <c r="B3">
        <v>3</v>
      </c>
      <c r="C3">
        <v>2</v>
      </c>
      <c r="D3">
        <v>4</v>
      </c>
      <c r="E3">
        <v>2</v>
      </c>
    </row>
    <row r="4" spans="1:7" x14ac:dyDescent="0.25">
      <c r="A4">
        <v>6</v>
      </c>
      <c r="B4">
        <v>3</v>
      </c>
      <c r="C4">
        <v>3</v>
      </c>
      <c r="D4">
        <v>2</v>
      </c>
      <c r="E4">
        <v>4</v>
      </c>
    </row>
    <row r="5" spans="1:7" x14ac:dyDescent="0.25">
      <c r="A5">
        <v>8</v>
      </c>
      <c r="B5">
        <v>3</v>
      </c>
      <c r="C5">
        <v>3</v>
      </c>
      <c r="D5">
        <v>4</v>
      </c>
      <c r="E5">
        <v>3</v>
      </c>
    </row>
    <row r="6" spans="1:7" x14ac:dyDescent="0.25">
      <c r="A6">
        <v>10</v>
      </c>
      <c r="B6">
        <v>5</v>
      </c>
      <c r="C6">
        <v>5</v>
      </c>
      <c r="D6">
        <v>1</v>
      </c>
      <c r="E6">
        <v>4</v>
      </c>
    </row>
    <row r="7" spans="1:7" x14ac:dyDescent="0.25">
      <c r="A7">
        <v>12</v>
      </c>
      <c r="B7">
        <v>2</v>
      </c>
      <c r="C7">
        <v>1</v>
      </c>
      <c r="D7">
        <v>4</v>
      </c>
      <c r="E7">
        <v>2</v>
      </c>
    </row>
    <row r="9" spans="1:7" x14ac:dyDescent="0.25">
      <c r="G9" t="s">
        <v>110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156</v>
      </c>
      <c r="C23" t="s">
        <v>156</v>
      </c>
      <c r="D23" t="s">
        <v>156</v>
      </c>
      <c r="E23" t="s">
        <v>156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8" sqref="K8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</cols>
  <sheetData>
    <row r="1" spans="1:11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</row>
    <row r="2" spans="1:11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</row>
    <row r="3" spans="1:11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</row>
    <row r="4" spans="1:11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</row>
    <row r="5" spans="1:11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</row>
    <row r="6" spans="1:11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</row>
    <row r="7" spans="1:11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</row>
    <row r="26" spans="1:11" x14ac:dyDescent="0.25">
      <c r="A26" t="s">
        <v>58</v>
      </c>
    </row>
    <row r="27" spans="1:11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1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11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11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11" x14ac:dyDescent="0.25">
      <c r="B31" t="s">
        <v>156</v>
      </c>
      <c r="C31" t="s">
        <v>156</v>
      </c>
      <c r="D31" t="s">
        <v>156</v>
      </c>
      <c r="E31" t="s">
        <v>156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11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6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6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1" sqref="D21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</row>
    <row r="5" spans="1:13" x14ac:dyDescent="0.25">
      <c r="A5">
        <v>7</v>
      </c>
      <c r="B5">
        <v>2</v>
      </c>
      <c r="C5">
        <v>1</v>
      </c>
      <c r="D5">
        <v>4</v>
      </c>
      <c r="E5">
        <v>3</v>
      </c>
    </row>
    <row r="6" spans="1:13" x14ac:dyDescent="0.25">
      <c r="A6">
        <v>9</v>
      </c>
      <c r="B6">
        <v>4</v>
      </c>
      <c r="C6">
        <v>3</v>
      </c>
      <c r="D6">
        <v>2</v>
      </c>
      <c r="E6">
        <v>4</v>
      </c>
    </row>
    <row r="7" spans="1:13" x14ac:dyDescent="0.25">
      <c r="A7">
        <v>11</v>
      </c>
      <c r="B7">
        <v>4</v>
      </c>
      <c r="C7">
        <v>3</v>
      </c>
      <c r="D7">
        <v>2</v>
      </c>
      <c r="E7">
        <v>4</v>
      </c>
      <c r="F7" t="s">
        <v>109</v>
      </c>
    </row>
    <row r="15" spans="1:13" x14ac:dyDescent="0.25">
      <c r="A15" t="s">
        <v>58</v>
      </c>
      <c r="B15" t="s">
        <v>84</v>
      </c>
      <c r="C15" t="s">
        <v>84</v>
      </c>
      <c r="D15" t="s">
        <v>84</v>
      </c>
      <c r="E15" t="s">
        <v>84</v>
      </c>
    </row>
    <row r="16" spans="1:13" x14ac:dyDescent="0.25">
      <c r="B16">
        <f>MEDIAN(B2:B14)</f>
        <v>4</v>
      </c>
      <c r="C16">
        <f t="shared" ref="C16:E16" si="0">MEDIAN(C2:C14)</f>
        <v>3</v>
      </c>
      <c r="D16">
        <f t="shared" si="0"/>
        <v>2</v>
      </c>
      <c r="E16">
        <f t="shared" si="0"/>
        <v>4</v>
      </c>
    </row>
    <row r="17" spans="2:5" x14ac:dyDescent="0.25">
      <c r="B17" t="s">
        <v>85</v>
      </c>
      <c r="C17" t="s">
        <v>85</v>
      </c>
      <c r="D17" t="s">
        <v>85</v>
      </c>
      <c r="E17" t="s">
        <v>85</v>
      </c>
    </row>
    <row r="18" spans="2:5" x14ac:dyDescent="0.25">
      <c r="B18">
        <f>AVERAGE(B2:B12)</f>
        <v>3.8333333333333335</v>
      </c>
      <c r="C18">
        <f t="shared" ref="C18:E18" si="1">AVERAGE(C2:C12)</f>
        <v>3.1666666666666665</v>
      </c>
      <c r="D18">
        <f t="shared" si="1"/>
        <v>2.3333333333333335</v>
      </c>
      <c r="E18">
        <f t="shared" si="1"/>
        <v>3.8333333333333335</v>
      </c>
    </row>
    <row r="19" spans="2:5" x14ac:dyDescent="0.25">
      <c r="B19" t="s">
        <v>156</v>
      </c>
      <c r="C19" t="s">
        <v>156</v>
      </c>
      <c r="D19" t="s">
        <v>156</v>
      </c>
      <c r="E19" t="s">
        <v>156</v>
      </c>
    </row>
    <row r="20" spans="2:5" x14ac:dyDescent="0.25">
      <c r="B20">
        <f>STDEVA(B2:B12)</f>
        <v>0.98319208025017457</v>
      </c>
      <c r="C20">
        <f t="shared" ref="C20:E20" si="2">STDEVA(C2:C12)</f>
        <v>1.3291601358251259</v>
      </c>
      <c r="D20">
        <f t="shared" si="2"/>
        <v>1.0327955589886446</v>
      </c>
      <c r="E20">
        <f t="shared" si="2"/>
        <v>0.75277265270908045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E24" sqref="E24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</row>
    <row r="3" spans="1:13" x14ac:dyDescent="0.25">
      <c r="A3">
        <v>3</v>
      </c>
      <c r="B3">
        <v>5</v>
      </c>
      <c r="C3">
        <v>3</v>
      </c>
      <c r="D3">
        <v>1</v>
      </c>
      <c r="E3">
        <v>5</v>
      </c>
    </row>
    <row r="4" spans="1:13" x14ac:dyDescent="0.25">
      <c r="A4">
        <v>5</v>
      </c>
      <c r="B4">
        <v>4</v>
      </c>
      <c r="C4">
        <v>3</v>
      </c>
      <c r="D4">
        <v>3</v>
      </c>
      <c r="E4">
        <v>2</v>
      </c>
    </row>
    <row r="5" spans="1:13" x14ac:dyDescent="0.25">
      <c r="A5">
        <v>7</v>
      </c>
      <c r="B5">
        <v>3</v>
      </c>
      <c r="C5">
        <v>3</v>
      </c>
      <c r="D5">
        <v>3</v>
      </c>
      <c r="E5">
        <v>3</v>
      </c>
      <c r="F5" t="s">
        <v>39</v>
      </c>
      <c r="G5" t="s">
        <v>107</v>
      </c>
    </row>
    <row r="6" spans="1:13" x14ac:dyDescent="0.25">
      <c r="A6">
        <v>9</v>
      </c>
      <c r="B6">
        <v>5</v>
      </c>
      <c r="C6">
        <v>5</v>
      </c>
      <c r="D6">
        <v>2</v>
      </c>
      <c r="E6">
        <v>5</v>
      </c>
      <c r="F6" t="s">
        <v>40</v>
      </c>
      <c r="G6" t="s">
        <v>106</v>
      </c>
    </row>
    <row r="7" spans="1:13" x14ac:dyDescent="0.25">
      <c r="A7">
        <v>11</v>
      </c>
      <c r="B7">
        <v>3</v>
      </c>
      <c r="C7">
        <v>3</v>
      </c>
      <c r="D7">
        <v>3</v>
      </c>
      <c r="E7">
        <v>4</v>
      </c>
      <c r="F7" t="s">
        <v>41</v>
      </c>
    </row>
    <row r="8" spans="1:13" x14ac:dyDescent="0.25">
      <c r="F8" t="s">
        <v>42</v>
      </c>
    </row>
    <row r="13" spans="1:13" x14ac:dyDescent="0.25">
      <c r="F13" t="s">
        <v>108</v>
      </c>
    </row>
    <row r="18" spans="1: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5" x14ac:dyDescent="0.25">
      <c r="B19">
        <f>MEDIAN(B2:B17)</f>
        <v>3.5</v>
      </c>
      <c r="C19">
        <f t="shared" ref="C19:E19" si="0">MEDIAN(C2:C17)</f>
        <v>3</v>
      </c>
      <c r="D19">
        <f t="shared" si="0"/>
        <v>3</v>
      </c>
      <c r="E19">
        <f t="shared" si="0"/>
        <v>3.5</v>
      </c>
    </row>
    <row r="20" spans="1:5" x14ac:dyDescent="0.25">
      <c r="B20" t="s">
        <v>85</v>
      </c>
      <c r="C20" t="s">
        <v>85</v>
      </c>
      <c r="D20" t="s">
        <v>85</v>
      </c>
      <c r="E20" t="s">
        <v>85</v>
      </c>
    </row>
    <row r="21" spans="1:5" x14ac:dyDescent="0.25">
      <c r="B21">
        <f>AVERAGE(B2:B16)</f>
        <v>3.8333333333333335</v>
      </c>
      <c r="C21">
        <f t="shared" ref="C21:E21" si="1">AVERAGE(C2:C16)</f>
        <v>3.1666666666666665</v>
      </c>
      <c r="D21">
        <f t="shared" si="1"/>
        <v>2.6666666666666665</v>
      </c>
      <c r="E21">
        <f t="shared" si="1"/>
        <v>3.6666666666666665</v>
      </c>
    </row>
    <row r="22" spans="1:5" x14ac:dyDescent="0.25">
      <c r="B22" t="s">
        <v>156</v>
      </c>
      <c r="C22" t="s">
        <v>156</v>
      </c>
      <c r="D22" t="s">
        <v>156</v>
      </c>
      <c r="E22" t="s">
        <v>156</v>
      </c>
    </row>
    <row r="23" spans="1:5" x14ac:dyDescent="0.25">
      <c r="B23">
        <f>STDEVA(B2:B13)</f>
        <v>0.98319208025017457</v>
      </c>
      <c r="C23">
        <f t="shared" ref="C23:E23" si="2">STDEVA(C2:C13)</f>
        <v>0.98319208025017524</v>
      </c>
      <c r="D23">
        <f t="shared" si="2"/>
        <v>1.0327955589886446</v>
      </c>
      <c r="E23">
        <f t="shared" si="2"/>
        <v>1.2110601416389963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8" sqref="K8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</cols>
  <sheetData>
    <row r="1" spans="1:11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</row>
    <row r="2" spans="1:11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</row>
    <row r="3" spans="1:11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</row>
    <row r="4" spans="1:11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</row>
    <row r="5" spans="1:11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</row>
    <row r="6" spans="1:11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</row>
    <row r="7" spans="1:11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</row>
    <row r="19" spans="1:11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</row>
    <row r="20" spans="1:11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</row>
    <row r="21" spans="1:11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</row>
    <row r="22" spans="1:11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>
        <f t="array" ref="F22">AVERAGE(IF(F2:F16&lt;&gt;0,F2:F16))</f>
        <v>4.333333333333333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</row>
    <row r="23" spans="1:11" x14ac:dyDescent="0.25">
      <c r="B23" t="s">
        <v>156</v>
      </c>
      <c r="C23" t="s">
        <v>156</v>
      </c>
      <c r="D23" t="s">
        <v>156</v>
      </c>
      <c r="E23" t="s">
        <v>156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1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1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1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opLeftCell="A190" zoomScaleNormal="100" workbookViewId="0">
      <selection activeCell="O21" sqref="O21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112</v>
      </c>
    </row>
    <row r="17" spans="1:1" x14ac:dyDescent="0.25">
      <c r="A17" t="s">
        <v>113</v>
      </c>
    </row>
    <row r="33" spans="1:1" x14ac:dyDescent="0.25">
      <c r="A33" t="s">
        <v>114</v>
      </c>
    </row>
    <row r="49" spans="1:1" x14ac:dyDescent="0.25">
      <c r="A49" t="s">
        <v>115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121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122</v>
      </c>
    </row>
    <row r="161" spans="1:9" x14ac:dyDescent="0.25">
      <c r="A161" t="s">
        <v>9</v>
      </c>
      <c r="I161" t="s">
        <v>145</v>
      </c>
    </row>
    <row r="177" spans="1:1" x14ac:dyDescent="0.25">
      <c r="A177" t="s">
        <v>10</v>
      </c>
    </row>
    <row r="193" spans="1:1" x14ac:dyDescent="0.25">
      <c r="A193" t="s">
        <v>139</v>
      </c>
    </row>
    <row r="209" spans="1:1" x14ac:dyDescent="0.25">
      <c r="A209" t="s">
        <v>127</v>
      </c>
    </row>
    <row r="240" spans="1:1" x14ac:dyDescent="0.25">
      <c r="A240" t="s">
        <v>150</v>
      </c>
    </row>
    <row r="256" spans="1:1" x14ac:dyDescent="0.25">
      <c r="A256" t="s">
        <v>151</v>
      </c>
    </row>
    <row r="272" spans="1:1" x14ac:dyDescent="0.25">
      <c r="A272" t="s">
        <v>152</v>
      </c>
    </row>
    <row r="288" spans="1:1" x14ac:dyDescent="0.25">
      <c r="A288" t="s">
        <v>153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Q9" sqref="Q9"/>
    </sheetView>
  </sheetViews>
  <sheetFormatPr defaultRowHeight="15" x14ac:dyDescent="0.25"/>
  <sheetData>
    <row r="1" spans="1:11" x14ac:dyDescent="0.25">
      <c r="A1" t="s">
        <v>128</v>
      </c>
    </row>
    <row r="2" spans="1:11" x14ac:dyDescent="0.25">
      <c r="A2" t="s">
        <v>129</v>
      </c>
      <c r="E2" t="s">
        <v>134</v>
      </c>
    </row>
    <row r="3" spans="1:11" x14ac:dyDescent="0.25">
      <c r="A3" t="s">
        <v>130</v>
      </c>
      <c r="B3" t="s">
        <v>131</v>
      </c>
      <c r="C3" t="s">
        <v>132</v>
      </c>
      <c r="D3" t="s">
        <v>133</v>
      </c>
      <c r="E3" t="s">
        <v>130</v>
      </c>
      <c r="F3" t="s">
        <v>131</v>
      </c>
      <c r="G3" t="s">
        <v>132</v>
      </c>
      <c r="H3" t="s">
        <v>133</v>
      </c>
    </row>
    <row r="4" spans="1:11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</row>
    <row r="5" spans="1:11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</row>
    <row r="6" spans="1:11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</row>
    <row r="7" spans="1:11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</row>
    <row r="8" spans="1:11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</row>
    <row r="9" spans="1:11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</row>
    <row r="10" spans="1:11" x14ac:dyDescent="0.25">
      <c r="C10">
        <v>16</v>
      </c>
      <c r="D10">
        <v>24</v>
      </c>
      <c r="E10">
        <v>8.5</v>
      </c>
      <c r="F10">
        <v>34</v>
      </c>
      <c r="J10">
        <f t="shared" si="0"/>
        <v>20</v>
      </c>
      <c r="K10">
        <f t="shared" si="1"/>
        <v>20.625</v>
      </c>
    </row>
    <row r="11" spans="1:11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</row>
    <row r="12" spans="1:11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</row>
    <row r="13" spans="1:11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</row>
    <row r="14" spans="1:11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</row>
    <row r="15" spans="1:11" x14ac:dyDescent="0.25">
      <c r="A15" s="5"/>
      <c r="B15" s="5"/>
      <c r="G15">
        <v>16</v>
      </c>
      <c r="H15">
        <v>30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24.25</v>
      </c>
      <c r="E22">
        <f t="shared" si="4"/>
        <v>8.25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14.583333333333334</v>
      </c>
      <c r="D24">
        <f t="shared" si="5"/>
        <v>23.916666666666668</v>
      </c>
      <c r="E24">
        <f t="shared" si="5"/>
        <v>8.25</v>
      </c>
      <c r="F24">
        <f t="shared" si="5"/>
        <v>22.75</v>
      </c>
      <c r="G24">
        <f t="shared" si="5"/>
        <v>16.333333333333332</v>
      </c>
      <c r="H24">
        <f t="shared" si="5"/>
        <v>24.4</v>
      </c>
    </row>
    <row r="28" spans="1:8" x14ac:dyDescent="0.25">
      <c r="A28" t="s">
        <v>135</v>
      </c>
      <c r="C28" t="s">
        <v>136</v>
      </c>
      <c r="E28" t="s">
        <v>137</v>
      </c>
      <c r="G28" t="s">
        <v>138</v>
      </c>
    </row>
    <row r="29" spans="1:8" x14ac:dyDescent="0.25">
      <c r="A29">
        <f>AVERAGE(A24,E24)</f>
        <v>8.75</v>
      </c>
      <c r="C29">
        <f>AVERAGE(B24,F24)</f>
        <v>24.875</v>
      </c>
      <c r="E29">
        <f>AVERAGE(C24,G24)</f>
        <v>15.458333333333332</v>
      </c>
      <c r="G29">
        <f>AVERAGE(H24,D24)</f>
        <v>24.158333333333331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6"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116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119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117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118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120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123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xdc-bug-wo</vt:lpstr>
      <vt:lpstr>xdc-bug-with</vt:lpstr>
      <vt:lpstr>Charts</vt:lpstr>
      <vt:lpstr>Times</vt:lpstr>
      <vt:lpstr>Usefulness Features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2015-08-18T14:12:40Z</dcterms:created>
  <dcterms:modified xsi:type="dcterms:W3CDTF">2015-09-04T16:02:09Z</dcterms:modified>
</cp:coreProperties>
</file>