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8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9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aster-thesis-nina\User Study\Results\"/>
    </mc:Choice>
  </mc:AlternateContent>
  <bookViews>
    <workbookView xWindow="0" yWindow="0" windowWidth="24000" windowHeight="14235" firstSheet="7" activeTab="15"/>
  </bookViews>
  <sheets>
    <sheet name="General" sheetId="1" r:id="rId1"/>
    <sheet name="Concluding" sheetId="2" r:id="rId2"/>
    <sheet name="xdyt-bug-with" sheetId="3" r:id="rId3"/>
    <sheet name="xdyt-bug-wo" sheetId="7" r:id="rId4"/>
    <sheet name="xdyt-impl-with" sheetId="4" r:id="rId5"/>
    <sheet name="xdyt-impl-wo" sheetId="8" r:id="rId6"/>
    <sheet name="xdc-impl-with" sheetId="9" r:id="rId7"/>
    <sheet name="xdc-impl-wo" sheetId="5" r:id="rId8"/>
    <sheet name="xdc-bug-with" sheetId="10" r:id="rId9"/>
    <sheet name="xdc-bug-wo" sheetId="6" r:id="rId10"/>
    <sheet name="Charts" sheetId="11" r:id="rId11"/>
    <sheet name="Times" sheetId="19" r:id="rId12"/>
    <sheet name="Usefulness Features" sheetId="12" r:id="rId13"/>
    <sheet name="Total" sheetId="16" r:id="rId14"/>
    <sheet name="Comments" sheetId="20" r:id="rId15"/>
    <sheet name="PDF charts" sheetId="21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2" l="1"/>
  <c r="I27" i="2"/>
  <c r="J27" i="2"/>
  <c r="H29" i="2"/>
  <c r="I29" i="2"/>
  <c r="J29" i="2"/>
  <c r="H31" i="2"/>
  <c r="I31" i="2"/>
  <c r="J31" i="2"/>
  <c r="H33" i="2"/>
  <c r="I33" i="2"/>
  <c r="J33" i="2"/>
  <c r="H35" i="2"/>
  <c r="I35" i="2"/>
  <c r="J35" i="2"/>
  <c r="P11" i="19" l="1"/>
  <c r="O11" i="19"/>
  <c r="O10" i="19"/>
  <c r="P10" i="19"/>
  <c r="B30" i="1" l="1"/>
  <c r="B32" i="1" s="1"/>
  <c r="B29" i="1"/>
  <c r="B31" i="1" s="1"/>
  <c r="E34" i="10" l="1" a="1"/>
  <c r="E34" i="10" s="1"/>
  <c r="D34" i="10" a="1"/>
  <c r="D34" i="10"/>
  <c r="C34" i="10" a="1"/>
  <c r="C34" i="10"/>
  <c r="B34" i="10" a="1"/>
  <c r="B34" i="10"/>
  <c r="E31" i="6" a="1"/>
  <c r="E31" i="6" s="1"/>
  <c r="D31" i="6" a="1"/>
  <c r="D31" i="6" s="1"/>
  <c r="C31" i="6" a="1"/>
  <c r="C31" i="6" s="1"/>
  <c r="B31" i="6" a="1"/>
  <c r="B31" i="6" s="1"/>
  <c r="E28" i="5" a="1"/>
  <c r="E28" i="5" s="1"/>
  <c r="D28" i="5" a="1"/>
  <c r="D28" i="5" s="1"/>
  <c r="C28" i="5" a="1"/>
  <c r="C28" i="5" s="1"/>
  <c r="B28" i="5" a="1"/>
  <c r="B28" i="5" s="1"/>
  <c r="D42" i="9" a="1"/>
  <c r="D42" i="9"/>
  <c r="E42" i="9" a="1"/>
  <c r="E42" i="9"/>
  <c r="C42" i="9" a="1"/>
  <c r="C42" i="9"/>
  <c r="B42" i="9" a="1"/>
  <c r="B42" i="9"/>
  <c r="E34" i="8" a="1"/>
  <c r="E34" i="8"/>
  <c r="D34" i="8" a="1"/>
  <c r="D34" i="8" s="1"/>
  <c r="C34" i="8" a="1"/>
  <c r="C34" i="8"/>
  <c r="B34" i="8" a="1"/>
  <c r="B34" i="8"/>
  <c r="E35" i="4" a="1"/>
  <c r="E35" i="4" s="1"/>
  <c r="D35" i="4" a="1"/>
  <c r="D35" i="4" s="1"/>
  <c r="C35" i="4" a="1"/>
  <c r="C35" i="4" s="1"/>
  <c r="B35" i="4" a="1"/>
  <c r="B35" i="4" s="1"/>
  <c r="E40" i="7" a="1"/>
  <c r="E40" i="7"/>
  <c r="D40" i="7" a="1"/>
  <c r="D40" i="7"/>
  <c r="B40" i="7" a="1"/>
  <c r="B40" i="7" s="1"/>
  <c r="C40" i="7" a="1"/>
  <c r="C40" i="7" s="1"/>
  <c r="B42" i="3" a="1"/>
  <c r="B42" i="3" s="1"/>
  <c r="E32" i="10" a="1"/>
  <c r="E32" i="10"/>
  <c r="D32" i="10" a="1"/>
  <c r="D32" i="10" s="1"/>
  <c r="C32" i="10" a="1"/>
  <c r="C32" i="10" s="1"/>
  <c r="B32" i="10" a="1"/>
  <c r="B32" i="10"/>
  <c r="E29" i="6" a="1"/>
  <c r="E29" i="6" s="1"/>
  <c r="D29" i="6" a="1"/>
  <c r="D29" i="6" s="1"/>
  <c r="C29" i="6" a="1"/>
  <c r="C29" i="6" s="1"/>
  <c r="B29" i="6" a="1"/>
  <c r="B29" i="6" s="1"/>
  <c r="B26" i="5" a="1"/>
  <c r="B26" i="5" s="1"/>
  <c r="E26" i="5" a="1"/>
  <c r="E26" i="5" s="1"/>
  <c r="D26" i="5" a="1"/>
  <c r="D26" i="5" s="1"/>
  <c r="C26" i="5" a="1"/>
  <c r="C26" i="5" s="1"/>
  <c r="B40" i="9" a="1"/>
  <c r="B40" i="9"/>
  <c r="E40" i="9" a="1"/>
  <c r="E40" i="9"/>
  <c r="D40" i="9" a="1"/>
  <c r="D40" i="9"/>
  <c r="C40" i="9" a="1"/>
  <c r="C40" i="9"/>
  <c r="E32" i="8" a="1"/>
  <c r="E32" i="8"/>
  <c r="D32" i="8" a="1"/>
  <c r="D32" i="8"/>
  <c r="C32" i="8" a="1"/>
  <c r="C32" i="8"/>
  <c r="B32" i="8" a="1"/>
  <c r="B32" i="8"/>
  <c r="E33" i="4" a="1"/>
  <c r="E33" i="4" s="1"/>
  <c r="D33" i="4" a="1"/>
  <c r="D33" i="4" s="1"/>
  <c r="C33" i="4" a="1"/>
  <c r="C33" i="4" s="1"/>
  <c r="B33" i="4" a="1"/>
  <c r="B33" i="4" s="1"/>
  <c r="E38" i="7" a="1"/>
  <c r="E38" i="7"/>
  <c r="D38" i="7" a="1"/>
  <c r="D38" i="7"/>
  <c r="C38" i="7" a="1"/>
  <c r="C38" i="7" s="1"/>
  <c r="B38" i="7" a="1"/>
  <c r="B38" i="7"/>
  <c r="B40" i="3" a="1"/>
  <c r="B40" i="3" s="1"/>
  <c r="E42" i="3" a="1"/>
  <c r="E42" i="3" s="1"/>
  <c r="D42" i="3" a="1"/>
  <c r="D42" i="3" s="1"/>
  <c r="C42" i="3" a="1"/>
  <c r="C42" i="3" s="1"/>
  <c r="E40" i="3" a="1"/>
  <c r="E40" i="3" s="1"/>
  <c r="D40" i="3" a="1"/>
  <c r="D40" i="3" s="1"/>
  <c r="C40" i="3" a="1"/>
  <c r="C40" i="3" s="1"/>
  <c r="B38" i="3" a="1"/>
  <c r="B38" i="3" s="1"/>
  <c r="B36" i="3" a="1"/>
  <c r="B36" i="3" s="1"/>
  <c r="E38" i="3" a="1"/>
  <c r="E38" i="3" s="1"/>
  <c r="D38" i="3" a="1"/>
  <c r="D38" i="3" s="1"/>
  <c r="C38" i="3" a="1"/>
  <c r="C38" i="3" s="1"/>
  <c r="E36" i="3" a="1"/>
  <c r="E36" i="3" s="1"/>
  <c r="D36" i="3" a="1"/>
  <c r="D36" i="3" s="1"/>
  <c r="C36" i="3" a="1"/>
  <c r="C36" i="3" s="1"/>
  <c r="E36" i="7" a="1"/>
  <c r="E36" i="7"/>
  <c r="D36" i="7" a="1"/>
  <c r="D36" i="7"/>
  <c r="C36" i="7" a="1"/>
  <c r="C36" i="7"/>
  <c r="B36" i="7" a="1"/>
  <c r="B36" i="7"/>
  <c r="E34" i="7" a="1"/>
  <c r="E34" i="7"/>
  <c r="D34" i="7" a="1"/>
  <c r="D34" i="7" s="1"/>
  <c r="C34" i="7" a="1"/>
  <c r="C34" i="7" s="1"/>
  <c r="B34" i="7" a="1"/>
  <c r="B34" i="7"/>
  <c r="B29" i="4" a="1"/>
  <c r="B29" i="4" s="1"/>
  <c r="E31" i="4" a="1"/>
  <c r="E31" i="4" s="1"/>
  <c r="D31" i="4" a="1"/>
  <c r="D31" i="4" s="1"/>
  <c r="C31" i="4" a="1"/>
  <c r="C31" i="4" s="1"/>
  <c r="E29" i="4" a="1"/>
  <c r="E29" i="4" s="1"/>
  <c r="D29" i="4" a="1"/>
  <c r="D29" i="4" s="1"/>
  <c r="C29" i="4" a="1"/>
  <c r="C29" i="4" s="1"/>
  <c r="B31" i="4" a="1"/>
  <c r="B31" i="4" s="1"/>
  <c r="E30" i="8" a="1"/>
  <c r="E30" i="8"/>
  <c r="D30" i="8" a="1"/>
  <c r="D30" i="8"/>
  <c r="C30" i="8" a="1"/>
  <c r="C30" i="8" s="1"/>
  <c r="B30" i="8" a="1"/>
  <c r="B30" i="8" s="1"/>
  <c r="E28" i="8" a="1"/>
  <c r="E28" i="8"/>
  <c r="D28" i="8" a="1"/>
  <c r="D28" i="8"/>
  <c r="C28" i="8" a="1"/>
  <c r="C28" i="8"/>
  <c r="B28" i="8" a="1"/>
  <c r="B28" i="8"/>
  <c r="E38" i="9" a="1"/>
  <c r="E38" i="9" s="1"/>
  <c r="D38" i="9" a="1"/>
  <c r="D38" i="9" s="1"/>
  <c r="C38" i="9" a="1"/>
  <c r="C38" i="9" s="1"/>
  <c r="B38" i="9" a="1"/>
  <c r="B38" i="9" s="1"/>
  <c r="E36" i="9" a="1"/>
  <c r="E36" i="9" s="1"/>
  <c r="D36" i="9" a="1"/>
  <c r="D36" i="9" s="1"/>
  <c r="C36" i="9" a="1"/>
  <c r="C36" i="9" s="1"/>
  <c r="B36" i="9" a="1"/>
  <c r="B36" i="9" s="1"/>
  <c r="E24" i="5" a="1"/>
  <c r="E24" i="5" s="1"/>
  <c r="D24" i="5" a="1"/>
  <c r="D24" i="5" s="1"/>
  <c r="C24" i="5" a="1"/>
  <c r="C24" i="5" s="1"/>
  <c r="E22" i="5" a="1"/>
  <c r="E22" i="5" s="1"/>
  <c r="D22" i="5" a="1"/>
  <c r="D22" i="5" s="1"/>
  <c r="C22" i="5" a="1"/>
  <c r="C22" i="5" s="1"/>
  <c r="B24" i="5" a="1"/>
  <c r="B24" i="5" s="1"/>
  <c r="B22" i="5" a="1"/>
  <c r="B22" i="5" s="1"/>
  <c r="B28" i="10" a="1"/>
  <c r="B28" i="10"/>
  <c r="E27" i="6" a="1"/>
  <c r="E27" i="6" s="1"/>
  <c r="D27" i="6" a="1"/>
  <c r="D27" i="6" s="1"/>
  <c r="C27" i="6" a="1"/>
  <c r="C27" i="6" s="1"/>
  <c r="E25" i="6" a="1"/>
  <c r="E25" i="6" s="1"/>
  <c r="D25" i="6" a="1"/>
  <c r="D25" i="6" s="1"/>
  <c r="C25" i="6" a="1"/>
  <c r="C25" i="6" s="1"/>
  <c r="B30" i="10" a="1"/>
  <c r="B30" i="10"/>
  <c r="B27" i="6" a="1"/>
  <c r="B27" i="6" s="1"/>
  <c r="B25" i="6" a="1"/>
  <c r="B25" i="6" s="1"/>
  <c r="E30" i="10" a="1"/>
  <c r="E30" i="10"/>
  <c r="D30" i="10" a="1"/>
  <c r="D30" i="10" s="1"/>
  <c r="C30" i="10" a="1"/>
  <c r="C30" i="10"/>
  <c r="E28" i="10" a="1"/>
  <c r="E28" i="10"/>
  <c r="D28" i="10" a="1"/>
  <c r="D28" i="10"/>
  <c r="C28" i="10" a="1"/>
  <c r="C28" i="10" s="1"/>
  <c r="F22" i="10"/>
  <c r="C24" i="10" l="1"/>
  <c r="D24" i="10"/>
  <c r="E24" i="10"/>
  <c r="B24" i="10"/>
  <c r="C17" i="7"/>
  <c r="D17" i="7"/>
  <c r="E17" i="7"/>
  <c r="B17" i="7"/>
  <c r="C20" i="3"/>
  <c r="D20" i="3"/>
  <c r="E20" i="3"/>
  <c r="B20" i="3"/>
  <c r="C25" i="4"/>
  <c r="D25" i="4"/>
  <c r="E25" i="4"/>
  <c r="B25" i="4"/>
  <c r="C22" i="6"/>
  <c r="D22" i="6"/>
  <c r="E22" i="6"/>
  <c r="B22" i="6"/>
  <c r="C19" i="5"/>
  <c r="D19" i="5"/>
  <c r="E19" i="5"/>
  <c r="B19" i="5"/>
  <c r="E32" i="9"/>
  <c r="C32" i="9"/>
  <c r="D32" i="9"/>
  <c r="B32" i="9"/>
  <c r="C24" i="8"/>
  <c r="D24" i="8"/>
  <c r="E24" i="8"/>
  <c r="B24" i="8"/>
  <c r="J13" i="19" l="1"/>
  <c r="K13" i="19"/>
  <c r="J14" i="19"/>
  <c r="K14" i="19"/>
  <c r="K12" i="19" l="1"/>
  <c r="J12" i="19"/>
  <c r="E31" i="7"/>
  <c r="E29" i="7"/>
  <c r="E27" i="7"/>
  <c r="E25" i="7"/>
  <c r="E23" i="7"/>
  <c r="D31" i="7"/>
  <c r="D29" i="7"/>
  <c r="D27" i="7"/>
  <c r="D25" i="7"/>
  <c r="D23" i="7"/>
  <c r="C31" i="7"/>
  <c r="C29" i="7"/>
  <c r="C27" i="7"/>
  <c r="C25" i="7"/>
  <c r="C23" i="7"/>
  <c r="B31" i="7"/>
  <c r="B29" i="7"/>
  <c r="B27" i="7"/>
  <c r="B25" i="7"/>
  <c r="B23" i="7"/>
  <c r="E34" i="3"/>
  <c r="E32" i="3"/>
  <c r="E30" i="3"/>
  <c r="E28" i="3"/>
  <c r="E26" i="3"/>
  <c r="D34" i="3"/>
  <c r="D32" i="3"/>
  <c r="D30" i="3"/>
  <c r="D28" i="3"/>
  <c r="D26" i="3"/>
  <c r="C34" i="3"/>
  <c r="C32" i="3"/>
  <c r="C30" i="3"/>
  <c r="C28" i="3"/>
  <c r="C26" i="3"/>
  <c r="B34" i="3"/>
  <c r="B32" i="3"/>
  <c r="B30" i="3"/>
  <c r="B28" i="3"/>
  <c r="B26" i="3"/>
  <c r="J37" i="1"/>
  <c r="J35" i="1"/>
  <c r="J33" i="1"/>
  <c r="J31" i="1"/>
  <c r="J29" i="1"/>
  <c r="D37" i="1"/>
  <c r="D35" i="1"/>
  <c r="D33" i="1"/>
  <c r="D31" i="1"/>
  <c r="D29" i="1"/>
  <c r="N29" i="2"/>
  <c r="L27" i="2"/>
  <c r="M27" i="2"/>
  <c r="N27" i="2"/>
  <c r="L29" i="2"/>
  <c r="M29" i="2"/>
  <c r="L31" i="2"/>
  <c r="M31" i="2"/>
  <c r="N31" i="2"/>
  <c r="L33" i="2"/>
  <c r="M33" i="2"/>
  <c r="N33" i="2"/>
  <c r="L35" i="2"/>
  <c r="M35" i="2"/>
  <c r="N35" i="2"/>
  <c r="K35" i="2"/>
  <c r="K33" i="2"/>
  <c r="K31" i="2"/>
  <c r="K29" i="2"/>
  <c r="K27" i="2"/>
  <c r="K5" i="19" l="1"/>
  <c r="K6" i="19"/>
  <c r="K7" i="19"/>
  <c r="K8" i="19"/>
  <c r="K9" i="19"/>
  <c r="K10" i="19"/>
  <c r="K11" i="19"/>
  <c r="K4" i="19"/>
  <c r="J5" i="19"/>
  <c r="J6" i="19"/>
  <c r="J7" i="19"/>
  <c r="J8" i="19"/>
  <c r="J9" i="19"/>
  <c r="J10" i="19"/>
  <c r="J11" i="19"/>
  <c r="J4" i="19"/>
  <c r="B24" i="19"/>
  <c r="C24" i="19"/>
  <c r="D24" i="19"/>
  <c r="E24" i="19"/>
  <c r="F24" i="19"/>
  <c r="C29" i="19" s="1"/>
  <c r="G24" i="19"/>
  <c r="H24" i="19"/>
  <c r="A24" i="19"/>
  <c r="B22" i="19"/>
  <c r="C22" i="19"/>
  <c r="D22" i="19"/>
  <c r="E22" i="19"/>
  <c r="F22" i="19"/>
  <c r="G22" i="19"/>
  <c r="H22" i="19"/>
  <c r="A22" i="19"/>
  <c r="K25" i="1"/>
  <c r="G29" i="19" l="1"/>
  <c r="E29" i="19"/>
  <c r="A29" i="19"/>
  <c r="F16" i="16"/>
  <c r="G16" i="16"/>
  <c r="H16" i="16"/>
  <c r="I16" i="16"/>
  <c r="F18" i="16"/>
  <c r="G18" i="16"/>
  <c r="H18" i="16"/>
  <c r="I18" i="16"/>
  <c r="B16" i="16"/>
  <c r="C16" i="16"/>
  <c r="D16" i="16"/>
  <c r="B18" i="16"/>
  <c r="C18" i="16"/>
  <c r="D18" i="16"/>
  <c r="A18" i="16"/>
  <c r="A16" i="16"/>
  <c r="C51" i="12"/>
  <c r="D51" i="12"/>
  <c r="E51" i="12"/>
  <c r="F51" i="12"/>
  <c r="G51" i="12"/>
  <c r="C53" i="12"/>
  <c r="D53" i="12"/>
  <c r="E53" i="12"/>
  <c r="F53" i="12"/>
  <c r="G53" i="12"/>
  <c r="B53" i="12"/>
  <c r="B51" i="12"/>
  <c r="C29" i="12"/>
  <c r="D29" i="12"/>
  <c r="E29" i="12"/>
  <c r="F29" i="12"/>
  <c r="G29" i="12"/>
  <c r="C31" i="12"/>
  <c r="D31" i="12"/>
  <c r="E31" i="12"/>
  <c r="F31" i="12"/>
  <c r="G31" i="12"/>
  <c r="B31" i="12"/>
  <c r="B29" i="12"/>
  <c r="G24" i="10" l="1" a="1"/>
  <c r="G24" i="10" s="1"/>
  <c r="G26" i="10" s="1"/>
  <c r="H24" i="10" a="1"/>
  <c r="H24" i="10" s="1"/>
  <c r="H26" i="10" s="1"/>
  <c r="I24" i="10" a="1"/>
  <c r="I24" i="10" s="1"/>
  <c r="I26" i="10" s="1"/>
  <c r="J24" i="10" a="1"/>
  <c r="J24" i="10" s="1"/>
  <c r="J26" i="10" s="1"/>
  <c r="K24" i="10" a="1"/>
  <c r="K24" i="10" s="1"/>
  <c r="K26" i="10" s="1"/>
  <c r="F24" i="10" a="1"/>
  <c r="F24" i="10" s="1"/>
  <c r="F26" i="10" s="1"/>
  <c r="G32" i="9" a="1"/>
  <c r="G32" i="9" s="1"/>
  <c r="G34" i="9" s="1"/>
  <c r="H32" i="9" a="1"/>
  <c r="H32" i="9" s="1"/>
  <c r="H34" i="9" s="1"/>
  <c r="I32" i="9" a="1"/>
  <c r="I32" i="9" s="1"/>
  <c r="I34" i="9" s="1"/>
  <c r="J32" i="9" a="1"/>
  <c r="J32" i="9" s="1"/>
  <c r="J34" i="9" s="1"/>
  <c r="K32" i="9" a="1"/>
  <c r="K32" i="9" s="1"/>
  <c r="K34" i="9" s="1"/>
  <c r="F32" i="9" a="1"/>
  <c r="F32" i="9" s="1"/>
  <c r="F34" i="9" s="1"/>
  <c r="G25" i="4" a="1"/>
  <c r="G25" i="4" s="1"/>
  <c r="G27" i="4" s="1"/>
  <c r="H25" i="4" a="1"/>
  <c r="H25" i="4" s="1"/>
  <c r="H27" i="4" s="1"/>
  <c r="I25" i="4" a="1"/>
  <c r="I25" i="4" s="1"/>
  <c r="I27" i="4" s="1"/>
  <c r="J25" i="4" a="1"/>
  <c r="J25" i="4" s="1"/>
  <c r="J27" i="4" s="1"/>
  <c r="K25" i="4" a="1"/>
  <c r="K25" i="4" s="1"/>
  <c r="K27" i="4" s="1"/>
  <c r="F25" i="4" a="1"/>
  <c r="F25" i="4" s="1"/>
  <c r="F27" i="4" s="1"/>
  <c r="G26" i="3" a="1"/>
  <c r="G26" i="3" s="1"/>
  <c r="G28" i="3" s="1"/>
  <c r="H26" i="3" a="1"/>
  <c r="H26" i="3" s="1"/>
  <c r="H28" i="3" s="1"/>
  <c r="I26" i="3" a="1"/>
  <c r="I26" i="3" s="1"/>
  <c r="I28" i="3" s="1"/>
  <c r="J26" i="3" a="1"/>
  <c r="J26" i="3" s="1"/>
  <c r="J28" i="3" s="1"/>
  <c r="K26" i="3" a="1"/>
  <c r="K26" i="3" s="1"/>
  <c r="K28" i="3" s="1"/>
  <c r="F26" i="3" a="1"/>
  <c r="F26" i="3" s="1"/>
  <c r="F28" i="3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F20" i="10" a="1"/>
  <c r="F20" i="10" s="1"/>
  <c r="G28" i="9" a="1"/>
  <c r="G28" i="9" s="1"/>
  <c r="H28" i="9" a="1"/>
  <c r="H28" i="9" s="1"/>
  <c r="I28" i="9" a="1"/>
  <c r="I28" i="9" s="1"/>
  <c r="J28" i="9" a="1"/>
  <c r="J28" i="9" s="1"/>
  <c r="K28" i="9" a="1"/>
  <c r="K28" i="9" s="1"/>
  <c r="G30" i="9" a="1"/>
  <c r="G30" i="9" s="1"/>
  <c r="H30" i="9" a="1"/>
  <c r="H30" i="9" s="1"/>
  <c r="I30" i="9" a="1"/>
  <c r="I30" i="9" s="1"/>
  <c r="J30" i="9" a="1"/>
  <c r="J30" i="9" s="1"/>
  <c r="K30" i="9" a="1"/>
  <c r="K30" i="9" s="1"/>
  <c r="F30" i="9" a="1"/>
  <c r="F30" i="9" s="1"/>
  <c r="F28" i="9" a="1"/>
  <c r="F28" i="9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F23" i="4" a="1"/>
  <c r="F23" i="4" s="1"/>
  <c r="F21" i="4" a="1"/>
  <c r="F21" i="4" s="1"/>
  <c r="K24" i="3" a="1"/>
  <c r="K24" i="3" s="1"/>
  <c r="G24" i="3" a="1"/>
  <c r="G24" i="3" s="1"/>
  <c r="H24" i="3" a="1"/>
  <c r="H24" i="3" s="1"/>
  <c r="I24" i="3" a="1"/>
  <c r="I24" i="3" s="1"/>
  <c r="J24" i="3" a="1"/>
  <c r="J24" i="3" s="1"/>
  <c r="F24" i="3" a="1"/>
  <c r="F24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F22" i="3" a="1"/>
  <c r="F22" i="3" s="1"/>
  <c r="C18" i="6"/>
  <c r="D18" i="6"/>
  <c r="E18" i="6"/>
  <c r="C20" i="6"/>
  <c r="D20" i="6"/>
  <c r="E20" i="6"/>
  <c r="B20" i="6"/>
  <c r="B18" i="6"/>
  <c r="C15" i="5"/>
  <c r="D15" i="5"/>
  <c r="E15" i="5"/>
  <c r="C17" i="5"/>
  <c r="D17" i="5"/>
  <c r="E17" i="5"/>
  <c r="B17" i="5"/>
  <c r="B15" i="5"/>
  <c r="C20" i="10"/>
  <c r="D20" i="10"/>
  <c r="E20" i="10"/>
  <c r="C22" i="10"/>
  <c r="D22" i="10"/>
  <c r="E22" i="10"/>
  <c r="B22" i="10"/>
  <c r="B20" i="10"/>
  <c r="C28" i="9"/>
  <c r="D28" i="9"/>
  <c r="E28" i="9"/>
  <c r="C30" i="9"/>
  <c r="D30" i="9"/>
  <c r="E30" i="9"/>
  <c r="B30" i="9"/>
  <c r="B28" i="9"/>
  <c r="C20" i="8"/>
  <c r="D20" i="8"/>
  <c r="E20" i="8"/>
  <c r="C22" i="8"/>
  <c r="D22" i="8"/>
  <c r="E22" i="8"/>
  <c r="B22" i="8"/>
  <c r="B20" i="8"/>
  <c r="C19" i="7"/>
  <c r="D19" i="7"/>
  <c r="E19" i="7"/>
  <c r="C21" i="7"/>
  <c r="D21" i="7"/>
  <c r="E21" i="7"/>
  <c r="B21" i="7"/>
  <c r="B19" i="7"/>
  <c r="C21" i="4"/>
  <c r="D21" i="4"/>
  <c r="E21" i="4"/>
  <c r="C23" i="4"/>
  <c r="D23" i="4"/>
  <c r="E23" i="4"/>
  <c r="B23" i="4"/>
  <c r="B21" i="4"/>
  <c r="C22" i="3"/>
  <c r="D22" i="3"/>
  <c r="E22" i="3"/>
  <c r="C24" i="3"/>
  <c r="D24" i="3"/>
  <c r="E24" i="3"/>
  <c r="B24" i="3"/>
  <c r="B22" i="3"/>
  <c r="J27" i="1"/>
  <c r="D27" i="1"/>
  <c r="B27" i="1"/>
  <c r="N25" i="1"/>
  <c r="O25" i="1"/>
  <c r="P25" i="1"/>
  <c r="N27" i="1"/>
  <c r="O27" i="1"/>
  <c r="P27" i="1"/>
  <c r="N29" i="1"/>
  <c r="O29" i="1"/>
  <c r="P29" i="1"/>
  <c r="M29" i="1"/>
  <c r="M27" i="1"/>
  <c r="M25" i="1"/>
  <c r="K73" i="2"/>
  <c r="K75" i="2" s="1"/>
  <c r="J73" i="2"/>
  <c r="J75" i="2" s="1"/>
  <c r="I73" i="2"/>
  <c r="I75" i="2" s="1"/>
  <c r="H73" i="2"/>
  <c r="H75" i="2" s="1"/>
  <c r="G73" i="2"/>
  <c r="G75" i="2" s="1"/>
  <c r="F73" i="2"/>
  <c r="F75" i="2" s="1"/>
  <c r="G51" i="2"/>
  <c r="G53" i="2" s="1"/>
  <c r="H51" i="2"/>
  <c r="H53" i="2" s="1"/>
  <c r="I51" i="2"/>
  <c r="I53" i="2" s="1"/>
  <c r="J51" i="2"/>
  <c r="J53" i="2" s="1"/>
  <c r="K51" i="2"/>
  <c r="K53" i="2" s="1"/>
  <c r="F51" i="2"/>
  <c r="F53" i="2" s="1"/>
  <c r="I25" i="2"/>
  <c r="J25" i="2"/>
  <c r="K25" i="2"/>
  <c r="L25" i="2"/>
  <c r="M25" i="2"/>
  <c r="N25" i="2"/>
  <c r="H25" i="2"/>
  <c r="M23" i="2"/>
  <c r="N23" i="2"/>
  <c r="J23" i="2"/>
  <c r="K23" i="2"/>
  <c r="L23" i="2"/>
  <c r="I23" i="2"/>
  <c r="H23" i="2"/>
  <c r="D23" i="2"/>
  <c r="E23" i="2"/>
  <c r="F23" i="2"/>
  <c r="G23" i="2"/>
  <c r="D25" i="2"/>
  <c r="E25" i="2"/>
  <c r="F25" i="2"/>
  <c r="G25" i="2"/>
  <c r="D27" i="2"/>
  <c r="E27" i="2"/>
  <c r="F27" i="2"/>
  <c r="G27" i="2"/>
  <c r="C23" i="2"/>
  <c r="C25" i="2"/>
  <c r="C27" i="2"/>
  <c r="B27" i="2"/>
  <c r="B25" i="2"/>
  <c r="B23" i="2"/>
  <c r="B31" i="2" l="1"/>
  <c r="G29" i="2"/>
  <c r="M35" i="1"/>
  <c r="P33" i="1"/>
  <c r="F29" i="2"/>
  <c r="D33" i="2"/>
  <c r="D31" i="2"/>
  <c r="O33" i="1"/>
  <c r="N31" i="1"/>
  <c r="O31" i="1"/>
  <c r="P35" i="1"/>
  <c r="M31" i="1"/>
  <c r="O35" i="1"/>
  <c r="M33" i="1"/>
  <c r="N35" i="1"/>
  <c r="B33" i="2"/>
  <c r="D29" i="2"/>
  <c r="P31" i="1"/>
  <c r="N33" i="1"/>
  <c r="E29" i="2"/>
  <c r="C31" i="2"/>
  <c r="B29" i="2"/>
  <c r="F33" i="2"/>
  <c r="F31" i="2"/>
  <c r="G33" i="2"/>
  <c r="G31" i="2"/>
  <c r="E33" i="2"/>
  <c r="E31" i="2"/>
  <c r="C33" i="2"/>
  <c r="C29" i="2"/>
  <c r="L25" i="1"/>
  <c r="L27" i="1" s="1"/>
  <c r="K29" i="1"/>
  <c r="K27" i="1"/>
  <c r="E27" i="1"/>
  <c r="J25" i="1"/>
  <c r="H25" i="1"/>
  <c r="H27" i="1" s="1"/>
  <c r="F25" i="1"/>
  <c r="F27" i="1" s="1"/>
  <c r="E29" i="1"/>
  <c r="D25" i="1"/>
  <c r="B25" i="1"/>
  <c r="B28" i="1" s="1"/>
  <c r="E25" i="1"/>
  <c r="C27" i="1"/>
  <c r="C25" i="1"/>
  <c r="C29" i="1" l="1"/>
</calcChain>
</file>

<file path=xl/sharedStrings.xml><?xml version="1.0" encoding="utf-8"?>
<sst xmlns="http://schemas.openxmlformats.org/spreadsheetml/2006/main" count="1121" uniqueCount="207">
  <si>
    <t>Year of birth</t>
  </si>
  <si>
    <t>Gender</t>
  </si>
  <si>
    <t>Web app dev skills</t>
  </si>
  <si>
    <t>Years of exp</t>
  </si>
  <si>
    <t>Responsive XP</t>
  </si>
  <si>
    <t>Testing responsive</t>
  </si>
  <si>
    <t>Cross-device XP</t>
  </si>
  <si>
    <t>Testing cross-device</t>
  </si>
  <si>
    <t>JavaScript skills</t>
  </si>
  <si>
    <t>Years of XP</t>
  </si>
  <si>
    <t>DevTools XP</t>
  </si>
  <si>
    <t>Device Mode</t>
  </si>
  <si>
    <t>JS console</t>
  </si>
  <si>
    <t>JS debugging</t>
  </si>
  <si>
    <t>HTML/CSS</t>
  </si>
  <si>
    <t>Male</t>
  </si>
  <si>
    <t>More than 5</t>
  </si>
  <si>
    <t>Yes</t>
  </si>
  <si>
    <t>Browser tools, real devices</t>
  </si>
  <si>
    <t>Browser tools</t>
  </si>
  <si>
    <t>Often</t>
  </si>
  <si>
    <t>Sometimes</t>
  </si>
  <si>
    <t>Debugging easier</t>
  </si>
  <si>
    <t>Debugging more efficient</t>
  </si>
  <si>
    <t>Prefer debugging</t>
  </si>
  <si>
    <t>Implementing easier</t>
  </si>
  <si>
    <t>Implementing more efficient</t>
  </si>
  <si>
    <t>Prefer implementing</t>
  </si>
  <si>
    <t>Easy to learn</t>
  </si>
  <si>
    <t>Confident</t>
  </si>
  <si>
    <t>Unnecessarily complex</t>
  </si>
  <si>
    <t>Useful for XD debugging</t>
  </si>
  <si>
    <t>Useful for XD implementing</t>
  </si>
  <si>
    <t>Use for XD debugging</t>
  </si>
  <si>
    <t>Use for XD implementing</t>
  </si>
  <si>
    <t>Features for implementing</t>
  </si>
  <si>
    <t>Features for debugging</t>
  </si>
  <si>
    <t>With</t>
  </si>
  <si>
    <t>All</t>
  </si>
  <si>
    <t>Easy</t>
  </si>
  <si>
    <t>Efficient</t>
  </si>
  <si>
    <t>Challenging</t>
  </si>
  <si>
    <t>Well suited</t>
  </si>
  <si>
    <t>Device emulation</t>
  </si>
  <si>
    <t>Connection features</t>
  </si>
  <si>
    <t>CSS Editor</t>
  </si>
  <si>
    <t>Function debugging</t>
  </si>
  <si>
    <t>Participant</t>
  </si>
  <si>
    <t>No</t>
  </si>
  <si>
    <t>Never</t>
  </si>
  <si>
    <t>2-5</t>
  </si>
  <si>
    <t>Neither</t>
  </si>
  <si>
    <t>Without</t>
  </si>
  <si>
    <t>Device emulation, Connection features, Function debugging, Shared CSS editor</t>
  </si>
  <si>
    <t>Female</t>
  </si>
  <si>
    <t>Browser tools, real devices, multiple browser profiles</t>
  </si>
  <si>
    <t>Device emulation, Connecting of real devices, Connection features, Shared JavaScript console, Function debugging</t>
  </si>
  <si>
    <t>Device emulation, Connecting of real devices, Connection features, Shared JavaScript console, Shared CSS editor</t>
  </si>
  <si>
    <t>Results</t>
  </si>
  <si>
    <t>Percent male</t>
  </si>
  <si>
    <t>Median age</t>
  </si>
  <si>
    <t>N. Male</t>
  </si>
  <si>
    <t>N. Female</t>
  </si>
  <si>
    <t>N. more than 5</t>
  </si>
  <si>
    <t>N. Less than 2</t>
  </si>
  <si>
    <t>N. XP with responsive</t>
  </si>
  <si>
    <t>N. XP with XD</t>
  </si>
  <si>
    <t>Median JS XP</t>
  </si>
  <si>
    <t>Median web XP</t>
  </si>
  <si>
    <t>N. 2-5</t>
  </si>
  <si>
    <t>N. XP with DT</t>
  </si>
  <si>
    <t>Less than 2</t>
  </si>
  <si>
    <t>Real devices</t>
  </si>
  <si>
    <t>Device emulation, Shared JavaScript console, Function debugging</t>
  </si>
  <si>
    <t>Browser tools for emulating devices (e.g. Chrome Device Mode), Real devices, Firefox device mode</t>
  </si>
  <si>
    <t>Browser tools for emulating devices (e.g. Chrome Device Mode), Real devices, Multiple browser profiles, Privacy mode</t>
  </si>
  <si>
    <t>Device emulation, Connection features, Shared JavaScript console, Shared CSS editor</t>
  </si>
  <si>
    <t>Device emulation, Connecting of real devices, Connection features, Shared JavaScript console, Function debugging, Shared CSS editor</t>
  </si>
  <si>
    <t>N. With</t>
  </si>
  <si>
    <t>N. Without</t>
  </si>
  <si>
    <t>N. Neither</t>
  </si>
  <si>
    <t>Percent With</t>
  </si>
  <si>
    <t>Percent Without</t>
  </si>
  <si>
    <t>Percent Neither</t>
  </si>
  <si>
    <t>Median</t>
  </si>
  <si>
    <t>Average</t>
  </si>
  <si>
    <t>Connecting real devices</t>
  </si>
  <si>
    <t>Connecting Real Devices</t>
  </si>
  <si>
    <t>Shared JS console</t>
  </si>
  <si>
    <t>Shared CSS editor</t>
  </si>
  <si>
    <t>Debugging</t>
  </si>
  <si>
    <t>x</t>
  </si>
  <si>
    <t>Total</t>
  </si>
  <si>
    <t>Percent</t>
  </si>
  <si>
    <t>Count</t>
  </si>
  <si>
    <t>Implementing</t>
  </si>
  <si>
    <t>N. Often</t>
  </si>
  <si>
    <t>N. Sometimes</t>
  </si>
  <si>
    <t>N. Never</t>
  </si>
  <si>
    <t>Percent often</t>
  </si>
  <si>
    <t>Percent sometimes</t>
  </si>
  <si>
    <t>Percent never</t>
  </si>
  <si>
    <t>Percent XP</t>
  </si>
  <si>
    <t>Average age</t>
  </si>
  <si>
    <t>Percent used</t>
  </si>
  <si>
    <t>Number used</t>
  </si>
  <si>
    <t>With tool</t>
  </si>
  <si>
    <t>Without tool</t>
  </si>
  <si>
    <t>XDC Bug comparison</t>
  </si>
  <si>
    <t>XDYT-impl comparison</t>
  </si>
  <si>
    <t>XDYT-bug comparison</t>
  </si>
  <si>
    <t>XDCinema: Location Bug</t>
  </si>
  <si>
    <t>XDCinema: Displaying and highlighting prices</t>
  </si>
  <si>
    <t>XDYouTube: Video Playing Bug</t>
  </si>
  <si>
    <t>XDYouTube: Remote control</t>
  </si>
  <si>
    <t>Shared CSS Editor</t>
  </si>
  <si>
    <t>Popularity of features</t>
  </si>
  <si>
    <t>Function debugging/CSS editor</t>
  </si>
  <si>
    <t>In the table to the left, all ratings are considered, i.e. If a user used a feature for multiple tasks, that user is included multiple times.</t>
  </si>
  <si>
    <t>This table considers each participant only once. If a participant used a feature for multiple tasks, the ratings are aggregated.</t>
  </si>
  <si>
    <t>Preferred implementing</t>
  </si>
  <si>
    <t>Preferred debugging</t>
  </si>
  <si>
    <t>This table includes the result from all post-task questionnaires for participant 1-6.</t>
  </si>
  <si>
    <t>All except real devices</t>
  </si>
  <si>
    <t>Web development</t>
  </si>
  <si>
    <t>JavaScript</t>
  </si>
  <si>
    <t>General</t>
  </si>
  <si>
    <t>Task Completion Times</t>
  </si>
  <si>
    <t>With tools</t>
  </si>
  <si>
    <t>xdc-bug</t>
  </si>
  <si>
    <t>xdc-impl</t>
  </si>
  <si>
    <t>xdyt-bug</t>
  </si>
  <si>
    <t>xdyt-impl</t>
  </si>
  <si>
    <t>Without tools</t>
  </si>
  <si>
    <t>xdc-bug total</t>
  </si>
  <si>
    <t>xdc-impl total</t>
  </si>
  <si>
    <t>xdyt-bug total</t>
  </si>
  <si>
    <t>xdyt-impl total</t>
  </si>
  <si>
    <t>Features that participants would use</t>
  </si>
  <si>
    <t>Agree</t>
  </si>
  <si>
    <t>Neutral</t>
  </si>
  <si>
    <t>Disagree</t>
  </si>
  <si>
    <t>Strongly Agree</t>
  </si>
  <si>
    <t>Strongly Disagree</t>
  </si>
  <si>
    <t>XP from basic to proficient</t>
  </si>
  <si>
    <t>Well suited w</t>
  </si>
  <si>
    <t>Easy w</t>
  </si>
  <si>
    <t>Efficient w</t>
  </si>
  <si>
    <t>Challenging w</t>
  </si>
  <si>
    <t>Real devices, multiple browsers</t>
  </si>
  <si>
    <t>Device emulation, Connection features, Shared JavaScript console, Function debugging, Shared CSS editor</t>
  </si>
  <si>
    <t>StDev</t>
  </si>
  <si>
    <t>Real devices, different browsers</t>
  </si>
  <si>
    <t>Device emulation, Connection features, Shared JavaScript console, Function debugging</t>
  </si>
  <si>
    <t>Device emulation, Connection features</t>
  </si>
  <si>
    <t>XD XP</t>
  </si>
  <si>
    <t>Web skills</t>
  </si>
  <si>
    <t>Median with XD XP</t>
  </si>
  <si>
    <t>Median without</t>
  </si>
  <si>
    <t>Median with XP</t>
  </si>
  <si>
    <t>Median without XP</t>
  </si>
  <si>
    <t>Median &lt;= 3</t>
  </si>
  <si>
    <t>Median &gt;3</t>
  </si>
  <si>
    <t>Median &lt;=3</t>
  </si>
  <si>
    <t>Median &gt; 3</t>
  </si>
  <si>
    <t>Features used for XDYT-bug</t>
  </si>
  <si>
    <t>Features used for XDYT-impl</t>
  </si>
  <si>
    <t>Features used for XDC-impl</t>
  </si>
  <si>
    <t>Features used for XDC-bug</t>
  </si>
  <si>
    <t>Browser tools, real devices, mainly resizing browser window</t>
  </si>
  <si>
    <t>Device emulation, Shared JavaScript console, Function debugging, Shared CSS editor</t>
  </si>
  <si>
    <t>Comments by the participants</t>
  </si>
  <si>
    <t>A video tutorial would be useful because the tool has many features</t>
  </si>
  <si>
    <t>Border of the device should be in the color of the device</t>
  </si>
  <si>
    <t>Emulating devices is very useful for implementing</t>
  </si>
  <si>
    <t>Reloading all devices at once without them losing connection is very useful</t>
  </si>
  <si>
    <t>Function debugging is useful for debugging</t>
  </si>
  <si>
    <t>Would not use JS console for sending commands, but aggregation of device consoles is useful</t>
  </si>
  <si>
    <t>Function debugging should show on which device the function is called</t>
  </si>
  <si>
    <t>It is not obvious if function debugging works and when to re-open the devtools</t>
  </si>
  <si>
    <t>It would be great if the devtools could be opened automatically</t>
  </si>
  <si>
    <t>Some way of knowing what functions there are (e.g. Auto-complete) or being able to select line numbers would be great for function debugging</t>
  </si>
  <si>
    <t>I think it is very useful for cross-device applications and wish I had access to it when I was working on a cross-device application last year.</t>
  </si>
  <si>
    <t>Clear UI with useful tools for developers</t>
  </si>
  <si>
    <t>It was very convenient to use. I especially liked the CSS editor and connection features. It really simplifies the process of cross-device application development when one has everything visible on one screen and does not have to switch to other devices, which might be a bit distracting.</t>
  </si>
  <si>
    <t>Switching around between browser windows to interact with them and especially having to reload them individually is tedious</t>
  </si>
  <si>
    <t>wouldn't use real devices for implementing</t>
  </si>
  <si>
    <t>CSS value suggestions would be useful</t>
  </si>
  <si>
    <t>record/replay is immensely useful, powerful feature, replicating bugs would be very useful, regression testing (participant attended mid-term presentation)</t>
  </si>
  <si>
    <t>it's useful to have multiple devices at once</t>
  </si>
  <si>
    <t>auto-connect should be enabled by default --&gt; there is rarely a reason why one would not want it</t>
  </si>
  <si>
    <t>using Chrome devtools happens automatically, takes time to get used to different tools</t>
  </si>
  <si>
    <t>design is a bit old-fashioned, use less borders, no shadows, ...</t>
  </si>
  <si>
    <t>connection features seem very natural, there is no point in asking people if they find them useful because it is obvious that they are useful</t>
  </si>
  <si>
    <t>it's nice that no browser profiles are needed for emulating multiple devices</t>
  </si>
  <si>
    <t>more integration with the browser debugger would be good</t>
  </si>
  <si>
    <t>F5 deletes all devices (because of refresh), this is not necessarily what one wants, display warning before refreshing window</t>
  </si>
  <si>
    <t>very helpful for cross-device application development</t>
  </si>
  <si>
    <t>the existing features are already very impressive and work well, they really help the developer working on cross-device applications</t>
  </si>
  <si>
    <t>Feature requests</t>
  </si>
  <si>
    <t>Combine source code editor with tool</t>
  </si>
  <si>
    <t>Function debugging is great</t>
  </si>
  <si>
    <t>Emulators in separate windows</t>
  </si>
  <si>
    <t>It would be nice to disable some parts of the tool like css editor. If you are only working on javascript it just eats up space on the window.</t>
  </si>
  <si>
    <t>useful that everything can be seen in one window, especially JS console</t>
  </si>
  <si>
    <t>Excluded participant</t>
  </si>
  <si>
    <t>Exluded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</si>
</sst>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1"/>
    <xf numFmtId="0" fontId="4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99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'xdyt-bug-with'!$C$43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'xdyt-bug-with'!$B$26:$E$26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'xdyt-bug-with'!$C$44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'xdyt-bug-with'!$B$28:$E$28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'xdyt-bug-with'!$C$45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'xdyt-bug-with'!$B$30:$E$30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'xdyt-bug-with'!$C$46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'xdyt-bug-with'!$B$32:$E$32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'xdyt-bug-with'!$C$47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'xdyt-bug-with'!$B$34:$E$34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4073208"/>
        <c:axId val="414073600"/>
      </c:barChart>
      <c:catAx>
        <c:axId val="414073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073600"/>
        <c:crosses val="autoZero"/>
        <c:auto val="1"/>
        <c:lblAlgn val="ctr"/>
        <c:lblOffset val="100"/>
        <c:noMultiLvlLbl val="0"/>
      </c:catAx>
      <c:valAx>
        <c:axId val="41407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07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'xdyt-bug-wo'!$G$34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'xdyt-bug-wo'!$B$23:$E$23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'xdyt-bug-wo'!$G$35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'xdyt-bug-wo'!$B$25:$E$25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'xdyt-bug-wo'!$G$36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'xdyt-bug-wo'!$B$27:$E$27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3"/>
          <c:order val="3"/>
          <c:tx>
            <c:strRef>
              <c:f>'xdyt-bug-wo'!$G$37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'xdyt-bug-wo'!$B$29:$E$29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'xdyt-bug-wo'!$G$38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'xdyt-bug-wo'!$B$31:$E$31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4074384"/>
        <c:axId val="414154664"/>
      </c:barChart>
      <c:catAx>
        <c:axId val="41407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54664"/>
        <c:crosses val="autoZero"/>
        <c:auto val="1"/>
        <c:lblAlgn val="ctr"/>
        <c:lblOffset val="100"/>
        <c:noMultiLvlLbl val="0"/>
      </c:catAx>
      <c:valAx>
        <c:axId val="414154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07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4654176"/>
        <c:axId val="414654568"/>
      </c:barChart>
      <c:catAx>
        <c:axId val="414654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654568"/>
        <c:crosses val="autoZero"/>
        <c:auto val="1"/>
        <c:lblAlgn val="ctr"/>
        <c:lblOffset val="100"/>
        <c:noMultiLvlLbl val="0"/>
      </c:catAx>
      <c:valAx>
        <c:axId val="41465456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65417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4655352"/>
        <c:axId val="414655744"/>
      </c:barChart>
      <c:catAx>
        <c:axId val="414655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655744"/>
        <c:crosses val="autoZero"/>
        <c:auto val="1"/>
        <c:lblAlgn val="ctr"/>
        <c:lblOffset val="100"/>
        <c:noMultiLvlLbl val="0"/>
      </c:catAx>
      <c:valAx>
        <c:axId val="41465574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655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17066072"/>
        <c:axId val="417066464"/>
      </c:barChart>
      <c:catAx>
        <c:axId val="417066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066464"/>
        <c:crosses val="autoZero"/>
        <c:auto val="1"/>
        <c:lblAlgn val="ctr"/>
        <c:lblOffset val="100"/>
        <c:noMultiLvlLbl val="0"/>
      </c:catAx>
      <c:valAx>
        <c:axId val="41706646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0660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17067248"/>
        <c:axId val="417067640"/>
      </c:barChart>
      <c:catAx>
        <c:axId val="417067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067640"/>
        <c:crosses val="autoZero"/>
        <c:auto val="1"/>
        <c:lblAlgn val="ctr"/>
        <c:lblOffset val="100"/>
        <c:noMultiLvlLbl val="0"/>
      </c:catAx>
      <c:valAx>
        <c:axId val="4170676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06724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17068816"/>
        <c:axId val="417111168"/>
      </c:barChart>
      <c:catAx>
        <c:axId val="417068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111168"/>
        <c:crosses val="autoZero"/>
        <c:auto val="1"/>
        <c:lblAlgn val="ctr"/>
        <c:lblOffset val="100"/>
        <c:noMultiLvlLbl val="0"/>
      </c:catAx>
      <c:valAx>
        <c:axId val="41711116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068816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17111560"/>
        <c:axId val="417112344"/>
      </c:barChart>
      <c:catAx>
        <c:axId val="417111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112344"/>
        <c:crosses val="autoZero"/>
        <c:auto val="1"/>
        <c:lblAlgn val="ctr"/>
        <c:lblOffset val="100"/>
        <c:noMultiLvlLbl val="0"/>
      </c:catAx>
      <c:valAx>
        <c:axId val="41711234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1115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7065680"/>
        <c:axId val="417065288"/>
      </c:barChart>
      <c:catAx>
        <c:axId val="417065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065288"/>
        <c:crosses val="autoZero"/>
        <c:auto val="1"/>
        <c:lblAlgn val="ctr"/>
        <c:lblOffset val="100"/>
        <c:noMultiLvlLbl val="0"/>
      </c:catAx>
      <c:valAx>
        <c:axId val="41706528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065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7113520"/>
        <c:axId val="417113912"/>
      </c:barChart>
      <c:catAx>
        <c:axId val="417113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113912"/>
        <c:crosses val="autoZero"/>
        <c:auto val="1"/>
        <c:lblAlgn val="ctr"/>
        <c:lblOffset val="100"/>
        <c:noMultiLvlLbl val="0"/>
      </c:catAx>
      <c:valAx>
        <c:axId val="41711391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11352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(Concluding!$F$2,Concluding!$F$6,Concluding!$F$3)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(Concluding!$F$29,Concluding!$F$31,Concluding!$F$33)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(Concluding!$B$4,Concluding!$F$6,Concluding!$F$3)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(Concluding!$G$29,Concluding!$G$31,Concluding!$G$33)</c:f>
              <c:numCache>
                <c:formatCode>General</c:formatCode>
                <c:ptCount val="3"/>
                <c:pt idx="0">
                  <c:v>0.91666666666666663</c:v>
                </c:pt>
                <c:pt idx="1">
                  <c:v>0</c:v>
                </c:pt>
                <c:pt idx="2">
                  <c:v>8.3333333333333329E-2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(Concluding!$B$29,Concluding!$B$31,Concluding!$B$33)</c:f>
              <c:numCache>
                <c:formatCode>General</c:formatCode>
                <c:ptCount val="3"/>
                <c:pt idx="0">
                  <c:v>0.83333333333333337</c:v>
                </c:pt>
                <c:pt idx="1">
                  <c:v>0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(Concluding!$C$29,Concluding!$C$31,Concluding!$C$33)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(Concluding!$E$2,Concluding!$E$3,Concluding!$B$3)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(Concluding!$D$29,Concluding!$D$31,Concluding!$D$33)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General!$M$2</c:f>
              <c:strCache>
                <c:ptCount val="1"/>
                <c:pt idx="0">
                  <c:v>Often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(General!$M$25,General!$N$25,General!$O$25,General!$P$25)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General!$M$4</c:f>
              <c:strCache>
                <c:ptCount val="1"/>
                <c:pt idx="0">
                  <c:v>Sometimes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(General!$M$27,General!$N$27,General!$O$27,General!$P$27)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General!$M$5</c:f>
              <c:strCache>
                <c:ptCount val="1"/>
                <c:pt idx="0">
                  <c:v>Never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(General!$M$29,General!$N$29,General!$O$29,General!$P$29)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7356792"/>
        <c:axId val="417357184"/>
      </c:barChart>
      <c:catAx>
        <c:axId val="417356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357184"/>
        <c:crosses val="autoZero"/>
        <c:auto val="1"/>
        <c:lblAlgn val="ctr"/>
        <c:lblOffset val="100"/>
        <c:noMultiLvlLbl val="0"/>
      </c:catAx>
      <c:valAx>
        <c:axId val="4173571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35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General!$E$2</c:f>
              <c:strCache>
                <c:ptCount val="1"/>
                <c:pt idx="0">
                  <c:v>More than 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(General!$E$25,General!$K$25)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General!$E$4</c:f>
              <c:strCache>
                <c:ptCount val="1"/>
                <c:pt idx="0">
                  <c:v>2-5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(General!$E$27,General!$K$27)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2"/>
          <c:order val="2"/>
          <c:tx>
            <c:strRef>
              <c:f>General!$E$43</c:f>
              <c:strCache>
                <c:ptCount val="1"/>
                <c:pt idx="0">
                  <c:v>Less than 2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(General!$E$29,General!$K$29)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7357968"/>
        <c:axId val="417358360"/>
      </c:barChart>
      <c:catAx>
        <c:axId val="417357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358360"/>
        <c:crosses val="autoZero"/>
        <c:auto val="1"/>
        <c:lblAlgn val="ctr"/>
        <c:lblOffset val="100"/>
        <c:noMultiLvlLbl val="0"/>
      </c:catAx>
      <c:valAx>
        <c:axId val="4173583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35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Concluding!$E$77</c:f>
              <c:strCache>
                <c:ptCount val="1"/>
                <c:pt idx="0">
                  <c:v>Debugging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Concluding!$F$51:$K$51</c:f>
              <c:numCache>
                <c:formatCode>General</c:formatCode>
                <c:ptCount val="6"/>
                <c:pt idx="0">
                  <c:v>11</c:v>
                </c:pt>
                <c:pt idx="1">
                  <c:v>6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Concluding!$E$78</c:f>
              <c:strCache>
                <c:ptCount val="1"/>
                <c:pt idx="0">
                  <c:v>Implementing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Concluding!$F$73:$K$73</c:f>
              <c:numCache>
                <c:formatCode>General</c:formatCode>
                <c:ptCount val="6"/>
                <c:pt idx="0">
                  <c:v>12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7359144"/>
        <c:axId val="417359536"/>
      </c:barChart>
      <c:catAx>
        <c:axId val="417359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359536"/>
        <c:crosses val="autoZero"/>
        <c:auto val="1"/>
        <c:lblAlgn val="ctr"/>
        <c:lblOffset val="100"/>
        <c:noMultiLvlLbl val="0"/>
      </c:catAx>
      <c:valAx>
        <c:axId val="417359536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35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Concluding!$H$23:$J$23</c:f>
              <c:numCache>
                <c:formatCode>General</c:formatCode>
                <c:ptCount val="3"/>
                <c:pt idx="0">
                  <c:v>4.5</c:v>
                </c:pt>
                <c:pt idx="1">
                  <c:v>4</c:v>
                </c:pt>
                <c:pt idx="2">
                  <c:v>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7749232"/>
        <c:axId val="417749624"/>
      </c:barChart>
      <c:catAx>
        <c:axId val="41774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749624"/>
        <c:crosses val="autoZero"/>
        <c:auto val="1"/>
        <c:lblAlgn val="ctr"/>
        <c:lblOffset val="100"/>
        <c:noMultiLvlLbl val="0"/>
      </c:catAx>
      <c:valAx>
        <c:axId val="41774962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7492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(Concluding!$K$23:$L$23,Concluding!$M$23:$N$23)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7750408"/>
        <c:axId val="417750800"/>
      </c:barChart>
      <c:catAx>
        <c:axId val="417750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750800"/>
        <c:crosses val="autoZero"/>
        <c:auto val="1"/>
        <c:lblAlgn val="ctr"/>
        <c:lblOffset val="100"/>
        <c:noMultiLvlLbl val="0"/>
      </c:catAx>
      <c:valAx>
        <c:axId val="41775080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7504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Concluding!$K$27:$N$27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Concluding!$K$29:$N$29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Concluding!$K$31:$N$31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Concluding!$K$33:$N$33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Concluding!$K$35:$N$35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7751584"/>
        <c:axId val="417751976"/>
      </c:barChart>
      <c:catAx>
        <c:axId val="417751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751976"/>
        <c:crosses val="autoZero"/>
        <c:auto val="1"/>
        <c:lblAlgn val="ctr"/>
        <c:lblOffset val="100"/>
        <c:noMultiLvlLbl val="0"/>
      </c:catAx>
      <c:valAx>
        <c:axId val="41775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75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General!$D$4</c:f>
              <c:strCache>
                <c:ptCount val="1"/>
                <c:pt idx="0">
                  <c:v>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(General!$D$29,General!$J$29)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</c:ser>
        <c:ser>
          <c:idx val="1"/>
          <c:order val="1"/>
          <c:tx>
            <c:strRef>
              <c:f>General!$D$3</c:f>
              <c:strCache>
                <c:ptCount val="1"/>
                <c:pt idx="0">
                  <c:v>4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(General!$D$31,General!$J$31)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</c:ser>
        <c:ser>
          <c:idx val="2"/>
          <c:order val="2"/>
          <c:tx>
            <c:strRef>
              <c:f>General!$D$32</c:f>
              <c:strCache>
                <c:ptCount val="1"/>
                <c:pt idx="0">
                  <c:v>3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(General!$D$33,General!$J$33)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3"/>
          <c:order val="3"/>
          <c:tx>
            <c:strRef>
              <c:f>General!$D$34</c:f>
              <c:strCache>
                <c:ptCount val="1"/>
                <c:pt idx="0">
                  <c:v>2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(General!$D$35,General!$J$35)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General!$D$36</c:f>
              <c:strCache>
                <c:ptCount val="1"/>
                <c:pt idx="0">
                  <c:v>1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(General!$D$37,General!$J$37)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282448"/>
        <c:axId val="418282840"/>
      </c:barChart>
      <c:catAx>
        <c:axId val="41828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282840"/>
        <c:crosses val="autoZero"/>
        <c:auto val="1"/>
        <c:lblAlgn val="ctr"/>
        <c:lblOffset val="100"/>
        <c:noMultiLvlLbl val="0"/>
      </c:catAx>
      <c:valAx>
        <c:axId val="41828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28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'xdyt-bug-with'!$F$26:$K$26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8283624"/>
        <c:axId val="418284016"/>
      </c:barChart>
      <c:catAx>
        <c:axId val="41828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284016"/>
        <c:crosses val="autoZero"/>
        <c:auto val="1"/>
        <c:lblAlgn val="ctr"/>
        <c:lblOffset val="100"/>
        <c:noMultiLvlLbl val="0"/>
      </c:catAx>
      <c:valAx>
        <c:axId val="41828401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2836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'xdyt-impl-with'!$F$25:$K$25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8284800"/>
        <c:axId val="418285192"/>
      </c:barChart>
      <c:catAx>
        <c:axId val="41828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285192"/>
        <c:crosses val="autoZero"/>
        <c:auto val="1"/>
        <c:lblAlgn val="ctr"/>
        <c:lblOffset val="100"/>
        <c:noMultiLvlLbl val="0"/>
      </c:catAx>
      <c:valAx>
        <c:axId val="4182851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2848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'xdc-bug-with'!$F$24:$K$24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8285976"/>
        <c:axId val="418009056"/>
      </c:barChart>
      <c:catAx>
        <c:axId val="418285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009056"/>
        <c:crosses val="autoZero"/>
        <c:auto val="1"/>
        <c:lblAlgn val="ctr"/>
        <c:lblOffset val="100"/>
        <c:noMultiLvlLbl val="0"/>
      </c:catAx>
      <c:valAx>
        <c:axId val="41800905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28597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'xdc-impl-with'!$F$32:$K$32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8009840"/>
        <c:axId val="418010232"/>
      </c:barChart>
      <c:catAx>
        <c:axId val="41800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010232"/>
        <c:crosses val="autoZero"/>
        <c:auto val="1"/>
        <c:lblAlgn val="ctr"/>
        <c:lblOffset val="100"/>
        <c:noMultiLvlLbl val="0"/>
      </c:catAx>
      <c:valAx>
        <c:axId val="41801023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00984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'xdyt-bug-with'!$O$22:$S$22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'xdyt-bug-with'!$O$23:$S$23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'xdyt-bug-with'!$O$24:$S$24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'xdyt-bug-with'!$O$25:$S$25</c:f>
              <c:numCache>
                <c:formatCode>General</c:formatCode>
                <c:ptCount val="5"/>
                <c:pt idx="2">
                  <c:v>2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'xdyt-bug-with'!$N$26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'xdyt-bug-with'!$O$26:$T$26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011016"/>
        <c:axId val="418011408"/>
      </c:barChart>
      <c:catAx>
        <c:axId val="41801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011408"/>
        <c:crosses val="autoZero"/>
        <c:auto val="1"/>
        <c:lblAlgn val="ctr"/>
        <c:lblOffset val="100"/>
        <c:noMultiLvlLbl val="0"/>
      </c:catAx>
      <c:valAx>
        <c:axId val="41801140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01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'xdyt-impl-with'!$O$15:$T$15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'xdyt-impl-with'!$O$16:$T$16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'xdyt-impl-with'!$O$17:$T$17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'xdyt-impl-with'!$O$18:$T$18</c:f>
              <c:numCache>
                <c:formatCode>General</c:formatCode>
                <c:ptCount val="6"/>
                <c:pt idx="0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'xdyt-impl-with'!$N$19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'xdyt-impl-with'!$O$19:$T$19</c:f>
              <c:numCache>
                <c:formatCode>General</c:formatCode>
                <c:ptCount val="6"/>
                <c:pt idx="0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012192"/>
        <c:axId val="418012584"/>
      </c:barChart>
      <c:catAx>
        <c:axId val="41801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012584"/>
        <c:crosses val="autoZero"/>
        <c:auto val="1"/>
        <c:lblAlgn val="ctr"/>
        <c:lblOffset val="100"/>
        <c:noMultiLvlLbl val="0"/>
      </c:catAx>
      <c:valAx>
        <c:axId val="41801258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01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'xdc-impl-with'!$O$18:$T$18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'xdc-impl-with'!$O$19:$T$19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'xdc-impl-with'!$O$20:$T$20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'xdc-impl-with'!$O$21:$T$21</c:f>
              <c:numCache>
                <c:formatCode>General</c:formatCode>
                <c:ptCount val="6"/>
                <c:pt idx="0">
                  <c:v>1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'xdyt-impl-with'!$N$19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'xdc-impl-with'!$O$22:$T$22</c:f>
              <c:numCache>
                <c:formatCode>General</c:formatCode>
                <c:ptCount val="6"/>
                <c:pt idx="0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388280"/>
        <c:axId val="418388672"/>
      </c:barChart>
      <c:catAx>
        <c:axId val="41838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388672"/>
        <c:crosses val="autoZero"/>
        <c:auto val="1"/>
        <c:lblAlgn val="ctr"/>
        <c:lblOffset val="100"/>
        <c:noMultiLvlLbl val="0"/>
      </c:catAx>
      <c:valAx>
        <c:axId val="41838867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38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'xdc-bug-with'!$N$18:$S$18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'xdc-bug-with'!$N$19:$S$19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'xdc-bug-with'!$N$20:$S$20</c:f>
              <c:numCache>
                <c:formatCode>General</c:formatCode>
                <c:ptCount val="6"/>
                <c:pt idx="0">
                  <c:v>2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'xdc-bug-with'!$N$21:$S$21</c:f>
              <c:numCache>
                <c:formatCode>General</c:formatCode>
                <c:ptCount val="6"/>
                <c:pt idx="2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'xdyt-impl-with'!$N$19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'xdc-bug-with'!$N$22:$S$22</c:f>
              <c:numCache>
                <c:formatCode>General</c:formatCode>
                <c:ptCount val="6"/>
                <c:pt idx="0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389456"/>
        <c:axId val="418389848"/>
      </c:barChart>
      <c:catAx>
        <c:axId val="4183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389848"/>
        <c:crosses val="autoZero"/>
        <c:auto val="1"/>
        <c:lblAlgn val="ctr"/>
        <c:lblOffset val="100"/>
        <c:noMultiLvlLbl val="0"/>
      </c:catAx>
      <c:valAx>
        <c:axId val="41838984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38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plus>
            <c:min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8390632"/>
        <c:axId val="418391024"/>
      </c:barChart>
      <c:catAx>
        <c:axId val="418390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391024"/>
        <c:crosses val="autoZero"/>
        <c:auto val="1"/>
        <c:lblAlgn val="ctr"/>
        <c:lblOffset val="100"/>
        <c:noMultiLvlLbl val="0"/>
      </c:catAx>
      <c:valAx>
        <c:axId val="41839102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3906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plus>
            <c:min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plus>
            <c:min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8391416"/>
        <c:axId val="414071640"/>
      </c:barChart>
      <c:catAx>
        <c:axId val="418391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071640"/>
        <c:crosses val="autoZero"/>
        <c:auto val="1"/>
        <c:lblAlgn val="ctr"/>
        <c:lblOffset val="100"/>
        <c:noMultiLvlLbl val="0"/>
      </c:catAx>
      <c:valAx>
        <c:axId val="4140716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391416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8585048"/>
        <c:axId val="418585440"/>
      </c:barChart>
      <c:catAx>
        <c:axId val="418585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585440"/>
        <c:crosses val="autoZero"/>
        <c:auto val="1"/>
        <c:lblAlgn val="ctr"/>
        <c:lblOffset val="100"/>
        <c:noMultiLvlLbl val="0"/>
      </c:catAx>
      <c:valAx>
        <c:axId val="4185854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5850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8586224"/>
        <c:axId val="418586616"/>
      </c:barChart>
      <c:catAx>
        <c:axId val="4185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586616"/>
        <c:crosses val="autoZero"/>
        <c:auto val="1"/>
        <c:lblAlgn val="ctr"/>
        <c:lblOffset val="100"/>
        <c:noMultiLvlLbl val="0"/>
      </c:catAx>
      <c:valAx>
        <c:axId val="41858661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5862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Concluding!$H$27:$J$27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Concluding!$H$29:$J$29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Concluding!$H$31:$J$31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Concluding!$H$33:$J$33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Concluding!$H$35:$J$35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460456"/>
        <c:axId val="601460848"/>
      </c:barChart>
      <c:catAx>
        <c:axId val="601460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1460848"/>
        <c:crosses val="autoZero"/>
        <c:auto val="1"/>
        <c:lblAlgn val="ctr"/>
        <c:lblOffset val="100"/>
        <c:noMultiLvlLbl val="0"/>
      </c:catAx>
      <c:valAx>
        <c:axId val="60146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146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15.5</c:v>
                </c:pt>
                <c:pt idx="3">
                  <c:v>25.785714285714285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Times!$E$22:$H$22</c:f>
              <c:numCache>
                <c:formatCode>General</c:formatCode>
                <c:ptCount val="4"/>
                <c:pt idx="0">
                  <c:v>8.5</c:v>
                </c:pt>
                <c:pt idx="1">
                  <c:v>19</c:v>
                </c:pt>
                <c:pt idx="2">
                  <c:v>16</c:v>
                </c:pt>
                <c:pt idx="3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8587400"/>
        <c:axId val="418587792"/>
      </c:barChart>
      <c:catAx>
        <c:axId val="418587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587792"/>
        <c:crosses val="autoZero"/>
        <c:auto val="1"/>
        <c:lblAlgn val="ctr"/>
        <c:lblOffset val="100"/>
        <c:noMultiLvlLbl val="0"/>
      </c:catAx>
      <c:valAx>
        <c:axId val="41858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58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15.5</c:v>
                </c:pt>
                <c:pt idx="3">
                  <c:v>25.785714285714285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Times!$E$24:$H$24</c:f>
              <c:numCache>
                <c:formatCode>General</c:formatCode>
                <c:ptCount val="4"/>
                <c:pt idx="0">
                  <c:v>8.9285714285714288</c:v>
                </c:pt>
                <c:pt idx="1">
                  <c:v>23.357142857142858</c:v>
                </c:pt>
                <c:pt idx="2">
                  <c:v>16.333333333333332</c:v>
                </c:pt>
                <c:pt idx="3">
                  <c:v>24.4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8894384"/>
        <c:axId val="418894776"/>
      </c:barChart>
      <c:catAx>
        <c:axId val="41889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94776"/>
        <c:crosses val="autoZero"/>
        <c:auto val="1"/>
        <c:lblAlgn val="ctr"/>
        <c:lblOffset val="100"/>
        <c:noMultiLvlLbl val="0"/>
      </c:catAx>
      <c:valAx>
        <c:axId val="418894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9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Total!$A$1</c:f>
              <c:strCache>
                <c:ptCount val="1"/>
                <c:pt idx="0">
                  <c:v>With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Total!$A$16:$D$16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Total!$F$1</c:f>
              <c:strCache>
                <c:ptCount val="1"/>
                <c:pt idx="0">
                  <c:v>Without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Total!$F$16:$I$16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8895560"/>
        <c:axId val="418895952"/>
      </c:barChart>
      <c:catAx>
        <c:axId val="418895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95952"/>
        <c:crosses val="autoZero"/>
        <c:auto val="1"/>
        <c:lblAlgn val="ctr"/>
        <c:lblOffset val="100"/>
        <c:noMultiLvlLbl val="0"/>
      </c:catAx>
      <c:valAx>
        <c:axId val="41889595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9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78858232"/>
        <c:axId val="601461240"/>
      </c:barChart>
      <c:catAx>
        <c:axId val="578858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1461240"/>
        <c:crosses val="autoZero"/>
        <c:auto val="1"/>
        <c:lblAlgn val="ctr"/>
        <c:lblOffset val="100"/>
        <c:noMultiLvlLbl val="0"/>
      </c:catAx>
      <c:valAx>
        <c:axId val="6014612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8858232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15312216"/>
        <c:axId val="568662496"/>
      </c:barChart>
      <c:catAx>
        <c:axId val="515312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8662496"/>
        <c:crosses val="autoZero"/>
        <c:auto val="1"/>
        <c:lblAlgn val="ctr"/>
        <c:lblOffset val="100"/>
        <c:noMultiLvlLbl val="0"/>
      </c:catAx>
      <c:valAx>
        <c:axId val="56866249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53122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6197664"/>
        <c:axId val="582828848"/>
      </c:barChart>
      <c:catAx>
        <c:axId val="416197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2828848"/>
        <c:crosses val="autoZero"/>
        <c:auto val="1"/>
        <c:lblAlgn val="ctr"/>
        <c:lblOffset val="100"/>
        <c:noMultiLvlLbl val="0"/>
      </c:catAx>
      <c:valAx>
        <c:axId val="58282884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61976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82828456"/>
        <c:axId val="582828064"/>
      </c:barChart>
      <c:catAx>
        <c:axId val="582828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2828064"/>
        <c:crosses val="autoZero"/>
        <c:auto val="1"/>
        <c:lblAlgn val="ctr"/>
        <c:lblOffset val="100"/>
        <c:noMultiLvlLbl val="0"/>
      </c:catAx>
      <c:valAx>
        <c:axId val="58282806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28284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(Concluding!$F$2,Concluding!$F$6,Concluding!$F$3)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(Concluding!$F$29,Concluding!$F$31,Concluding!$F$33)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(Concluding!$B$4,Concluding!$F$6,Concluding!$F$3)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(Concluding!$G$29,Concluding!$G$31,Concluding!$G$33)</c:f>
              <c:numCache>
                <c:formatCode>General</c:formatCode>
                <c:ptCount val="3"/>
                <c:pt idx="0">
                  <c:v>0.91666666666666663</c:v>
                </c:pt>
                <c:pt idx="1">
                  <c:v>0</c:v>
                </c:pt>
                <c:pt idx="2">
                  <c:v>8.3333333333333329E-2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(Concluding!$B$29,Concluding!$B$31,Concluding!$B$33)</c:f>
              <c:numCache>
                <c:formatCode>General</c:formatCode>
                <c:ptCount val="3"/>
                <c:pt idx="0">
                  <c:v>0.83333333333333337</c:v>
                </c:pt>
                <c:pt idx="1">
                  <c:v>0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(Concluding!$C$29,Concluding!$C$31,Concluding!$C$33)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(Concluding!$E$2,Concluding!$E$3,Concluding!$B$3)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(Concluding!$D$29,Concluding!$D$31,Concluding!$D$33)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General!$E$2</c:f>
              <c:strCache>
                <c:ptCount val="1"/>
                <c:pt idx="0">
                  <c:v>More than 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(General!$E$25,General!$K$25)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General!$E$4</c:f>
              <c:strCache>
                <c:ptCount val="1"/>
                <c:pt idx="0">
                  <c:v>2-5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(General!$E$27,General!$K$27)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2"/>
          <c:order val="2"/>
          <c:tx>
            <c:strRef>
              <c:f>General!$E$43</c:f>
              <c:strCache>
                <c:ptCount val="1"/>
                <c:pt idx="0">
                  <c:v>Less than 2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(General!$E$29,General!$K$29)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2787520"/>
        <c:axId val="572787912"/>
      </c:barChart>
      <c:catAx>
        <c:axId val="572787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2787912"/>
        <c:crosses val="autoZero"/>
        <c:auto val="1"/>
        <c:lblAlgn val="ctr"/>
        <c:lblOffset val="100"/>
        <c:noMultiLvlLbl val="0"/>
      </c:catAx>
      <c:valAx>
        <c:axId val="5727879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278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General!$D$4</c:f>
              <c:strCache>
                <c:ptCount val="1"/>
                <c:pt idx="0">
                  <c:v>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(General!$D$29,General!$J$29)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</c:ser>
        <c:ser>
          <c:idx val="1"/>
          <c:order val="1"/>
          <c:tx>
            <c:strRef>
              <c:f>General!$D$3</c:f>
              <c:strCache>
                <c:ptCount val="1"/>
                <c:pt idx="0">
                  <c:v>4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(General!$D$31,General!$J$31)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</c:ser>
        <c:ser>
          <c:idx val="2"/>
          <c:order val="2"/>
          <c:tx>
            <c:strRef>
              <c:f>General!$D$32</c:f>
              <c:strCache>
                <c:ptCount val="1"/>
                <c:pt idx="0">
                  <c:v>3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(General!$D$33,General!$J$33)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3"/>
          <c:order val="3"/>
          <c:tx>
            <c:strRef>
              <c:f>General!$D$34</c:f>
              <c:strCache>
                <c:ptCount val="1"/>
                <c:pt idx="0">
                  <c:v>2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(General!$D$35,General!$J$35)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General!$D$36</c:f>
              <c:strCache>
                <c:ptCount val="1"/>
                <c:pt idx="0">
                  <c:v>1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(General!$D$37,General!$J$37)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588320"/>
        <c:axId val="604588712"/>
      </c:barChart>
      <c:catAx>
        <c:axId val="604588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588712"/>
        <c:crosses val="autoZero"/>
        <c:auto val="1"/>
        <c:lblAlgn val="ctr"/>
        <c:lblOffset val="100"/>
        <c:noMultiLvlLbl val="0"/>
      </c:catAx>
      <c:valAx>
        <c:axId val="604588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58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General!$M$2</c:f>
              <c:strCache>
                <c:ptCount val="1"/>
                <c:pt idx="0">
                  <c:v>Often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(General!$M$25,General!$N$25,General!$O$25,General!$P$25)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General!$M$4</c:f>
              <c:strCache>
                <c:ptCount val="1"/>
                <c:pt idx="0">
                  <c:v>Sometimes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(General!$M$27,General!$N$27,General!$O$27,General!$P$27)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General!$M$5</c:f>
              <c:strCache>
                <c:ptCount val="1"/>
                <c:pt idx="0">
                  <c:v>Never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(General!$M$29,General!$N$29,General!$O$29,General!$P$29)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587144"/>
        <c:axId val="604589104"/>
      </c:barChart>
      <c:catAx>
        <c:axId val="604587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589104"/>
        <c:crosses val="autoZero"/>
        <c:auto val="1"/>
        <c:lblAlgn val="ctr"/>
        <c:lblOffset val="100"/>
        <c:noMultiLvlLbl val="0"/>
      </c:catAx>
      <c:valAx>
        <c:axId val="6045891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58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Concluding!$E$77</c:f>
              <c:strCache>
                <c:ptCount val="1"/>
                <c:pt idx="0">
                  <c:v>Debugging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Concluding!$F$51:$K$51</c:f>
              <c:numCache>
                <c:formatCode>General</c:formatCode>
                <c:ptCount val="6"/>
                <c:pt idx="0">
                  <c:v>11</c:v>
                </c:pt>
                <c:pt idx="1">
                  <c:v>6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Concluding!$E$78</c:f>
              <c:strCache>
                <c:ptCount val="1"/>
                <c:pt idx="0">
                  <c:v>Implementing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Concluding!$F$73:$K$73</c:f>
              <c:numCache>
                <c:formatCode>General</c:formatCode>
                <c:ptCount val="6"/>
                <c:pt idx="0">
                  <c:v>12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7601752"/>
        <c:axId val="420800696"/>
      </c:barChart>
      <c:catAx>
        <c:axId val="59760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00696"/>
        <c:crosses val="autoZero"/>
        <c:auto val="1"/>
        <c:lblAlgn val="ctr"/>
        <c:lblOffset val="100"/>
        <c:noMultiLvlLbl val="0"/>
      </c:catAx>
      <c:valAx>
        <c:axId val="420800696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760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Concluding!$H$27:$J$27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Concluding!$H$29:$J$29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Concluding!$H$31:$J$31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Concluding!$H$33:$J$33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Concluding!$H$35:$J$35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2304104"/>
        <c:axId val="572303320"/>
      </c:barChart>
      <c:catAx>
        <c:axId val="572304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2303320"/>
        <c:crosses val="autoZero"/>
        <c:auto val="1"/>
        <c:lblAlgn val="ctr"/>
        <c:lblOffset val="100"/>
        <c:noMultiLvlLbl val="0"/>
      </c:catAx>
      <c:valAx>
        <c:axId val="57230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230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Concluding!$K$27:$N$27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Concluding!$K$29:$N$29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Concluding!$K$31:$N$31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Concluding!$K$33:$N$33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Concluding!$K$35:$N$35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843272"/>
        <c:axId val="601843664"/>
      </c:barChart>
      <c:catAx>
        <c:axId val="601843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1843664"/>
        <c:crosses val="autoZero"/>
        <c:auto val="1"/>
        <c:lblAlgn val="ctr"/>
        <c:lblOffset val="100"/>
        <c:noMultiLvlLbl val="0"/>
      </c:catAx>
      <c:valAx>
        <c:axId val="60184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184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'xdyt-bug-with'!$O$22:$S$22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'xdyt-bug-with'!$O$23:$S$23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'xdyt-bug-with'!$O$24:$S$24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'xdyt-bug-with'!$O$25:$S$25</c:f>
              <c:numCache>
                <c:formatCode>General</c:formatCode>
                <c:ptCount val="5"/>
                <c:pt idx="2">
                  <c:v>2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'xdyt-bug-with'!$N$26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'xdyt-bug-with'!$O$26:$T$26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6441072"/>
        <c:axId val="516442248"/>
      </c:barChart>
      <c:catAx>
        <c:axId val="5164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6442248"/>
        <c:crosses val="autoZero"/>
        <c:auto val="1"/>
        <c:lblAlgn val="ctr"/>
        <c:lblOffset val="100"/>
        <c:noMultiLvlLbl val="0"/>
      </c:catAx>
      <c:valAx>
        <c:axId val="51644224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644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'xdyt-impl-with'!$O$15:$T$15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'xdyt-impl-with'!$O$16:$T$16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'xdyt-impl-with'!$O$17:$T$17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'xdyt-impl-with'!$O$18:$T$18</c:f>
              <c:numCache>
                <c:formatCode>General</c:formatCode>
                <c:ptCount val="6"/>
                <c:pt idx="0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'xdyt-impl-with'!$N$19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'xdyt-impl-with'!$O$19:$T$19</c:f>
              <c:numCache>
                <c:formatCode>General</c:formatCode>
                <c:ptCount val="6"/>
                <c:pt idx="0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4591920"/>
        <c:axId val="601842096"/>
      </c:barChart>
      <c:catAx>
        <c:axId val="52459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1842096"/>
        <c:crosses val="autoZero"/>
        <c:auto val="1"/>
        <c:lblAlgn val="ctr"/>
        <c:lblOffset val="100"/>
        <c:noMultiLvlLbl val="0"/>
      </c:catAx>
      <c:valAx>
        <c:axId val="60184209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459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'xdc-impl-with'!$O$18:$T$18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'xdc-impl-with'!$O$19:$T$19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'xdc-impl-with'!$O$20:$T$20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'xdc-impl-with'!$O$21:$T$21</c:f>
              <c:numCache>
                <c:formatCode>General</c:formatCode>
                <c:ptCount val="6"/>
                <c:pt idx="0">
                  <c:v>1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'xdyt-impl-with'!$N$19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'xdc-impl-with'!$O$22:$T$22</c:f>
              <c:numCache>
                <c:formatCode>General</c:formatCode>
                <c:ptCount val="6"/>
                <c:pt idx="0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9680104"/>
        <c:axId val="599680496"/>
      </c:barChart>
      <c:catAx>
        <c:axId val="599680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680496"/>
        <c:crosses val="autoZero"/>
        <c:auto val="1"/>
        <c:lblAlgn val="ctr"/>
        <c:lblOffset val="100"/>
        <c:noMultiLvlLbl val="0"/>
      </c:catAx>
      <c:valAx>
        <c:axId val="59968049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680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'xdc-bug-with'!$N$18:$S$18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'xdc-bug-with'!$N$19:$S$19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'xdc-bug-with'!$N$20:$S$20</c:f>
              <c:numCache>
                <c:formatCode>General</c:formatCode>
                <c:ptCount val="6"/>
                <c:pt idx="0">
                  <c:v>2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'xdc-bug-with'!$N$21:$S$21</c:f>
              <c:numCache>
                <c:formatCode>General</c:formatCode>
                <c:ptCount val="6"/>
                <c:pt idx="2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'xdyt-impl-with'!$N$19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'xdc-bug-with'!$N$22:$S$22</c:f>
              <c:numCache>
                <c:formatCode>General</c:formatCode>
                <c:ptCount val="6"/>
                <c:pt idx="0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7029608"/>
        <c:axId val="577030000"/>
      </c:barChart>
      <c:catAx>
        <c:axId val="57702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030000"/>
        <c:crosses val="autoZero"/>
        <c:auto val="1"/>
        <c:lblAlgn val="ctr"/>
        <c:lblOffset val="100"/>
        <c:noMultiLvlLbl val="0"/>
      </c:catAx>
      <c:valAx>
        <c:axId val="57703000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029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26" Type="http://schemas.openxmlformats.org/officeDocument/2006/relationships/chart" Target="../charts/chart32.xml"/><Relationship Id="rId3" Type="http://schemas.openxmlformats.org/officeDocument/2006/relationships/chart" Target="../charts/chart9.xml"/><Relationship Id="rId21" Type="http://schemas.openxmlformats.org/officeDocument/2006/relationships/chart" Target="../charts/chart27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5" Type="http://schemas.openxmlformats.org/officeDocument/2006/relationships/chart" Target="../charts/chart31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20" Type="http://schemas.openxmlformats.org/officeDocument/2006/relationships/chart" Target="../charts/chart26.xml"/><Relationship Id="rId29" Type="http://schemas.openxmlformats.org/officeDocument/2006/relationships/chart" Target="../charts/chart35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24" Type="http://schemas.openxmlformats.org/officeDocument/2006/relationships/chart" Target="../charts/chart30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23" Type="http://schemas.openxmlformats.org/officeDocument/2006/relationships/chart" Target="../charts/chart29.xml"/><Relationship Id="rId28" Type="http://schemas.openxmlformats.org/officeDocument/2006/relationships/chart" Target="../charts/chart34.xml"/><Relationship Id="rId10" Type="http://schemas.openxmlformats.org/officeDocument/2006/relationships/chart" Target="../charts/chart16.xml"/><Relationship Id="rId19" Type="http://schemas.openxmlformats.org/officeDocument/2006/relationships/chart" Target="../charts/chart25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Relationship Id="rId22" Type="http://schemas.openxmlformats.org/officeDocument/2006/relationships/chart" Target="../charts/chart28.xml"/><Relationship Id="rId27" Type="http://schemas.openxmlformats.org/officeDocument/2006/relationships/chart" Target="../charts/chart33.xml"/><Relationship Id="rId30" Type="http://schemas.openxmlformats.org/officeDocument/2006/relationships/chart" Target="../charts/chart3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chart" Target="../charts/chart52.xml"/><Relationship Id="rId18" Type="http://schemas.openxmlformats.org/officeDocument/2006/relationships/chart" Target="../charts/chart57.xml"/><Relationship Id="rId3" Type="http://schemas.openxmlformats.org/officeDocument/2006/relationships/chart" Target="../charts/chart42.xml"/><Relationship Id="rId7" Type="http://schemas.openxmlformats.org/officeDocument/2006/relationships/chart" Target="../charts/chart46.xml"/><Relationship Id="rId12" Type="http://schemas.openxmlformats.org/officeDocument/2006/relationships/chart" Target="../charts/chart51.xml"/><Relationship Id="rId17" Type="http://schemas.openxmlformats.org/officeDocument/2006/relationships/chart" Target="../charts/chart56.xml"/><Relationship Id="rId2" Type="http://schemas.openxmlformats.org/officeDocument/2006/relationships/chart" Target="../charts/chart41.xml"/><Relationship Id="rId16" Type="http://schemas.openxmlformats.org/officeDocument/2006/relationships/chart" Target="../charts/chart55.xml"/><Relationship Id="rId20" Type="http://schemas.openxmlformats.org/officeDocument/2006/relationships/chart" Target="../charts/chart59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5" Type="http://schemas.openxmlformats.org/officeDocument/2006/relationships/chart" Target="../charts/chart44.xml"/><Relationship Id="rId15" Type="http://schemas.openxmlformats.org/officeDocument/2006/relationships/chart" Target="../charts/chart54.xml"/><Relationship Id="rId10" Type="http://schemas.openxmlformats.org/officeDocument/2006/relationships/chart" Target="../charts/chart49.xml"/><Relationship Id="rId19" Type="http://schemas.openxmlformats.org/officeDocument/2006/relationships/chart" Target="../charts/chart58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Relationship Id="rId14" Type="http://schemas.openxmlformats.org/officeDocument/2006/relationships/chart" Target="../charts/chart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719137</xdr:colOff>
      <xdr:row>32</xdr:row>
      <xdr:rowOff>123825</xdr:rowOff>
    </xdr:from>
    <xdr:to>
      <xdr:col>9</xdr:col>
      <xdr:colOff>671512</xdr:colOff>
      <xdr:row>47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981075</xdr:colOff>
      <xdr:row>32</xdr:row>
      <xdr:rowOff>95250</xdr:rowOff>
    </xdr:from>
    <xdr:to>
      <xdr:col>16</xdr:col>
      <xdr:colOff>381000</xdr:colOff>
      <xdr:row>46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9</xdr:row>
      <xdr:rowOff>123825</xdr:rowOff>
    </xdr:from>
    <xdr:to>
      <xdr:col>13</xdr:col>
      <xdr:colOff>109537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509587</xdr:colOff>
      <xdr:row>14</xdr:row>
      <xdr:rowOff>133350</xdr:rowOff>
    </xdr:from>
    <xdr:to>
      <xdr:col>15</xdr:col>
      <xdr:colOff>204787</xdr:colOff>
      <xdr:row>29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633412</xdr:colOff>
      <xdr:row>19</xdr:row>
      <xdr:rowOff>38100</xdr:rowOff>
    </xdr:from>
    <xdr:to>
      <xdr:col>11</xdr:col>
      <xdr:colOff>109537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12</xdr:row>
      <xdr:rowOff>85725</xdr:rowOff>
    </xdr:from>
    <xdr:to>
      <xdr:col>9</xdr:col>
      <xdr:colOff>295275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28575</xdr:rowOff>
    </xdr:from>
    <xdr:to>
      <xdr:col>7</xdr:col>
      <xdr:colOff>361950</xdr:colOff>
      <xdr:row>15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17</xdr:row>
      <xdr:rowOff>28575</xdr:rowOff>
    </xdr:from>
    <xdr:to>
      <xdr:col>7</xdr:col>
      <xdr:colOff>361950</xdr:colOff>
      <xdr:row>31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33</xdr:row>
      <xdr:rowOff>47625</xdr:rowOff>
    </xdr:from>
    <xdr:to>
      <xdr:col>7</xdr:col>
      <xdr:colOff>361950</xdr:colOff>
      <xdr:row>47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49</xdr:row>
      <xdr:rowOff>47625</xdr:rowOff>
    </xdr:from>
    <xdr:to>
      <xdr:col>7</xdr:col>
      <xdr:colOff>361950</xdr:colOff>
      <xdr:row>63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65</xdr:row>
      <xdr:rowOff>47625</xdr:rowOff>
    </xdr:from>
    <xdr:to>
      <xdr:col>5</xdr:col>
      <xdr:colOff>466724</xdr:colOff>
      <xdr:row>79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</xdr:colOff>
      <xdr:row>81</xdr:row>
      <xdr:rowOff>28575</xdr:rowOff>
    </xdr:from>
    <xdr:to>
      <xdr:col>5</xdr:col>
      <xdr:colOff>410100</xdr:colOff>
      <xdr:row>95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76200</xdr:colOff>
      <xdr:row>97</xdr:row>
      <xdr:rowOff>47625</xdr:rowOff>
    </xdr:from>
    <xdr:to>
      <xdr:col>5</xdr:col>
      <xdr:colOff>448200</xdr:colOff>
      <xdr:row>111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47625</xdr:colOff>
      <xdr:row>113</xdr:row>
      <xdr:rowOff>38100</xdr:rowOff>
    </xdr:from>
    <xdr:to>
      <xdr:col>5</xdr:col>
      <xdr:colOff>419625</xdr:colOff>
      <xdr:row>127</xdr:row>
      <xdr:rowOff>114300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66675</xdr:colOff>
      <xdr:row>129</xdr:row>
      <xdr:rowOff>38100</xdr:rowOff>
    </xdr:from>
    <xdr:to>
      <xdr:col>5</xdr:col>
      <xdr:colOff>438675</xdr:colOff>
      <xdr:row>143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85725</xdr:colOff>
      <xdr:row>145</xdr:row>
      <xdr:rowOff>47625</xdr:rowOff>
    </xdr:from>
    <xdr:to>
      <xdr:col>5</xdr:col>
      <xdr:colOff>457725</xdr:colOff>
      <xdr:row>159</xdr:row>
      <xdr:rowOff>123825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57150</xdr:colOff>
      <xdr:row>177</xdr:row>
      <xdr:rowOff>57150</xdr:rowOff>
    </xdr:from>
    <xdr:to>
      <xdr:col>7</xdr:col>
      <xdr:colOff>361950</xdr:colOff>
      <xdr:row>191</xdr:row>
      <xdr:rowOff>133350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47625</xdr:colOff>
      <xdr:row>161</xdr:row>
      <xdr:rowOff>66675</xdr:rowOff>
    </xdr:from>
    <xdr:to>
      <xdr:col>7</xdr:col>
      <xdr:colOff>352425</xdr:colOff>
      <xdr:row>175</xdr:row>
      <xdr:rowOff>142875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76200</xdr:colOff>
      <xdr:row>193</xdr:row>
      <xdr:rowOff>47625</xdr:rowOff>
    </xdr:from>
    <xdr:to>
      <xdr:col>7</xdr:col>
      <xdr:colOff>381000</xdr:colOff>
      <xdr:row>207</xdr:row>
      <xdr:rowOff>123825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95250</xdr:colOff>
      <xdr:row>209</xdr:row>
      <xdr:rowOff>38100</xdr:rowOff>
    </xdr:from>
    <xdr:to>
      <xdr:col>7</xdr:col>
      <xdr:colOff>400050</xdr:colOff>
      <xdr:row>223</xdr:row>
      <xdr:rowOff>114300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66675</xdr:colOff>
      <xdr:row>224</xdr:row>
      <xdr:rowOff>47625</xdr:rowOff>
    </xdr:from>
    <xdr:to>
      <xdr:col>7</xdr:col>
      <xdr:colOff>371475</xdr:colOff>
      <xdr:row>238</xdr:row>
      <xdr:rowOff>123825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590550</xdr:colOff>
      <xdr:row>224</xdr:row>
      <xdr:rowOff>66675</xdr:rowOff>
    </xdr:from>
    <xdr:to>
      <xdr:col>16</xdr:col>
      <xdr:colOff>285750</xdr:colOff>
      <xdr:row>238</xdr:row>
      <xdr:rowOff>142875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19050</xdr:colOff>
      <xdr:row>161</xdr:row>
      <xdr:rowOff>47625</xdr:rowOff>
    </xdr:from>
    <xdr:to>
      <xdr:col>16</xdr:col>
      <xdr:colOff>323850</xdr:colOff>
      <xdr:row>175</xdr:row>
      <xdr:rowOff>123825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561975</xdr:colOff>
      <xdr:row>240</xdr:row>
      <xdr:rowOff>19050</xdr:rowOff>
    </xdr:from>
    <xdr:to>
      <xdr:col>16</xdr:col>
      <xdr:colOff>257175</xdr:colOff>
      <xdr:row>254</xdr:row>
      <xdr:rowOff>95250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28575</xdr:colOff>
      <xdr:row>256</xdr:row>
      <xdr:rowOff>28575</xdr:rowOff>
    </xdr:from>
    <xdr:to>
      <xdr:col>16</xdr:col>
      <xdr:colOff>333375</xdr:colOff>
      <xdr:row>270</xdr:row>
      <xdr:rowOff>104775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9525</xdr:colOff>
      <xdr:row>288</xdr:row>
      <xdr:rowOff>38100</xdr:rowOff>
    </xdr:from>
    <xdr:to>
      <xdr:col>16</xdr:col>
      <xdr:colOff>314325</xdr:colOff>
      <xdr:row>302</xdr:row>
      <xdr:rowOff>114300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38100</xdr:colOff>
      <xdr:row>272</xdr:row>
      <xdr:rowOff>19050</xdr:rowOff>
    </xdr:from>
    <xdr:to>
      <xdr:col>16</xdr:col>
      <xdr:colOff>342900</xdr:colOff>
      <xdr:row>286</xdr:row>
      <xdr:rowOff>95250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66675</xdr:colOff>
      <xdr:row>240</xdr:row>
      <xdr:rowOff>38100</xdr:rowOff>
    </xdr:from>
    <xdr:to>
      <xdr:col>7</xdr:col>
      <xdr:colOff>371475</xdr:colOff>
      <xdr:row>254</xdr:row>
      <xdr:rowOff>114300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76200</xdr:colOff>
      <xdr:row>256</xdr:row>
      <xdr:rowOff>28575</xdr:rowOff>
    </xdr:from>
    <xdr:to>
      <xdr:col>7</xdr:col>
      <xdr:colOff>381000</xdr:colOff>
      <xdr:row>270</xdr:row>
      <xdr:rowOff>104775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47625</xdr:colOff>
      <xdr:row>272</xdr:row>
      <xdr:rowOff>28575</xdr:rowOff>
    </xdr:from>
    <xdr:to>
      <xdr:col>7</xdr:col>
      <xdr:colOff>352425</xdr:colOff>
      <xdr:row>286</xdr:row>
      <xdr:rowOff>104775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114300</xdr:colOff>
      <xdr:row>288</xdr:row>
      <xdr:rowOff>38100</xdr:rowOff>
    </xdr:from>
    <xdr:to>
      <xdr:col>7</xdr:col>
      <xdr:colOff>419100</xdr:colOff>
      <xdr:row>302</xdr:row>
      <xdr:rowOff>114300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19050</xdr:colOff>
      <xdr:row>17</xdr:row>
      <xdr:rowOff>66675</xdr:rowOff>
    </xdr:from>
    <xdr:to>
      <xdr:col>16</xdr:col>
      <xdr:colOff>323850</xdr:colOff>
      <xdr:row>31</xdr:row>
      <xdr:rowOff>142875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95250</xdr:colOff>
      <xdr:row>1</xdr:row>
      <xdr:rowOff>66675</xdr:rowOff>
    </xdr:from>
    <xdr:to>
      <xdr:col>16</xdr:col>
      <xdr:colOff>400050</xdr:colOff>
      <xdr:row>15</xdr:row>
      <xdr:rowOff>142875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66675</xdr:colOff>
      <xdr:row>33</xdr:row>
      <xdr:rowOff>38100</xdr:rowOff>
    </xdr:from>
    <xdr:to>
      <xdr:col>16</xdr:col>
      <xdr:colOff>371475</xdr:colOff>
      <xdr:row>47</xdr:row>
      <xdr:rowOff>114300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47625</xdr:colOff>
      <xdr:row>49</xdr:row>
      <xdr:rowOff>38100</xdr:rowOff>
    </xdr:from>
    <xdr:to>
      <xdr:col>16</xdr:col>
      <xdr:colOff>352425</xdr:colOff>
      <xdr:row>63</xdr:row>
      <xdr:rowOff>114300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9525</xdr:colOff>
      <xdr:row>209</xdr:row>
      <xdr:rowOff>114300</xdr:rowOff>
    </xdr:from>
    <xdr:to>
      <xdr:col>16</xdr:col>
      <xdr:colOff>314325</xdr:colOff>
      <xdr:row>224</xdr:row>
      <xdr:rowOff>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16</xdr:row>
      <xdr:rowOff>66675</xdr:rowOff>
    </xdr:from>
    <xdr:to>
      <xdr:col>17</xdr:col>
      <xdr:colOff>300037</xdr:colOff>
      <xdr:row>30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17</xdr:col>
      <xdr:colOff>304800</xdr:colOff>
      <xdr:row>46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3</xdr:row>
      <xdr:rowOff>9525</xdr:rowOff>
    </xdr:from>
    <xdr:to>
      <xdr:col>17</xdr:col>
      <xdr:colOff>309562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7</xdr:col>
      <xdr:colOff>304800</xdr:colOff>
      <xdr:row>59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60</xdr:row>
      <xdr:rowOff>0</xdr:rowOff>
    </xdr:from>
    <xdr:to>
      <xdr:col>5</xdr:col>
      <xdr:colOff>371474</xdr:colOff>
      <xdr:row>74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5</xdr:col>
      <xdr:colOff>372000</xdr:colOff>
      <xdr:row>89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90</xdr:row>
      <xdr:rowOff>0</xdr:rowOff>
    </xdr:from>
    <xdr:to>
      <xdr:col>5</xdr:col>
      <xdr:colOff>372000</xdr:colOff>
      <xdr:row>104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105</xdr:row>
      <xdr:rowOff>0</xdr:rowOff>
    </xdr:from>
    <xdr:to>
      <xdr:col>5</xdr:col>
      <xdr:colOff>372000</xdr:colOff>
      <xdr:row>119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120</xdr:row>
      <xdr:rowOff>0</xdr:rowOff>
    </xdr:from>
    <xdr:to>
      <xdr:col>5</xdr:col>
      <xdr:colOff>372000</xdr:colOff>
      <xdr:row>134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135</xdr:row>
      <xdr:rowOff>0</xdr:rowOff>
    </xdr:from>
    <xdr:to>
      <xdr:col>5</xdr:col>
      <xdr:colOff>372000</xdr:colOff>
      <xdr:row>149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150</xdr:row>
      <xdr:rowOff>0</xdr:rowOff>
    </xdr:from>
    <xdr:to>
      <xdr:col>7</xdr:col>
      <xdr:colOff>304800</xdr:colOff>
      <xdr:row>164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165</xdr:row>
      <xdr:rowOff>0</xdr:rowOff>
    </xdr:from>
    <xdr:to>
      <xdr:col>7</xdr:col>
      <xdr:colOff>304800</xdr:colOff>
      <xdr:row>179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180</xdr:row>
      <xdr:rowOff>0</xdr:rowOff>
    </xdr:from>
    <xdr:to>
      <xdr:col>7</xdr:col>
      <xdr:colOff>304800</xdr:colOff>
      <xdr:row>194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195</xdr:row>
      <xdr:rowOff>0</xdr:rowOff>
    </xdr:from>
    <xdr:to>
      <xdr:col>7</xdr:col>
      <xdr:colOff>304800</xdr:colOff>
      <xdr:row>209</xdr:row>
      <xdr:rowOff>76200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210</xdr:row>
      <xdr:rowOff>0</xdr:rowOff>
    </xdr:from>
    <xdr:to>
      <xdr:col>7</xdr:col>
      <xdr:colOff>304800</xdr:colOff>
      <xdr:row>224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225</xdr:row>
      <xdr:rowOff>0</xdr:rowOff>
    </xdr:from>
    <xdr:to>
      <xdr:col>7</xdr:col>
      <xdr:colOff>304800</xdr:colOff>
      <xdr:row>239</xdr:row>
      <xdr:rowOff>76200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240</xdr:row>
      <xdr:rowOff>0</xdr:rowOff>
    </xdr:from>
    <xdr:to>
      <xdr:col>7</xdr:col>
      <xdr:colOff>304800</xdr:colOff>
      <xdr:row>254</xdr:row>
      <xdr:rowOff>76200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255</xdr:row>
      <xdr:rowOff>0</xdr:rowOff>
    </xdr:from>
    <xdr:to>
      <xdr:col>7</xdr:col>
      <xdr:colOff>304800</xdr:colOff>
      <xdr:row>269</xdr:row>
      <xdr:rowOff>76200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270</xdr:row>
      <xdr:rowOff>0</xdr:rowOff>
    </xdr:from>
    <xdr:to>
      <xdr:col>7</xdr:col>
      <xdr:colOff>304800</xdr:colOff>
      <xdr:row>284</xdr:row>
      <xdr:rowOff>76200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285</xdr:row>
      <xdr:rowOff>0</xdr:rowOff>
    </xdr:from>
    <xdr:to>
      <xdr:col>7</xdr:col>
      <xdr:colOff>304800</xdr:colOff>
      <xdr:row>299</xdr:row>
      <xdr:rowOff>76200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K18" sqref="K18"/>
    </sheetView>
  </sheetViews>
  <sheetFormatPr defaultRowHeight="15" x14ac:dyDescent="0.25"/>
  <cols>
    <col min="1" max="2" width="11.85546875" bestFit="1" customWidth="1"/>
    <col min="3" max="3" width="17.7109375" bestFit="1" customWidth="1"/>
    <col min="4" max="4" width="11.7109375" bestFit="1" customWidth="1"/>
    <col min="5" max="5" width="14" bestFit="1" customWidth="1"/>
    <col min="6" max="6" width="25.140625" bestFit="1" customWidth="1"/>
    <col min="7" max="7" width="15.140625" bestFit="1" customWidth="1"/>
    <col min="8" max="8" width="19.140625" bestFit="1" customWidth="1"/>
    <col min="9" max="10" width="14.7109375" bestFit="1" customWidth="1"/>
    <col min="11" max="11" width="14.140625" bestFit="1" customWidth="1"/>
    <col min="12" max="12" width="12.5703125" bestFit="1" customWidth="1"/>
    <col min="13" max="16" width="18.42578125" bestFit="1" customWidth="1"/>
  </cols>
  <sheetData>
    <row r="1" spans="1:16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1986</v>
      </c>
      <c r="C2" t="s">
        <v>15</v>
      </c>
      <c r="D2">
        <v>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>
        <v>5</v>
      </c>
      <c r="K2" t="s">
        <v>16</v>
      </c>
      <c r="L2" t="s">
        <v>17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>
        <v>2</v>
      </c>
      <c r="B3">
        <v>1984</v>
      </c>
      <c r="C3" t="s">
        <v>15</v>
      </c>
      <c r="D3" s="2">
        <v>4</v>
      </c>
      <c r="E3" s="3" t="s">
        <v>50</v>
      </c>
      <c r="F3" t="s">
        <v>48</v>
      </c>
      <c r="H3" t="s">
        <v>48</v>
      </c>
      <c r="J3" s="2">
        <v>4</v>
      </c>
      <c r="K3" s="3" t="s">
        <v>50</v>
      </c>
      <c r="L3" t="s">
        <v>17</v>
      </c>
      <c r="M3" t="s">
        <v>49</v>
      </c>
      <c r="N3" t="s">
        <v>20</v>
      </c>
      <c r="O3" t="s">
        <v>49</v>
      </c>
      <c r="P3" t="s">
        <v>20</v>
      </c>
    </row>
    <row r="4" spans="1:16" x14ac:dyDescent="0.25">
      <c r="A4">
        <v>3</v>
      </c>
      <c r="B4">
        <v>1991</v>
      </c>
      <c r="C4" t="s">
        <v>54</v>
      </c>
      <c r="D4">
        <v>5</v>
      </c>
      <c r="E4" s="3" t="s">
        <v>50</v>
      </c>
      <c r="F4" t="s">
        <v>17</v>
      </c>
      <c r="G4" t="s">
        <v>18</v>
      </c>
      <c r="H4" t="s">
        <v>17</v>
      </c>
      <c r="I4" t="s">
        <v>55</v>
      </c>
      <c r="J4" s="2">
        <v>4</v>
      </c>
      <c r="K4" s="3" t="s">
        <v>50</v>
      </c>
      <c r="L4" t="s">
        <v>17</v>
      </c>
      <c r="M4" t="s">
        <v>21</v>
      </c>
      <c r="N4" t="s">
        <v>20</v>
      </c>
      <c r="O4" t="s">
        <v>20</v>
      </c>
      <c r="P4" t="s">
        <v>20</v>
      </c>
    </row>
    <row r="5" spans="1:16" x14ac:dyDescent="0.25">
      <c r="A5">
        <v>4</v>
      </c>
      <c r="B5">
        <v>1987</v>
      </c>
      <c r="C5" t="s">
        <v>15</v>
      </c>
      <c r="D5">
        <v>4</v>
      </c>
      <c r="E5" t="s">
        <v>71</v>
      </c>
      <c r="F5" t="s">
        <v>17</v>
      </c>
      <c r="G5" t="s">
        <v>72</v>
      </c>
      <c r="H5" t="s">
        <v>17</v>
      </c>
      <c r="I5" t="s">
        <v>19</v>
      </c>
      <c r="J5">
        <v>3</v>
      </c>
      <c r="K5" t="s">
        <v>71</v>
      </c>
      <c r="L5" t="s">
        <v>17</v>
      </c>
      <c r="M5" t="s">
        <v>49</v>
      </c>
      <c r="N5" t="s">
        <v>20</v>
      </c>
      <c r="O5" t="s">
        <v>21</v>
      </c>
      <c r="P5" t="s">
        <v>20</v>
      </c>
    </row>
    <row r="6" spans="1:16" x14ac:dyDescent="0.25">
      <c r="A6">
        <v>5</v>
      </c>
      <c r="B6">
        <v>1987</v>
      </c>
      <c r="C6" t="s">
        <v>15</v>
      </c>
      <c r="D6">
        <v>5</v>
      </c>
      <c r="E6" t="s">
        <v>16</v>
      </c>
      <c r="F6" t="s">
        <v>17</v>
      </c>
      <c r="G6" s="4" t="s">
        <v>74</v>
      </c>
      <c r="H6" t="s">
        <v>17</v>
      </c>
      <c r="I6" s="4" t="s">
        <v>75</v>
      </c>
      <c r="J6">
        <v>5</v>
      </c>
      <c r="K6" t="s">
        <v>16</v>
      </c>
      <c r="L6" t="s">
        <v>17</v>
      </c>
      <c r="M6" t="s">
        <v>20</v>
      </c>
      <c r="N6" t="s">
        <v>20</v>
      </c>
      <c r="O6" t="s">
        <v>49</v>
      </c>
      <c r="P6" t="s">
        <v>20</v>
      </c>
    </row>
    <row r="7" spans="1:16" x14ac:dyDescent="0.25">
      <c r="A7">
        <v>6</v>
      </c>
      <c r="B7">
        <v>1990</v>
      </c>
      <c r="C7" t="s">
        <v>15</v>
      </c>
      <c r="D7">
        <v>5</v>
      </c>
      <c r="E7" s="3" t="s">
        <v>50</v>
      </c>
      <c r="F7" t="s">
        <v>17</v>
      </c>
      <c r="G7" t="s">
        <v>18</v>
      </c>
      <c r="H7" t="s">
        <v>17</v>
      </c>
      <c r="I7" t="s">
        <v>18</v>
      </c>
      <c r="J7">
        <v>5</v>
      </c>
      <c r="K7" s="3" t="s">
        <v>50</v>
      </c>
      <c r="L7" t="s">
        <v>17</v>
      </c>
      <c r="M7" t="s">
        <v>21</v>
      </c>
      <c r="N7" t="s">
        <v>20</v>
      </c>
      <c r="O7" t="s">
        <v>20</v>
      </c>
      <c r="P7" t="s">
        <v>20</v>
      </c>
    </row>
    <row r="8" spans="1:16" x14ac:dyDescent="0.25">
      <c r="A8">
        <v>8</v>
      </c>
      <c r="B8">
        <v>1989</v>
      </c>
      <c r="C8" t="s">
        <v>15</v>
      </c>
      <c r="D8">
        <v>3</v>
      </c>
      <c r="E8" t="s">
        <v>71</v>
      </c>
      <c r="F8" t="s">
        <v>17</v>
      </c>
      <c r="G8" t="s">
        <v>19</v>
      </c>
      <c r="H8" t="s">
        <v>48</v>
      </c>
      <c r="J8">
        <v>3</v>
      </c>
      <c r="K8" t="s">
        <v>71</v>
      </c>
      <c r="L8" t="s">
        <v>48</v>
      </c>
    </row>
    <row r="9" spans="1:16" x14ac:dyDescent="0.25">
      <c r="A9">
        <v>9</v>
      </c>
      <c r="B9">
        <v>1982</v>
      </c>
      <c r="C9" t="s">
        <v>15</v>
      </c>
      <c r="D9">
        <v>3</v>
      </c>
      <c r="E9" t="s">
        <v>71</v>
      </c>
      <c r="F9" t="s">
        <v>48</v>
      </c>
      <c r="H9" t="s">
        <v>17</v>
      </c>
      <c r="I9" t="s">
        <v>149</v>
      </c>
      <c r="J9">
        <v>3</v>
      </c>
      <c r="K9" t="s">
        <v>71</v>
      </c>
      <c r="L9" t="s">
        <v>48</v>
      </c>
    </row>
    <row r="10" spans="1:16" x14ac:dyDescent="0.25">
      <c r="A10">
        <v>10</v>
      </c>
      <c r="B10">
        <v>1991</v>
      </c>
      <c r="C10" t="s">
        <v>15</v>
      </c>
      <c r="D10">
        <v>3</v>
      </c>
      <c r="E10" t="s">
        <v>71</v>
      </c>
      <c r="F10" t="s">
        <v>17</v>
      </c>
      <c r="G10" t="s">
        <v>19</v>
      </c>
      <c r="H10" t="s">
        <v>48</v>
      </c>
      <c r="J10">
        <v>2</v>
      </c>
      <c r="K10" t="s">
        <v>71</v>
      </c>
      <c r="L10" t="s">
        <v>17</v>
      </c>
      <c r="M10" t="s">
        <v>49</v>
      </c>
      <c r="N10" t="s">
        <v>49</v>
      </c>
      <c r="O10" t="s">
        <v>21</v>
      </c>
      <c r="P10" t="s">
        <v>20</v>
      </c>
    </row>
    <row r="11" spans="1:16" x14ac:dyDescent="0.25">
      <c r="A11">
        <v>11</v>
      </c>
      <c r="B11">
        <v>1990</v>
      </c>
      <c r="C11" t="s">
        <v>15</v>
      </c>
      <c r="D11">
        <v>4</v>
      </c>
      <c r="E11" s="3" t="s">
        <v>50</v>
      </c>
      <c r="F11" t="s">
        <v>17</v>
      </c>
      <c r="G11" t="s">
        <v>18</v>
      </c>
      <c r="H11" t="s">
        <v>48</v>
      </c>
      <c r="J11">
        <v>4</v>
      </c>
      <c r="K11" s="3" t="s">
        <v>50</v>
      </c>
      <c r="L11" t="s">
        <v>17</v>
      </c>
      <c r="M11" t="s">
        <v>21</v>
      </c>
      <c r="N11" t="s">
        <v>20</v>
      </c>
      <c r="O11" t="s">
        <v>20</v>
      </c>
      <c r="P11" t="s">
        <v>20</v>
      </c>
    </row>
    <row r="12" spans="1:16" x14ac:dyDescent="0.25">
      <c r="A12">
        <v>12</v>
      </c>
      <c r="B12">
        <v>1992</v>
      </c>
      <c r="C12" t="s">
        <v>15</v>
      </c>
      <c r="D12">
        <v>3</v>
      </c>
      <c r="E12" t="s">
        <v>71</v>
      </c>
      <c r="F12" t="s">
        <v>48</v>
      </c>
      <c r="H12" t="s">
        <v>17</v>
      </c>
      <c r="I12" t="s">
        <v>152</v>
      </c>
      <c r="J12">
        <v>3</v>
      </c>
      <c r="K12" t="s">
        <v>71</v>
      </c>
      <c r="L12" t="s">
        <v>17</v>
      </c>
      <c r="M12" t="s">
        <v>21</v>
      </c>
      <c r="N12" t="s">
        <v>49</v>
      </c>
      <c r="O12" t="s">
        <v>49</v>
      </c>
      <c r="P12" t="s">
        <v>20</v>
      </c>
    </row>
    <row r="13" spans="1:16" x14ac:dyDescent="0.25">
      <c r="A13">
        <v>13</v>
      </c>
      <c r="B13">
        <v>1989</v>
      </c>
      <c r="C13" t="s">
        <v>54</v>
      </c>
      <c r="D13">
        <v>3</v>
      </c>
      <c r="E13" s="3" t="s">
        <v>50</v>
      </c>
      <c r="F13" t="s">
        <v>17</v>
      </c>
      <c r="G13" t="s">
        <v>169</v>
      </c>
      <c r="H13" t="s">
        <v>17</v>
      </c>
      <c r="I13" t="s">
        <v>72</v>
      </c>
      <c r="J13">
        <v>3</v>
      </c>
      <c r="K13" s="3" t="s">
        <v>50</v>
      </c>
      <c r="L13" t="s">
        <v>17</v>
      </c>
      <c r="M13" t="s">
        <v>20</v>
      </c>
      <c r="N13" t="s">
        <v>20</v>
      </c>
      <c r="O13" t="s">
        <v>21</v>
      </c>
      <c r="P13" t="s">
        <v>20</v>
      </c>
    </row>
    <row r="24" spans="1:16" x14ac:dyDescent="0.25">
      <c r="A24" t="s">
        <v>58</v>
      </c>
      <c r="B24" t="s">
        <v>60</v>
      </c>
      <c r="C24" t="s">
        <v>61</v>
      </c>
      <c r="D24" t="s">
        <v>68</v>
      </c>
      <c r="E24" t="s">
        <v>63</v>
      </c>
      <c r="F24" t="s">
        <v>65</v>
      </c>
      <c r="H24" t="s">
        <v>66</v>
      </c>
      <c r="J24" t="s">
        <v>67</v>
      </c>
      <c r="K24" t="s">
        <v>63</v>
      </c>
      <c r="L24" t="s">
        <v>70</v>
      </c>
      <c r="M24" t="s">
        <v>96</v>
      </c>
      <c r="N24" t="s">
        <v>96</v>
      </c>
      <c r="O24" t="s">
        <v>96</v>
      </c>
      <c r="P24" t="s">
        <v>96</v>
      </c>
    </row>
    <row r="25" spans="1:16" x14ac:dyDescent="0.25">
      <c r="B25">
        <f>MEDIAN(B2:B20)</f>
        <v>1989</v>
      </c>
      <c r="C25">
        <f>COUNTIF(C2:C20,"Male")</f>
        <v>10</v>
      </c>
      <c r="D25">
        <f>MEDIAN(D2:D20)</f>
        <v>4</v>
      </c>
      <c r="E25">
        <f>COUNTIF(E2:E21,"More than 5")</f>
        <v>2</v>
      </c>
      <c r="F25">
        <f>COUNTIF(F2:F21,"Yes")</f>
        <v>9</v>
      </c>
      <c r="H25">
        <f>COUNTIF(H2:H21,"Yes")</f>
        <v>8</v>
      </c>
      <c r="J25">
        <f>MEDIAN(J2:J4)</f>
        <v>4</v>
      </c>
      <c r="K25">
        <f>COUNTIF(K2:K21,"More than 5")</f>
        <v>2</v>
      </c>
      <c r="L25">
        <f>COUNTIF(L2:L21, "Yes")</f>
        <v>10</v>
      </c>
      <c r="M25">
        <f>COUNTIF(M2:M20,"Often")</f>
        <v>3</v>
      </c>
      <c r="N25">
        <f t="shared" ref="N25:P25" si="0">COUNTIF(N2:N20,"Often")</f>
        <v>7</v>
      </c>
      <c r="O25">
        <f t="shared" si="0"/>
        <v>4</v>
      </c>
      <c r="P25">
        <f t="shared" si="0"/>
        <v>10</v>
      </c>
    </row>
    <row r="26" spans="1:16" x14ac:dyDescent="0.25">
      <c r="B26" t="s">
        <v>103</v>
      </c>
      <c r="C26" t="s">
        <v>62</v>
      </c>
      <c r="D26" t="s">
        <v>85</v>
      </c>
      <c r="E26" t="s">
        <v>69</v>
      </c>
      <c r="F26" t="s">
        <v>102</v>
      </c>
      <c r="H26" t="s">
        <v>102</v>
      </c>
      <c r="J26" t="s">
        <v>85</v>
      </c>
      <c r="K26" t="s">
        <v>69</v>
      </c>
      <c r="L26" t="s">
        <v>102</v>
      </c>
      <c r="M26" t="s">
        <v>97</v>
      </c>
      <c r="N26" t="s">
        <v>97</v>
      </c>
      <c r="O26" t="s">
        <v>97</v>
      </c>
      <c r="P26" t="s">
        <v>97</v>
      </c>
    </row>
    <row r="27" spans="1:16" x14ac:dyDescent="0.25">
      <c r="B27">
        <f>AVERAGE(B2:B20)</f>
        <v>1988.1666666666667</v>
      </c>
      <c r="C27">
        <f>COUNTIF(C2:C20,"Female")</f>
        <v>2</v>
      </c>
      <c r="D27">
        <f>AVERAGE(D2:D21)</f>
        <v>3.9166666666666665</v>
      </c>
      <c r="E27">
        <f>COUNTIF(E2:E20,"2-5")</f>
        <v>5</v>
      </c>
      <c r="F27">
        <f>F25/COUNTA(A2:A19)</f>
        <v>0.75</v>
      </c>
      <c r="H27">
        <f>H25/COUNTA(A2:A17)</f>
        <v>0.66666666666666663</v>
      </c>
      <c r="J27">
        <f>AVERAGE(J2:J22)</f>
        <v>3.6666666666666665</v>
      </c>
      <c r="K27">
        <f>COUNTIF(K2:K20,"2-5")</f>
        <v>5</v>
      </c>
      <c r="L27">
        <f>L25/COUNTA(A2:A21)</f>
        <v>0.83333333333333337</v>
      </c>
      <c r="M27">
        <f>COUNTIF(M2:M21,"Sometimes")</f>
        <v>4</v>
      </c>
      <c r="N27">
        <f t="shared" ref="N27:P27" si="1">COUNTIF(N2:N21,"Sometimes")</f>
        <v>1</v>
      </c>
      <c r="O27">
        <f t="shared" si="1"/>
        <v>3</v>
      </c>
      <c r="P27">
        <f t="shared" si="1"/>
        <v>0</v>
      </c>
    </row>
    <row r="28" spans="1:16" x14ac:dyDescent="0.25">
      <c r="B28">
        <f>2015-B25</f>
        <v>26</v>
      </c>
      <c r="C28" t="s">
        <v>59</v>
      </c>
      <c r="D28" s="1">
        <v>5</v>
      </c>
      <c r="E28" t="s">
        <v>64</v>
      </c>
      <c r="J28" s="1">
        <v>5</v>
      </c>
      <c r="K28" t="s">
        <v>64</v>
      </c>
      <c r="M28" t="s">
        <v>98</v>
      </c>
      <c r="N28" t="s">
        <v>98</v>
      </c>
      <c r="O28" t="s">
        <v>98</v>
      </c>
      <c r="P28" t="s">
        <v>98</v>
      </c>
    </row>
    <row r="29" spans="1:16" x14ac:dyDescent="0.25">
      <c r="B29">
        <f>MAX(B2:B19)</f>
        <v>1992</v>
      </c>
      <c r="C29">
        <f>C25/(C25+C27)</f>
        <v>0.83333333333333337</v>
      </c>
      <c r="D29">
        <f>COUNTIF(D2:D20,5)</f>
        <v>4</v>
      </c>
      <c r="E29">
        <f>COUNTIF(E2:E20,"Less than 2")</f>
        <v>5</v>
      </c>
      <c r="J29">
        <f>COUNTIF(J2:J20,5)</f>
        <v>3</v>
      </c>
      <c r="K29">
        <f>COUNTIF(K2:K20,"Less than 2")</f>
        <v>5</v>
      </c>
      <c r="M29">
        <f>COUNTIF(M2:M19,"Never")</f>
        <v>3</v>
      </c>
      <c r="N29">
        <f t="shared" ref="N29:P29" si="2">COUNTIF(N2:N19,"Never")</f>
        <v>2</v>
      </c>
      <c r="O29">
        <f t="shared" si="2"/>
        <v>3</v>
      </c>
      <c r="P29">
        <f t="shared" si="2"/>
        <v>0</v>
      </c>
    </row>
    <row r="30" spans="1:16" x14ac:dyDescent="0.25">
      <c r="B30">
        <f>MIN(B2:B17)</f>
        <v>1982</v>
      </c>
      <c r="D30" s="1">
        <v>4</v>
      </c>
      <c r="J30" s="1">
        <v>4</v>
      </c>
      <c r="M30" t="s">
        <v>99</v>
      </c>
      <c r="N30" t="s">
        <v>99</v>
      </c>
      <c r="O30" t="s">
        <v>99</v>
      </c>
      <c r="P30" t="s">
        <v>99</v>
      </c>
    </row>
    <row r="31" spans="1:16" x14ac:dyDescent="0.25">
      <c r="B31">
        <f>2015-B29</f>
        <v>23</v>
      </c>
      <c r="D31">
        <f>COUNTIF(D2:D18,4)</f>
        <v>3</v>
      </c>
      <c r="J31">
        <f>COUNTIF(J2:J18,4)</f>
        <v>3</v>
      </c>
      <c r="M31">
        <f>M25/(M25+M27+M29)</f>
        <v>0.3</v>
      </c>
      <c r="N31">
        <f t="shared" ref="N31:P31" si="3">N25/(N25+N27+N29)</f>
        <v>0.7</v>
      </c>
      <c r="O31">
        <f t="shared" si="3"/>
        <v>0.4</v>
      </c>
      <c r="P31">
        <f t="shared" si="3"/>
        <v>1</v>
      </c>
    </row>
    <row r="32" spans="1:16" x14ac:dyDescent="0.25">
      <c r="B32">
        <f>2015-B30</f>
        <v>33</v>
      </c>
      <c r="D32" s="1">
        <v>3</v>
      </c>
      <c r="J32" s="1">
        <v>3</v>
      </c>
      <c r="M32" t="s">
        <v>100</v>
      </c>
      <c r="N32" t="s">
        <v>100</v>
      </c>
      <c r="O32" t="s">
        <v>100</v>
      </c>
      <c r="P32" t="s">
        <v>100</v>
      </c>
    </row>
    <row r="33" spans="1:16" x14ac:dyDescent="0.25">
      <c r="D33">
        <f>COUNTIF(D2:D20,3)</f>
        <v>5</v>
      </c>
      <c r="J33">
        <f>COUNTIF(J2:J20,3)</f>
        <v>5</v>
      </c>
      <c r="M33">
        <f>M27/(M25+M27+M29)</f>
        <v>0.4</v>
      </c>
      <c r="N33">
        <f t="shared" ref="N33:P33" si="4">N27/(N25+N27+N29)</f>
        <v>0.1</v>
      </c>
      <c r="O33">
        <f t="shared" si="4"/>
        <v>0.3</v>
      </c>
      <c r="P33">
        <f t="shared" si="4"/>
        <v>0</v>
      </c>
    </row>
    <row r="34" spans="1:16" x14ac:dyDescent="0.25">
      <c r="D34" s="1">
        <v>2</v>
      </c>
      <c r="J34" s="1">
        <v>2</v>
      </c>
      <c r="M34" t="s">
        <v>101</v>
      </c>
      <c r="N34" t="s">
        <v>101</v>
      </c>
      <c r="O34" t="s">
        <v>101</v>
      </c>
      <c r="P34" t="s">
        <v>101</v>
      </c>
    </row>
    <row r="35" spans="1:16" x14ac:dyDescent="0.25">
      <c r="D35">
        <f>COUNTIF(D2:D22,2)</f>
        <v>0</v>
      </c>
      <c r="J35">
        <f>COUNTIF(J2:J22,2)</f>
        <v>1</v>
      </c>
      <c r="M35">
        <f>M29/(M25+M27+M29)</f>
        <v>0.3</v>
      </c>
      <c r="N35">
        <f t="shared" ref="N35:P35" si="5">N29/(N25+N27+N29)</f>
        <v>0.2</v>
      </c>
      <c r="O35">
        <f t="shared" si="5"/>
        <v>0.3</v>
      </c>
      <c r="P35">
        <f t="shared" si="5"/>
        <v>0</v>
      </c>
    </row>
    <row r="36" spans="1:16" x14ac:dyDescent="0.25">
      <c r="C36" t="s">
        <v>124</v>
      </c>
      <c r="D36" s="1">
        <v>1</v>
      </c>
      <c r="J36" s="1">
        <v>1</v>
      </c>
    </row>
    <row r="37" spans="1:16" x14ac:dyDescent="0.25">
      <c r="C37" t="s">
        <v>125</v>
      </c>
      <c r="D37">
        <f>COUNTIF(D2:D19,1)</f>
        <v>0</v>
      </c>
      <c r="J37">
        <f>COUNTIF(J2:J19,1)</f>
        <v>0</v>
      </c>
    </row>
    <row r="42" spans="1:16" x14ac:dyDescent="0.25">
      <c r="A42" t="s">
        <v>205</v>
      </c>
    </row>
    <row r="43" spans="1:16" x14ac:dyDescent="0.25">
      <c r="A43">
        <v>7</v>
      </c>
      <c r="B43">
        <v>1976</v>
      </c>
      <c r="C43" t="s">
        <v>15</v>
      </c>
      <c r="D43">
        <v>1</v>
      </c>
      <c r="E43" t="s">
        <v>71</v>
      </c>
      <c r="F43" t="s">
        <v>48</v>
      </c>
      <c r="H43" t="s">
        <v>48</v>
      </c>
      <c r="J43">
        <v>1</v>
      </c>
      <c r="K43" t="s">
        <v>71</v>
      </c>
      <c r="L4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opLeftCell="G7" workbookViewId="0">
      <selection activeCell="O47" sqref="O47"/>
    </sheetView>
  </sheetViews>
  <sheetFormatPr defaultRowHeight="15" x14ac:dyDescent="0.25"/>
  <cols>
    <col min="1" max="1" width="16.42578125" bestFit="1" customWidth="1"/>
    <col min="2" max="2" width="24" bestFit="1" customWidth="1"/>
    <col min="3" max="3" width="16.42578125" bestFit="1" customWidth="1"/>
    <col min="4" max="4" width="19.7109375" bestFit="1" customWidth="1"/>
    <col min="5" max="6" width="27.28515625" bestFit="1" customWidth="1"/>
    <col min="7" max="7" width="19.85546875" bestFit="1" customWidth="1"/>
    <col min="8" max="8" width="19.28515625" bestFit="1" customWidth="1"/>
    <col min="9" max="9" width="21.7109375" bestFit="1" customWidth="1"/>
    <col min="10" max="10" width="22.7109375" bestFit="1" customWidth="1"/>
    <col min="11" max="11" width="26.140625" bestFit="1" customWidth="1"/>
    <col min="12" max="12" width="20.140625" bestFit="1" customWidth="1"/>
    <col min="13" max="13" width="23.5703125" bestFit="1" customWidth="1"/>
    <col min="14" max="14" width="21.85546875" bestFit="1" customWidth="1"/>
    <col min="15" max="15" width="25.140625" bestFit="1" customWidth="1"/>
  </cols>
  <sheetData>
    <row r="1" spans="1:16" x14ac:dyDescent="0.25">
      <c r="A1" t="s">
        <v>47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36</v>
      </c>
      <c r="P1" t="s">
        <v>35</v>
      </c>
    </row>
    <row r="2" spans="1:16" x14ac:dyDescent="0.25">
      <c r="A2">
        <v>1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>
        <v>4</v>
      </c>
      <c r="I2">
        <v>3</v>
      </c>
      <c r="J2">
        <v>2</v>
      </c>
      <c r="K2">
        <v>4</v>
      </c>
      <c r="L2">
        <v>5</v>
      </c>
      <c r="M2">
        <v>5</v>
      </c>
      <c r="N2">
        <v>4</v>
      </c>
      <c r="O2" t="s">
        <v>38</v>
      </c>
      <c r="P2" t="s">
        <v>38</v>
      </c>
    </row>
    <row r="3" spans="1:16" x14ac:dyDescent="0.25">
      <c r="A3">
        <v>2</v>
      </c>
      <c r="B3" t="s">
        <v>51</v>
      </c>
      <c r="C3" t="s">
        <v>37</v>
      </c>
      <c r="D3" t="s">
        <v>37</v>
      </c>
      <c r="E3" t="s">
        <v>52</v>
      </c>
      <c r="F3" t="s">
        <v>51</v>
      </c>
      <c r="G3" t="s">
        <v>37</v>
      </c>
      <c r="H3">
        <v>5</v>
      </c>
      <c r="I3">
        <v>4</v>
      </c>
      <c r="J3">
        <v>1</v>
      </c>
      <c r="K3">
        <v>4</v>
      </c>
      <c r="L3">
        <v>5</v>
      </c>
      <c r="M3">
        <v>2</v>
      </c>
      <c r="N3">
        <v>5</v>
      </c>
      <c r="O3" t="s">
        <v>46</v>
      </c>
      <c r="P3" s="4" t="s">
        <v>53</v>
      </c>
    </row>
    <row r="4" spans="1:16" x14ac:dyDescent="0.25">
      <c r="A4">
        <v>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>
        <v>5</v>
      </c>
      <c r="I4">
        <v>4</v>
      </c>
      <c r="J4">
        <v>1</v>
      </c>
      <c r="K4">
        <v>5</v>
      </c>
      <c r="L4">
        <v>5</v>
      </c>
      <c r="M4">
        <v>5</v>
      </c>
      <c r="N4">
        <v>5</v>
      </c>
      <c r="O4" s="4" t="s">
        <v>56</v>
      </c>
      <c r="P4" s="4" t="s">
        <v>57</v>
      </c>
    </row>
    <row r="5" spans="1:16" x14ac:dyDescent="0.25">
      <c r="A5">
        <v>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>
        <v>5</v>
      </c>
      <c r="I5">
        <v>3</v>
      </c>
      <c r="J5">
        <v>2</v>
      </c>
      <c r="K5">
        <v>5</v>
      </c>
      <c r="L5">
        <v>5</v>
      </c>
      <c r="M5">
        <v>5</v>
      </c>
      <c r="N5">
        <v>5</v>
      </c>
      <c r="O5" s="4" t="s">
        <v>73</v>
      </c>
      <c r="P5" s="4" t="s">
        <v>73</v>
      </c>
    </row>
    <row r="6" spans="1:16" x14ac:dyDescent="0.25">
      <c r="A6">
        <v>5</v>
      </c>
      <c r="B6" t="s">
        <v>37</v>
      </c>
      <c r="C6" t="s">
        <v>37</v>
      </c>
      <c r="D6" t="s">
        <v>37</v>
      </c>
      <c r="E6" t="s">
        <v>37</v>
      </c>
      <c r="F6" t="s">
        <v>52</v>
      </c>
      <c r="G6" t="s">
        <v>37</v>
      </c>
      <c r="H6">
        <v>4</v>
      </c>
      <c r="I6">
        <v>3</v>
      </c>
      <c r="J6">
        <v>3</v>
      </c>
      <c r="K6">
        <v>5</v>
      </c>
      <c r="L6">
        <v>5</v>
      </c>
      <c r="M6">
        <v>5</v>
      </c>
      <c r="N6">
        <v>4</v>
      </c>
      <c r="O6" s="4" t="s">
        <v>57</v>
      </c>
      <c r="P6" s="4" t="s">
        <v>76</v>
      </c>
    </row>
    <row r="7" spans="1:16" x14ac:dyDescent="0.25">
      <c r="A7">
        <v>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>
        <v>5</v>
      </c>
      <c r="I7">
        <v>4</v>
      </c>
      <c r="J7">
        <v>1</v>
      </c>
      <c r="K7">
        <v>5</v>
      </c>
      <c r="L7">
        <v>5</v>
      </c>
      <c r="M7">
        <v>5</v>
      </c>
      <c r="N7">
        <v>5</v>
      </c>
      <c r="O7" s="4" t="s">
        <v>77</v>
      </c>
      <c r="P7" s="4" t="s">
        <v>77</v>
      </c>
    </row>
    <row r="8" spans="1:16" x14ac:dyDescent="0.25">
      <c r="A8">
        <v>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>
        <v>5</v>
      </c>
      <c r="I8">
        <v>5</v>
      </c>
      <c r="J8">
        <v>1</v>
      </c>
      <c r="K8">
        <v>5</v>
      </c>
      <c r="L8">
        <v>5</v>
      </c>
      <c r="M8">
        <v>5</v>
      </c>
      <c r="N8">
        <v>5</v>
      </c>
      <c r="O8" t="s">
        <v>123</v>
      </c>
      <c r="P8" t="s">
        <v>38</v>
      </c>
    </row>
    <row r="9" spans="1:16" x14ac:dyDescent="0.25">
      <c r="A9">
        <v>9</v>
      </c>
      <c r="B9" t="s">
        <v>51</v>
      </c>
      <c r="C9" t="s">
        <v>37</v>
      </c>
      <c r="D9" t="s">
        <v>37</v>
      </c>
      <c r="E9" t="s">
        <v>51</v>
      </c>
      <c r="F9" t="s">
        <v>51</v>
      </c>
      <c r="G9" t="s">
        <v>51</v>
      </c>
      <c r="H9">
        <v>4</v>
      </c>
      <c r="I9">
        <v>4</v>
      </c>
      <c r="J9">
        <v>1</v>
      </c>
      <c r="K9">
        <v>5</v>
      </c>
      <c r="L9">
        <v>5</v>
      </c>
      <c r="M9">
        <v>5</v>
      </c>
      <c r="N9">
        <v>5</v>
      </c>
      <c r="O9" t="s">
        <v>38</v>
      </c>
      <c r="P9" t="s">
        <v>38</v>
      </c>
    </row>
    <row r="10" spans="1:16" x14ac:dyDescent="0.25">
      <c r="A10">
        <v>10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>
        <v>5</v>
      </c>
      <c r="I10">
        <v>5</v>
      </c>
      <c r="J10">
        <v>1</v>
      </c>
      <c r="K10">
        <v>5</v>
      </c>
      <c r="L10">
        <v>5</v>
      </c>
      <c r="M10">
        <v>5</v>
      </c>
      <c r="N10">
        <v>5</v>
      </c>
      <c r="O10" s="4" t="s">
        <v>150</v>
      </c>
      <c r="P10" s="4" t="s">
        <v>77</v>
      </c>
    </row>
    <row r="11" spans="1:16" x14ac:dyDescent="0.25">
      <c r="A11">
        <v>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>
        <v>4</v>
      </c>
      <c r="I11">
        <v>5</v>
      </c>
      <c r="J11">
        <v>2</v>
      </c>
      <c r="K11">
        <v>5</v>
      </c>
      <c r="L11">
        <v>4</v>
      </c>
      <c r="M11">
        <v>5</v>
      </c>
      <c r="N11">
        <v>4</v>
      </c>
      <c r="O11" s="4" t="s">
        <v>56</v>
      </c>
      <c r="P11" s="4" t="s">
        <v>150</v>
      </c>
    </row>
    <row r="12" spans="1:16" x14ac:dyDescent="0.25">
      <c r="A12">
        <v>12</v>
      </c>
      <c r="B12" t="s">
        <v>37</v>
      </c>
      <c r="C12" t="s">
        <v>37</v>
      </c>
      <c r="D12" t="s">
        <v>37</v>
      </c>
      <c r="E12" t="s">
        <v>51</v>
      </c>
      <c r="F12" t="s">
        <v>37</v>
      </c>
      <c r="G12" t="s">
        <v>37</v>
      </c>
      <c r="H12">
        <v>4</v>
      </c>
      <c r="I12">
        <v>4</v>
      </c>
      <c r="J12">
        <v>3</v>
      </c>
      <c r="K12">
        <v>5</v>
      </c>
      <c r="L12">
        <v>4</v>
      </c>
      <c r="M12">
        <v>5</v>
      </c>
      <c r="N12">
        <v>4</v>
      </c>
      <c r="O12" s="4" t="s">
        <v>153</v>
      </c>
      <c r="P12" s="4" t="s">
        <v>154</v>
      </c>
    </row>
    <row r="13" spans="1:16" x14ac:dyDescent="0.25">
      <c r="A13">
        <v>13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>
        <v>4</v>
      </c>
      <c r="I13">
        <v>4</v>
      </c>
      <c r="J13">
        <v>2</v>
      </c>
      <c r="K13">
        <v>5</v>
      </c>
      <c r="L13">
        <v>5</v>
      </c>
      <c r="M13">
        <v>5</v>
      </c>
      <c r="N13">
        <v>5</v>
      </c>
      <c r="O13" s="4" t="s">
        <v>150</v>
      </c>
      <c r="P13" s="4" t="s">
        <v>170</v>
      </c>
    </row>
    <row r="14" spans="1:16" x14ac:dyDescent="0.25">
      <c r="O14" t="s">
        <v>25</v>
      </c>
    </row>
    <row r="15" spans="1:16" x14ac:dyDescent="0.25">
      <c r="O15" t="s">
        <v>142</v>
      </c>
    </row>
    <row r="16" spans="1:16" x14ac:dyDescent="0.25">
      <c r="O16" t="s">
        <v>139</v>
      </c>
    </row>
    <row r="17" spans="1:15" x14ac:dyDescent="0.25">
      <c r="O17" t="s">
        <v>140</v>
      </c>
    </row>
    <row r="18" spans="1:15" x14ac:dyDescent="0.25">
      <c r="O18" t="s">
        <v>141</v>
      </c>
    </row>
    <row r="19" spans="1:15" x14ac:dyDescent="0.25">
      <c r="O19" t="s">
        <v>143</v>
      </c>
    </row>
    <row r="22" spans="1:15" x14ac:dyDescent="0.25">
      <c r="A22" t="s">
        <v>58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5" x14ac:dyDescent="0.25">
      <c r="B23">
        <f>COUNTIF(B2:B18, "With")</f>
        <v>10</v>
      </c>
      <c r="C23">
        <f>COUNTIF(C2:C18, "With")</f>
        <v>12</v>
      </c>
      <c r="D23">
        <f>COUNTIF(D2:D18, "With")</f>
        <v>12</v>
      </c>
      <c r="E23">
        <f>COUNTIF(E2:E18, "With")</f>
        <v>9</v>
      </c>
      <c r="F23">
        <f>COUNTIF(F2:F18, "With")</f>
        <v>9</v>
      </c>
      <c r="G23">
        <f>COUNTIF(G2:G18, "With")</f>
        <v>11</v>
      </c>
      <c r="H23">
        <f>MEDIAN(H2:H19)</f>
        <v>4.5</v>
      </c>
      <c r="I23">
        <f>MEDIAN(I2:I19)</f>
        <v>4</v>
      </c>
      <c r="J23">
        <f>MEDIAN(J2:J19)</f>
        <v>1.5</v>
      </c>
      <c r="K23">
        <f>MEDIAN(K2:K19)</f>
        <v>5</v>
      </c>
      <c r="L23">
        <f>MEDIAN(L2:L19)</f>
        <v>5</v>
      </c>
      <c r="M23">
        <f>MEDIAN(M2:M19)</f>
        <v>5</v>
      </c>
      <c r="N23">
        <f>MEDIAN(N2:N19)</f>
        <v>5</v>
      </c>
    </row>
    <row r="24" spans="1:15" x14ac:dyDescent="0.25"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5" x14ac:dyDescent="0.25">
      <c r="B25">
        <f>COUNTIF(B2:B18, "Without")</f>
        <v>0</v>
      </c>
      <c r="C25">
        <f>COUNTIF(C2:C18, "Without")</f>
        <v>0</v>
      </c>
      <c r="D25">
        <f>COUNTIF(D2:D18, "Without")</f>
        <v>0</v>
      </c>
      <c r="E25">
        <f>COUNTIF(E2:E18, "Without")</f>
        <v>1</v>
      </c>
      <c r="F25">
        <f>COUNTIF(F2:F18, "Without")</f>
        <v>1</v>
      </c>
      <c r="G25">
        <f>COUNTIF(G2:G18, "Without")</f>
        <v>0</v>
      </c>
      <c r="H25">
        <f>AVERAGE(H2:H19)</f>
        <v>4.5</v>
      </c>
      <c r="I25">
        <f>AVERAGE(I2:I19)</f>
        <v>4</v>
      </c>
      <c r="J25">
        <f>AVERAGE(J2:J19)</f>
        <v>1.6666666666666667</v>
      </c>
      <c r="K25">
        <f>AVERAGE(K2:K19)</f>
        <v>4.833333333333333</v>
      </c>
      <c r="L25">
        <f>AVERAGE(L2:L19)</f>
        <v>4.833333333333333</v>
      </c>
      <c r="M25">
        <f>AVERAGE(M2:M19)</f>
        <v>4.75</v>
      </c>
      <c r="N25">
        <f>AVERAGE(N2:N19)</f>
        <v>4.666666666666667</v>
      </c>
    </row>
    <row r="26" spans="1:15" x14ac:dyDescent="0.25">
      <c r="B26" t="s">
        <v>80</v>
      </c>
      <c r="C26" t="s">
        <v>80</v>
      </c>
      <c r="D26" t="s">
        <v>80</v>
      </c>
      <c r="E26" t="s">
        <v>51</v>
      </c>
      <c r="F26" t="s">
        <v>80</v>
      </c>
      <c r="G26" t="s">
        <v>80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</row>
    <row r="27" spans="1:15" x14ac:dyDescent="0.25">
      <c r="B27">
        <f>COUNTIF(B2:B20,"Neither")</f>
        <v>2</v>
      </c>
      <c r="C27">
        <f>COUNTIF(C2:C20,"Neither")</f>
        <v>0</v>
      </c>
      <c r="D27">
        <f>COUNTIF(D2:D20,"Neither")</f>
        <v>0</v>
      </c>
      <c r="E27">
        <f>COUNTIF(E2:E20,"Neither")</f>
        <v>2</v>
      </c>
      <c r="F27">
        <f>COUNTIF(F2:F20,"Neither")</f>
        <v>2</v>
      </c>
      <c r="G27">
        <f>COUNTIF(G2:G20,"Neither")</f>
        <v>1</v>
      </c>
      <c r="H27">
        <f t="shared" ref="H27:J27" si="0">COUNTIF(H2:H18, 5)</f>
        <v>6</v>
      </c>
      <c r="I27">
        <f t="shared" si="0"/>
        <v>3</v>
      </c>
      <c r="J27">
        <f t="shared" si="0"/>
        <v>0</v>
      </c>
      <c r="K27">
        <f>COUNTIF(K2:K18, 5)</f>
        <v>10</v>
      </c>
      <c r="L27">
        <f>COUNTIF(L2:L18, 5)</f>
        <v>10</v>
      </c>
      <c r="M27">
        <f>COUNTIF(M2:M18, 5)</f>
        <v>11</v>
      </c>
      <c r="N27">
        <f>COUNTIF(N2:N18, 5)</f>
        <v>8</v>
      </c>
    </row>
    <row r="28" spans="1:15" x14ac:dyDescent="0.25"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</row>
    <row r="29" spans="1:15" x14ac:dyDescent="0.25">
      <c r="B29">
        <f>B23/(B23+B25+B27)</f>
        <v>0.83333333333333337</v>
      </c>
      <c r="C29">
        <f>C23/(C23+C25+C27)</f>
        <v>1</v>
      </c>
      <c r="D29">
        <f t="shared" ref="D29:G29" si="1">D23/(D23+D25+D27)</f>
        <v>1</v>
      </c>
      <c r="E29">
        <f t="shared" si="1"/>
        <v>0.75</v>
      </c>
      <c r="F29">
        <f t="shared" si="1"/>
        <v>0.75</v>
      </c>
      <c r="G29">
        <f t="shared" si="1"/>
        <v>0.91666666666666663</v>
      </c>
      <c r="H29">
        <f t="shared" ref="H29:J29" si="2">COUNTIF(H2:H19,4)</f>
        <v>6</v>
      </c>
      <c r="I29">
        <f t="shared" si="2"/>
        <v>6</v>
      </c>
      <c r="J29">
        <f t="shared" si="2"/>
        <v>0</v>
      </c>
      <c r="K29">
        <f>COUNTIF(K2:K19,4)</f>
        <v>2</v>
      </c>
      <c r="L29">
        <f>COUNTIF(L2:L19,4)</f>
        <v>2</v>
      </c>
      <c r="M29">
        <f>COUNTIF(M2:M19,4)</f>
        <v>0</v>
      </c>
      <c r="N29">
        <f>COUNTIF(N2:N19,4)</f>
        <v>4</v>
      </c>
    </row>
    <row r="30" spans="1:15" x14ac:dyDescent="0.25"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</row>
    <row r="31" spans="1:15" x14ac:dyDescent="0.25">
      <c r="B31">
        <f>B25/(B23+B27+B25)</f>
        <v>0</v>
      </c>
      <c r="C31">
        <f>C25/(C23+C27+C25)</f>
        <v>0</v>
      </c>
      <c r="D31">
        <f t="shared" ref="D31:G31" si="3">D25/(D23+D27+D25)</f>
        <v>0</v>
      </c>
      <c r="E31">
        <f t="shared" si="3"/>
        <v>8.3333333333333329E-2</v>
      </c>
      <c r="F31">
        <f t="shared" si="3"/>
        <v>8.3333333333333329E-2</v>
      </c>
      <c r="G31">
        <f t="shared" si="3"/>
        <v>0</v>
      </c>
      <c r="H31">
        <f t="shared" ref="H31:J31" si="4">COUNTIF(H2:H19,3)</f>
        <v>0</v>
      </c>
      <c r="I31">
        <f t="shared" si="4"/>
        <v>3</v>
      </c>
      <c r="J31">
        <f t="shared" si="4"/>
        <v>2</v>
      </c>
      <c r="K31">
        <f>COUNTIF(K2:K19,3)</f>
        <v>0</v>
      </c>
      <c r="L31">
        <f>COUNTIF(L2:L19,3)</f>
        <v>0</v>
      </c>
      <c r="M31">
        <f>COUNTIF(M2:M19,3)</f>
        <v>0</v>
      </c>
      <c r="N31">
        <f>COUNTIF(N2:N19,3)</f>
        <v>0</v>
      </c>
    </row>
    <row r="32" spans="1:15" x14ac:dyDescent="0.25"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</row>
    <row r="33" spans="2:14" x14ac:dyDescent="0.25">
      <c r="B33">
        <f>B27/(B27+B25+B23)</f>
        <v>0.16666666666666666</v>
      </c>
      <c r="C33">
        <f>C27/(C27+C25+C23)</f>
        <v>0</v>
      </c>
      <c r="D33">
        <f t="shared" ref="D33:G33" si="5">D27/(D27+D25+D23)</f>
        <v>0</v>
      </c>
      <c r="E33">
        <f t="shared" si="5"/>
        <v>0.16666666666666666</v>
      </c>
      <c r="F33">
        <f t="shared" si="5"/>
        <v>0.16666666666666666</v>
      </c>
      <c r="G33">
        <f t="shared" si="5"/>
        <v>8.3333333333333329E-2</v>
      </c>
      <c r="H33">
        <f t="shared" ref="H33:J33" si="6">COUNTIF(H2:H19,2)</f>
        <v>0</v>
      </c>
      <c r="I33">
        <f t="shared" si="6"/>
        <v>0</v>
      </c>
      <c r="J33">
        <f t="shared" si="6"/>
        <v>4</v>
      </c>
      <c r="K33">
        <f>COUNTIF(K2:K19,2)</f>
        <v>0</v>
      </c>
      <c r="L33">
        <f>COUNTIF(L2:L19,2)</f>
        <v>0</v>
      </c>
      <c r="M33">
        <f>COUNTIF(M2:M19,2)</f>
        <v>1</v>
      </c>
      <c r="N33">
        <f>COUNTIF(N2:N19,2)</f>
        <v>0</v>
      </c>
    </row>
    <row r="34" spans="2:14" x14ac:dyDescent="0.25"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2:14" x14ac:dyDescent="0.25">
      <c r="E35" t="s">
        <v>90</v>
      </c>
      <c r="H35">
        <f t="shared" ref="H35:J35" si="7">COUNTIF(H2:H18,1)</f>
        <v>0</v>
      </c>
      <c r="I35">
        <f t="shared" si="7"/>
        <v>0</v>
      </c>
      <c r="J35">
        <f t="shared" si="7"/>
        <v>6</v>
      </c>
      <c r="K35">
        <f>COUNTIF(K2:K18,1)</f>
        <v>0</v>
      </c>
      <c r="L35">
        <f>COUNTIF(L2:L18,1)</f>
        <v>0</v>
      </c>
      <c r="M35">
        <f>COUNTIF(M2:M18,1)</f>
        <v>0</v>
      </c>
      <c r="N35">
        <f>COUNTIF(N2:N18,1)</f>
        <v>0</v>
      </c>
    </row>
    <row r="36" spans="2:14" x14ac:dyDescent="0.25">
      <c r="F36" t="s">
        <v>43</v>
      </c>
      <c r="G36" t="s">
        <v>87</v>
      </c>
      <c r="H36" t="s">
        <v>44</v>
      </c>
      <c r="I36" t="s">
        <v>88</v>
      </c>
      <c r="J36" t="s">
        <v>46</v>
      </c>
      <c r="K36" t="s">
        <v>89</v>
      </c>
    </row>
    <row r="37" spans="2:14" x14ac:dyDescent="0.25">
      <c r="E37">
        <v>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</row>
    <row r="38" spans="2:14" x14ac:dyDescent="0.25">
      <c r="E38">
        <v>2</v>
      </c>
      <c r="J38" t="s">
        <v>91</v>
      </c>
    </row>
    <row r="39" spans="2:14" x14ac:dyDescent="0.25">
      <c r="E39">
        <v>3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2:14" x14ac:dyDescent="0.25">
      <c r="E40">
        <v>4</v>
      </c>
      <c r="F40" t="s">
        <v>91</v>
      </c>
      <c r="I40" t="s">
        <v>91</v>
      </c>
      <c r="J40" t="s">
        <v>91</v>
      </c>
    </row>
    <row r="41" spans="2:14" x14ac:dyDescent="0.25">
      <c r="E41">
        <v>5</v>
      </c>
      <c r="F41" t="s">
        <v>91</v>
      </c>
      <c r="G41" t="s">
        <v>91</v>
      </c>
      <c r="H41" t="s">
        <v>91</v>
      </c>
      <c r="I41" t="s">
        <v>91</v>
      </c>
      <c r="K41" t="s">
        <v>91</v>
      </c>
    </row>
    <row r="42" spans="2:14" x14ac:dyDescent="0.25">
      <c r="E42">
        <v>6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</row>
    <row r="43" spans="2:14" x14ac:dyDescent="0.25">
      <c r="E43">
        <v>8</v>
      </c>
      <c r="F43" t="s">
        <v>91</v>
      </c>
      <c r="H43" t="s">
        <v>91</v>
      </c>
      <c r="I43" t="s">
        <v>91</v>
      </c>
      <c r="J43" t="s">
        <v>91</v>
      </c>
      <c r="K43" t="s">
        <v>91</v>
      </c>
    </row>
    <row r="44" spans="2:14" x14ac:dyDescent="0.25">
      <c r="E44">
        <v>9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2:14" x14ac:dyDescent="0.25">
      <c r="E45">
        <v>10</v>
      </c>
      <c r="F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2:14" x14ac:dyDescent="0.25">
      <c r="E46">
        <v>11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2:14" x14ac:dyDescent="0.25">
      <c r="E47">
        <v>12</v>
      </c>
      <c r="F47" t="s">
        <v>91</v>
      </c>
      <c r="H47" t="s">
        <v>91</v>
      </c>
      <c r="I47" t="s">
        <v>91</v>
      </c>
      <c r="J47" t="s">
        <v>91</v>
      </c>
    </row>
    <row r="48" spans="2:14" x14ac:dyDescent="0.25">
      <c r="E48">
        <v>13</v>
      </c>
      <c r="F48" t="s">
        <v>91</v>
      </c>
      <c r="H48" t="s">
        <v>91</v>
      </c>
      <c r="I48" t="s">
        <v>91</v>
      </c>
      <c r="J48" t="s">
        <v>91</v>
      </c>
      <c r="K48" t="s">
        <v>91</v>
      </c>
    </row>
    <row r="50" spans="5:11" x14ac:dyDescent="0.25">
      <c r="E50" t="s">
        <v>92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</row>
    <row r="51" spans="5:11" x14ac:dyDescent="0.25">
      <c r="F51">
        <f>COUNTA(F37:F48)</f>
        <v>11</v>
      </c>
      <c r="G51">
        <f>COUNTA(G37:G48)</f>
        <v>6</v>
      </c>
      <c r="H51">
        <f>COUNTA(H37:H48)</f>
        <v>10</v>
      </c>
      <c r="I51">
        <f>COUNTA(I37:I48)</f>
        <v>11</v>
      </c>
      <c r="J51">
        <f>COUNTA(J37:J48)</f>
        <v>11</v>
      </c>
      <c r="K51">
        <f>COUNTA(K37:K48)</f>
        <v>8</v>
      </c>
    </row>
    <row r="52" spans="5:11" x14ac:dyDescent="0.25">
      <c r="F52" t="s">
        <v>93</v>
      </c>
    </row>
    <row r="53" spans="5:11" x14ac:dyDescent="0.25">
      <c r="F53">
        <f>F51/COUNTA(E37:E48)</f>
        <v>0.91666666666666663</v>
      </c>
      <c r="G53">
        <f>G51/COUNTA(E37:E48)</f>
        <v>0.5</v>
      </c>
      <c r="H53">
        <f>H51/COUNTA(E37:E48)</f>
        <v>0.83333333333333337</v>
      </c>
      <c r="I53">
        <f>I51/COUNTA(E37:E48)</f>
        <v>0.91666666666666663</v>
      </c>
      <c r="J53">
        <f>J51/COUNTA(E37:E48)</f>
        <v>0.91666666666666663</v>
      </c>
      <c r="K53">
        <f>K51/COUNTA(E37:E48)</f>
        <v>0.66666666666666663</v>
      </c>
    </row>
    <row r="57" spans="5:11" x14ac:dyDescent="0.25">
      <c r="E57" t="s">
        <v>95</v>
      </c>
    </row>
    <row r="58" spans="5:11" x14ac:dyDescent="0.25">
      <c r="F58" t="s">
        <v>43</v>
      </c>
      <c r="G58" t="s">
        <v>87</v>
      </c>
      <c r="H58" t="s">
        <v>44</v>
      </c>
      <c r="I58" t="s">
        <v>88</v>
      </c>
      <c r="J58" t="s">
        <v>46</v>
      </c>
      <c r="K58" t="s">
        <v>89</v>
      </c>
    </row>
    <row r="59" spans="5:11" x14ac:dyDescent="0.25">
      <c r="E59">
        <v>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</row>
    <row r="60" spans="5:11" x14ac:dyDescent="0.25">
      <c r="E60">
        <v>2</v>
      </c>
      <c r="F60" t="s">
        <v>91</v>
      </c>
      <c r="G60" t="s">
        <v>91</v>
      </c>
      <c r="H60" t="s">
        <v>91</v>
      </c>
      <c r="I60" t="s">
        <v>91</v>
      </c>
      <c r="K60" t="s">
        <v>91</v>
      </c>
    </row>
    <row r="61" spans="5:11" x14ac:dyDescent="0.25">
      <c r="E61">
        <v>3</v>
      </c>
      <c r="F61" t="s">
        <v>91</v>
      </c>
      <c r="G61" t="s">
        <v>91</v>
      </c>
      <c r="H61" t="s">
        <v>91</v>
      </c>
      <c r="I61" t="s">
        <v>91</v>
      </c>
      <c r="K61" t="s">
        <v>91</v>
      </c>
    </row>
    <row r="62" spans="5:11" x14ac:dyDescent="0.25">
      <c r="E62">
        <v>4</v>
      </c>
      <c r="F62" t="s">
        <v>91</v>
      </c>
      <c r="I62" t="s">
        <v>91</v>
      </c>
      <c r="J62" t="s">
        <v>91</v>
      </c>
    </row>
    <row r="63" spans="5:11" x14ac:dyDescent="0.25">
      <c r="E63">
        <v>5</v>
      </c>
      <c r="F63" t="s">
        <v>91</v>
      </c>
      <c r="H63" t="s">
        <v>91</v>
      </c>
      <c r="I63" t="s">
        <v>91</v>
      </c>
      <c r="K63" t="s">
        <v>91</v>
      </c>
    </row>
    <row r="64" spans="5:11" x14ac:dyDescent="0.25">
      <c r="E64">
        <v>6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5:13" x14ac:dyDescent="0.25">
      <c r="E65">
        <v>8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5:13" x14ac:dyDescent="0.25">
      <c r="E66">
        <v>9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5:13" x14ac:dyDescent="0.25">
      <c r="E67">
        <v>10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</row>
    <row r="68" spans="5:13" x14ac:dyDescent="0.25">
      <c r="E68">
        <v>11</v>
      </c>
      <c r="F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5:13" x14ac:dyDescent="0.25">
      <c r="E69">
        <v>12</v>
      </c>
      <c r="F69" t="s">
        <v>91</v>
      </c>
      <c r="H69" t="s">
        <v>91</v>
      </c>
    </row>
    <row r="70" spans="5:13" x14ac:dyDescent="0.25">
      <c r="E70">
        <v>13</v>
      </c>
      <c r="F70" t="s">
        <v>91</v>
      </c>
      <c r="I70" t="s">
        <v>91</v>
      </c>
      <c r="J70" t="s">
        <v>91</v>
      </c>
      <c r="K70" t="s">
        <v>91</v>
      </c>
    </row>
    <row r="72" spans="5:13" x14ac:dyDescent="0.25">
      <c r="E72" t="s">
        <v>92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</row>
    <row r="73" spans="5:13" x14ac:dyDescent="0.25">
      <c r="F73">
        <f t="shared" ref="F73:K73" si="8">COUNTA(F59:F70)</f>
        <v>12</v>
      </c>
      <c r="G73">
        <f t="shared" si="8"/>
        <v>7</v>
      </c>
      <c r="H73">
        <f t="shared" si="8"/>
        <v>10</v>
      </c>
      <c r="I73">
        <f t="shared" si="8"/>
        <v>11</v>
      </c>
      <c r="J73">
        <f t="shared" si="8"/>
        <v>8</v>
      </c>
      <c r="K73">
        <f t="shared" si="8"/>
        <v>9</v>
      </c>
      <c r="M73" s="4"/>
    </row>
    <row r="74" spans="5:13" x14ac:dyDescent="0.25">
      <c r="F74" t="s">
        <v>93</v>
      </c>
      <c r="M74" s="4"/>
    </row>
    <row r="75" spans="5:13" x14ac:dyDescent="0.25">
      <c r="F75">
        <f>F73/COUNTA(E59:E70)</f>
        <v>1</v>
      </c>
      <c r="G75">
        <f>G73/COUNTA(E59:E70)</f>
        <v>0.58333333333333337</v>
      </c>
      <c r="H75">
        <f>H73/COUNTA(E59:E70)</f>
        <v>0.83333333333333337</v>
      </c>
      <c r="I75">
        <f>I73/COUNTA(E59:E70)</f>
        <v>0.91666666666666663</v>
      </c>
      <c r="J75">
        <f>J73/COUNTA(E59:E70)</f>
        <v>0.66666666666666663</v>
      </c>
      <c r="K75">
        <f>K73/COUNTA(E59:E70)</f>
        <v>0.75</v>
      </c>
      <c r="M75" s="4"/>
    </row>
    <row r="76" spans="5:13" x14ac:dyDescent="0.25">
      <c r="M76" s="4"/>
    </row>
    <row r="77" spans="5:13" x14ac:dyDescent="0.25">
      <c r="E77" t="s">
        <v>90</v>
      </c>
      <c r="M77" s="4"/>
    </row>
    <row r="78" spans="5:13" x14ac:dyDescent="0.25">
      <c r="E78" t="s">
        <v>95</v>
      </c>
    </row>
    <row r="83" spans="1:16" x14ac:dyDescent="0.25">
      <c r="A83" t="s">
        <v>205</v>
      </c>
    </row>
    <row r="84" spans="1:16" x14ac:dyDescent="0.25">
      <c r="A84">
        <v>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>
        <v>4</v>
      </c>
      <c r="I84">
        <v>4</v>
      </c>
      <c r="J84">
        <v>1</v>
      </c>
      <c r="K84">
        <v>5</v>
      </c>
      <c r="L84">
        <v>5</v>
      </c>
      <c r="M84">
        <v>5</v>
      </c>
      <c r="N84">
        <v>5</v>
      </c>
      <c r="O84" t="s">
        <v>38</v>
      </c>
      <c r="P84" t="s">
        <v>38</v>
      </c>
    </row>
    <row r="85" spans="1:16" x14ac:dyDescent="0.25">
      <c r="A85">
        <v>7</v>
      </c>
      <c r="B85" t="s">
        <v>91</v>
      </c>
      <c r="C85" t="s">
        <v>91</v>
      </c>
      <c r="D85" t="s">
        <v>91</v>
      </c>
      <c r="E85" t="s">
        <v>91</v>
      </c>
      <c r="F85" t="s">
        <v>91</v>
      </c>
      <c r="G85" t="s">
        <v>91</v>
      </c>
    </row>
    <row r="86" spans="1:16" x14ac:dyDescent="0.25">
      <c r="A86">
        <v>7</v>
      </c>
      <c r="B86" t="s">
        <v>91</v>
      </c>
      <c r="C86" t="s">
        <v>91</v>
      </c>
      <c r="D86" t="s">
        <v>91</v>
      </c>
      <c r="E86" t="s">
        <v>91</v>
      </c>
      <c r="F86" t="s">
        <v>91</v>
      </c>
      <c r="G86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C1" workbookViewId="0">
      <selection activeCell="N24" sqref="N24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3.140625" bestFit="1" customWidth="1"/>
    <col min="10" max="10" width="18.7109375" bestFit="1" customWidth="1"/>
    <col min="11" max="11" width="13.14062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5</v>
      </c>
      <c r="H2">
        <v>4</v>
      </c>
      <c r="I2">
        <v>5</v>
      </c>
      <c r="J2">
        <v>0</v>
      </c>
      <c r="K2">
        <v>0</v>
      </c>
      <c r="L2" t="s">
        <v>17</v>
      </c>
      <c r="M2">
        <v>5</v>
      </c>
    </row>
    <row r="3" spans="1:20" x14ac:dyDescent="0.25">
      <c r="A3">
        <v>3</v>
      </c>
      <c r="B3">
        <v>3</v>
      </c>
      <c r="C3">
        <v>4</v>
      </c>
      <c r="D3">
        <v>3</v>
      </c>
      <c r="E3">
        <v>5</v>
      </c>
      <c r="F3">
        <v>5</v>
      </c>
      <c r="G3">
        <v>0</v>
      </c>
      <c r="H3">
        <v>4</v>
      </c>
      <c r="I3">
        <v>0</v>
      </c>
      <c r="J3">
        <v>5</v>
      </c>
      <c r="K3">
        <v>0</v>
      </c>
      <c r="L3" t="s">
        <v>17</v>
      </c>
      <c r="M3">
        <v>5</v>
      </c>
    </row>
    <row r="4" spans="1:20" x14ac:dyDescent="0.25">
      <c r="A4">
        <v>5</v>
      </c>
      <c r="B4">
        <v>3</v>
      </c>
      <c r="C4">
        <v>4</v>
      </c>
      <c r="D4">
        <v>4</v>
      </c>
      <c r="E4">
        <v>5</v>
      </c>
      <c r="F4">
        <v>5</v>
      </c>
      <c r="G4">
        <v>0</v>
      </c>
      <c r="H4">
        <v>5</v>
      </c>
      <c r="I4">
        <v>5</v>
      </c>
      <c r="J4">
        <v>4</v>
      </c>
      <c r="K4">
        <v>0</v>
      </c>
      <c r="L4" t="s">
        <v>17</v>
      </c>
      <c r="M4">
        <v>5</v>
      </c>
    </row>
    <row r="5" spans="1:20" x14ac:dyDescent="0.25">
      <c r="A5">
        <v>9</v>
      </c>
      <c r="B5">
        <v>3</v>
      </c>
      <c r="C5">
        <v>4</v>
      </c>
      <c r="D5">
        <v>3</v>
      </c>
      <c r="E5">
        <v>5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</row>
    <row r="6" spans="1:20" x14ac:dyDescent="0.25">
      <c r="A6">
        <v>11</v>
      </c>
      <c r="B6">
        <v>4</v>
      </c>
      <c r="C6">
        <v>5</v>
      </c>
      <c r="D6">
        <v>3</v>
      </c>
      <c r="E6">
        <v>4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4</v>
      </c>
    </row>
    <row r="7" spans="1:20" x14ac:dyDescent="0.25">
      <c r="A7">
        <v>13</v>
      </c>
      <c r="B7">
        <v>5</v>
      </c>
      <c r="C7">
        <v>4</v>
      </c>
      <c r="D7">
        <v>2</v>
      </c>
      <c r="E7">
        <v>5</v>
      </c>
      <c r="F7">
        <v>5</v>
      </c>
      <c r="G7">
        <v>0</v>
      </c>
      <c r="H7">
        <v>5</v>
      </c>
      <c r="I7">
        <v>5</v>
      </c>
      <c r="J7">
        <v>5</v>
      </c>
      <c r="K7">
        <v>0</v>
      </c>
      <c r="L7" t="s">
        <v>17</v>
      </c>
      <c r="M7">
        <v>3</v>
      </c>
    </row>
    <row r="12" spans="1:20" x14ac:dyDescent="0.25">
      <c r="C12" t="s">
        <v>146</v>
      </c>
      <c r="D12" t="s">
        <v>147</v>
      </c>
      <c r="E12" t="s">
        <v>148</v>
      </c>
      <c r="F12" t="s">
        <v>145</v>
      </c>
    </row>
    <row r="13" spans="1:20" x14ac:dyDescent="0.25">
      <c r="O13" s="1" t="s">
        <v>43</v>
      </c>
      <c r="P13" s="1" t="s">
        <v>86</v>
      </c>
      <c r="Q13" s="1" t="s">
        <v>44</v>
      </c>
      <c r="R13" s="1" t="s">
        <v>12</v>
      </c>
      <c r="S13" s="1" t="s">
        <v>46</v>
      </c>
      <c r="T13" s="1" t="s">
        <v>45</v>
      </c>
    </row>
    <row r="14" spans="1:20" x14ac:dyDescent="0.25">
      <c r="N14">
        <v>1</v>
      </c>
      <c r="O14">
        <v>5</v>
      </c>
      <c r="P14">
        <v>5</v>
      </c>
      <c r="Q14">
        <v>4</v>
      </c>
      <c r="R14">
        <v>5</v>
      </c>
    </row>
    <row r="15" spans="1:20" x14ac:dyDescent="0.25">
      <c r="N15">
        <v>3</v>
      </c>
      <c r="O15">
        <v>5</v>
      </c>
      <c r="Q15">
        <v>4</v>
      </c>
      <c r="S15">
        <v>5</v>
      </c>
    </row>
    <row r="16" spans="1:20" x14ac:dyDescent="0.25">
      <c r="N16">
        <v>5</v>
      </c>
      <c r="O16">
        <v>5</v>
      </c>
      <c r="Q16">
        <v>5</v>
      </c>
      <c r="R16">
        <v>5</v>
      </c>
      <c r="S16">
        <v>4</v>
      </c>
    </row>
    <row r="17" spans="1:19" x14ac:dyDescent="0.25">
      <c r="N17">
        <v>13</v>
      </c>
      <c r="O17">
        <v>5</v>
      </c>
      <c r="Q17">
        <v>5</v>
      </c>
      <c r="R17">
        <v>5</v>
      </c>
      <c r="S17">
        <v>5</v>
      </c>
    </row>
    <row r="18" spans="1:19" x14ac:dyDescent="0.25">
      <c r="N18">
        <v>9</v>
      </c>
      <c r="O18">
        <v>5</v>
      </c>
      <c r="Q18">
        <v>5</v>
      </c>
      <c r="R18">
        <v>5</v>
      </c>
      <c r="S18">
        <v>5</v>
      </c>
    </row>
    <row r="19" spans="1:19" x14ac:dyDescent="0.25">
      <c r="B19" t="s">
        <v>151</v>
      </c>
      <c r="C19" t="s">
        <v>151</v>
      </c>
      <c r="D19" t="s">
        <v>151</v>
      </c>
      <c r="E19" t="s">
        <v>151</v>
      </c>
      <c r="N19">
        <v>11</v>
      </c>
      <c r="O19">
        <v>5</v>
      </c>
      <c r="Q19">
        <v>5</v>
      </c>
      <c r="S19">
        <v>5</v>
      </c>
    </row>
    <row r="20" spans="1:19" x14ac:dyDescent="0.25">
      <c r="B20">
        <f>STDEVA(B2:B10)</f>
        <v>0.81649658092772548</v>
      </c>
      <c r="C20">
        <f>STDEVA(C2:C10)</f>
        <v>0.40824829046386302</v>
      </c>
      <c r="D20">
        <f>STDEVA(D2:D10)</f>
        <v>0.75277265270908122</v>
      </c>
      <c r="E20">
        <f>STDEVA(E2:E10)</f>
        <v>0.40824829046386302</v>
      </c>
    </row>
    <row r="21" spans="1:19" x14ac:dyDescent="0.25">
      <c r="A21" t="s">
        <v>58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</row>
    <row r="22" spans="1:19" x14ac:dyDescent="0.25">
      <c r="B22">
        <f>MEDIAN(B2:B17)</f>
        <v>3.5</v>
      </c>
      <c r="C22">
        <f>MEDIAN(C2:C17)</f>
        <v>4</v>
      </c>
      <c r="D22">
        <f>MEDIAN(D2:D17)</f>
        <v>3</v>
      </c>
      <c r="E22">
        <f>MEDIAN(E2:E17)</f>
        <v>5</v>
      </c>
      <c r="F22">
        <f t="array" ref="F22">MEDIAN(IF(F2:F17&lt;&gt;0,F2:F17))</f>
        <v>5</v>
      </c>
      <c r="G22">
        <f t="array" ref="G22">MEDIAN(IF(G2:G17&lt;&gt;0,G2:G17))</f>
        <v>5</v>
      </c>
      <c r="H22">
        <f t="array" ref="H22">MEDIAN(IF(H2:H17&lt;&gt;0,H2:H17))</f>
        <v>5</v>
      </c>
      <c r="I22">
        <f t="array" ref="I22">MEDIAN(IF(I2:I17&lt;&gt;0,I2:I17))</f>
        <v>5</v>
      </c>
      <c r="J22">
        <f t="array" ref="J22">MEDIAN(IF(J2:J17&lt;&gt;0,J2:J17))</f>
        <v>5</v>
      </c>
      <c r="K22" t="e">
        <f t="array" ref="K22">MEDIAN(IF(K2:K17&lt;&gt;0,K2:K17))</f>
        <v>#NUM!</v>
      </c>
      <c r="N22" t="s">
        <v>143</v>
      </c>
    </row>
    <row r="23" spans="1:19" x14ac:dyDescent="0.25"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N23" t="s">
        <v>141</v>
      </c>
    </row>
    <row r="24" spans="1:19" x14ac:dyDescent="0.25">
      <c r="B24">
        <f>AVERAGE(B2:B18)</f>
        <v>3.6666666666666665</v>
      </c>
      <c r="C24">
        <f>AVERAGE(C2:C18)</f>
        <v>4.166666666666667</v>
      </c>
      <c r="D24">
        <f>AVERAGE(D2:D18)</f>
        <v>2.8333333333333335</v>
      </c>
      <c r="E24">
        <f>AVERAGE(E2:E18)</f>
        <v>4.833333333333333</v>
      </c>
      <c r="F24">
        <f t="array" ref="F24">AVERAGE(IF(F2:F19&lt;&gt;0,F2:F19))</f>
        <v>5</v>
      </c>
      <c r="G24">
        <f t="array" ref="G24">AVERAGE(IF(G2:G19&lt;&gt;0,G2:G19))</f>
        <v>5</v>
      </c>
      <c r="H24">
        <f t="array" ref="H24">AVERAGE(IF(H2:H19&lt;&gt;0,H2:H19))</f>
        <v>4.666666666666667</v>
      </c>
      <c r="I24">
        <f t="array" ref="I24">AVERAGE(IF(I2:I19&lt;&gt;0,I2:I19))</f>
        <v>5</v>
      </c>
      <c r="J24">
        <f t="array" ref="J24">AVERAGE(IF(J2:J19&lt;&gt;0,J2:J19))</f>
        <v>4.8</v>
      </c>
      <c r="K24" t="e">
        <f t="array" ref="K24">AVERAGE(IF(K2:K19&lt;&gt;0,K2:K19))</f>
        <v>#DIV/0!</v>
      </c>
      <c r="N24" t="s">
        <v>140</v>
      </c>
    </row>
    <row r="25" spans="1:19" x14ac:dyDescent="0.25">
      <c r="B25" s="1">
        <v>5</v>
      </c>
      <c r="C25" s="1">
        <v>5</v>
      </c>
      <c r="D25" s="1">
        <v>5</v>
      </c>
      <c r="E25" s="1">
        <v>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N25" t="s">
        <v>139</v>
      </c>
      <c r="Q25">
        <v>2</v>
      </c>
      <c r="S25">
        <v>1</v>
      </c>
    </row>
    <row r="26" spans="1:19" x14ac:dyDescent="0.25">
      <c r="B26">
        <f>COUNTIF(B2:B17,5)</f>
        <v>1</v>
      </c>
      <c r="C26">
        <f>COUNTIF(C2:C17,5)</f>
        <v>1</v>
      </c>
      <c r="D26">
        <f>COUNTIF(D2:D17,5)</f>
        <v>0</v>
      </c>
      <c r="E26">
        <f>COUNTIF(E2:E17,5)</f>
        <v>5</v>
      </c>
      <c r="F26">
        <f t="array" ref="F26">COUNT(IF(F2:F19&lt;&gt;0,F2:F19))</f>
        <v>6</v>
      </c>
      <c r="G26">
        <f t="array" ref="G26">COUNT(IF(G2:G19&lt;&gt;0,G2:G19))</f>
        <v>1</v>
      </c>
      <c r="H26">
        <f t="array" ref="H26">COUNT(IF(H2:H19&lt;&gt;0,H2:H19))</f>
        <v>6</v>
      </c>
      <c r="I26">
        <f t="array" ref="I26">COUNT(IF(I2:I19&lt;&gt;0,I2:I19))</f>
        <v>4</v>
      </c>
      <c r="J26">
        <f t="array" ref="J26">COUNT(IF(J2:J19&lt;&gt;0,J2:J19))</f>
        <v>5</v>
      </c>
      <c r="K26">
        <f t="array" ref="K26">COUNT(IF(K2:K19&lt;&gt;0,K2:K19))</f>
        <v>0</v>
      </c>
      <c r="N26" t="s">
        <v>142</v>
      </c>
      <c r="O26">
        <v>6</v>
      </c>
      <c r="P26">
        <v>1</v>
      </c>
      <c r="Q26">
        <v>4</v>
      </c>
      <c r="R26">
        <v>4</v>
      </c>
      <c r="S26">
        <v>4</v>
      </c>
    </row>
    <row r="27" spans="1:19" x14ac:dyDescent="0.25">
      <c r="B27" s="1">
        <v>4</v>
      </c>
      <c r="C27" s="1">
        <v>4</v>
      </c>
      <c r="D27" s="1">
        <v>4</v>
      </c>
      <c r="E27" s="1">
        <v>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</row>
    <row r="28" spans="1:19" x14ac:dyDescent="0.25">
      <c r="B28">
        <f>COUNTIF(B2:B18,4)</f>
        <v>2</v>
      </c>
      <c r="C28">
        <f>COUNTIF(C2:C18,4)</f>
        <v>5</v>
      </c>
      <c r="D28">
        <f>COUNTIF(D2:D18,4)</f>
        <v>1</v>
      </c>
      <c r="E28">
        <f>COUNTIF(E2:E18,4)</f>
        <v>1</v>
      </c>
      <c r="F28">
        <f>F26/COUNTA(A2:A18)</f>
        <v>1</v>
      </c>
      <c r="G28">
        <f>G26/COUNTA(B2:B18)</f>
        <v>0.16666666666666666</v>
      </c>
      <c r="H28">
        <f>H26/COUNTA(C2:C18)</f>
        <v>0.8571428571428571</v>
      </c>
      <c r="I28">
        <f>I26/COUNTA(D2:D18)</f>
        <v>0.5714285714285714</v>
      </c>
      <c r="J28">
        <f>J26/COUNTA(E2:E18)</f>
        <v>0.7142857142857143</v>
      </c>
      <c r="K28">
        <f>K26/COUNTA(F2:F18)</f>
        <v>0</v>
      </c>
    </row>
    <row r="29" spans="1:19" x14ac:dyDescent="0.25">
      <c r="B29" s="1">
        <v>3</v>
      </c>
      <c r="C29" s="1">
        <v>3</v>
      </c>
      <c r="D29" s="1">
        <v>3</v>
      </c>
      <c r="E29" s="1">
        <v>3</v>
      </c>
    </row>
    <row r="30" spans="1:19" x14ac:dyDescent="0.25">
      <c r="B30">
        <f>COUNTIF(B2:B16,3)</f>
        <v>3</v>
      </c>
      <c r="C30">
        <f>COUNTIF(C2:C16,3)</f>
        <v>0</v>
      </c>
      <c r="D30">
        <f>COUNTIF(D2:D16,3)</f>
        <v>3</v>
      </c>
      <c r="E30">
        <f>COUNTIF(E2:E16,3)</f>
        <v>0</v>
      </c>
    </row>
    <row r="31" spans="1:19" x14ac:dyDescent="0.25">
      <c r="B31" s="1">
        <v>2</v>
      </c>
      <c r="C31" s="1">
        <v>2</v>
      </c>
      <c r="D31" s="1">
        <v>2</v>
      </c>
      <c r="E31" s="1">
        <v>2</v>
      </c>
    </row>
    <row r="32" spans="1:19" x14ac:dyDescent="0.25">
      <c r="B32">
        <f>COUNTIF(B2:B13,2)</f>
        <v>0</v>
      </c>
      <c r="C32">
        <f>COUNTIF(C2:C13,2)</f>
        <v>0</v>
      </c>
      <c r="D32">
        <f>COUNTIF(D2:D13,2)</f>
        <v>2</v>
      </c>
      <c r="E32">
        <f>COUNTIF(E2:E13,2)</f>
        <v>0</v>
      </c>
    </row>
    <row r="33" spans="2:5" x14ac:dyDescent="0.25">
      <c r="B33" s="1">
        <v>1</v>
      </c>
      <c r="C33" s="1">
        <v>1</v>
      </c>
      <c r="D33" s="1">
        <v>1</v>
      </c>
      <c r="E33" s="1">
        <v>1</v>
      </c>
    </row>
    <row r="34" spans="2:5" x14ac:dyDescent="0.25">
      <c r="B34">
        <f>COUNTIF(B2:B19,1)</f>
        <v>0</v>
      </c>
      <c r="C34">
        <f>COUNTIF(C2:C19,1)</f>
        <v>0</v>
      </c>
      <c r="D34">
        <f>COUNTIF(D2:D19,1)</f>
        <v>0</v>
      </c>
      <c r="E34">
        <f>COUNTIF(E2:E19,1)</f>
        <v>0</v>
      </c>
    </row>
    <row r="35" spans="2:5" x14ac:dyDescent="0.25">
      <c r="B35" t="s">
        <v>159</v>
      </c>
    </row>
    <row r="36" spans="2:5" x14ac:dyDescent="0.25">
      <c r="B36">
        <f t="array" ref="B36">MEDIAN(IF(L2:L14="Yes",B2:B14))</f>
        <v>3</v>
      </c>
      <c r="C36">
        <f t="array" ref="C36">MEDIAN(IF(L2:L14="Yes",C2:C14))</f>
        <v>4</v>
      </c>
      <c r="D36">
        <f t="array" ref="D36">MEDIAN(IF(L2:L14="Yes",D2:D14))</f>
        <v>3</v>
      </c>
      <c r="E36">
        <f t="array" ref="E36">MEDIAN(IF(L2:L14="Yes",E2:E14))</f>
        <v>5</v>
      </c>
    </row>
    <row r="37" spans="2:5" x14ac:dyDescent="0.25">
      <c r="B37" t="s">
        <v>158</v>
      </c>
    </row>
    <row r="38" spans="2:5" x14ac:dyDescent="0.25">
      <c r="B38">
        <f t="array" ref="B38">MEDIAN(IF(L2:L14="No",B2:B14))</f>
        <v>4</v>
      </c>
      <c r="C38">
        <f t="array" ref="C38">MEDIAN(IF(L2:L14="No",D2:D14))</f>
        <v>3</v>
      </c>
      <c r="D38">
        <f t="array" ref="D38">MEDIAN(IF(L2:L14="No",E2:E14))</f>
        <v>4</v>
      </c>
      <c r="E38">
        <f t="array" ref="E38">MEDIAN(IF(L2:L14="No",F2:F14))</f>
        <v>5</v>
      </c>
    </row>
    <row r="39" spans="2:5" x14ac:dyDescent="0.25">
      <c r="B39" t="s">
        <v>162</v>
      </c>
    </row>
    <row r="40" spans="2:5" x14ac:dyDescent="0.25">
      <c r="B40">
        <f t="array" ref="B40">MEDIAN(IF(M2:M14&gt;3,B2:B14))</f>
        <v>3.5</v>
      </c>
      <c r="C40">
        <f t="array" ref="C40">MEDIAN(IF(M2:M14&gt;3,C2:C14))</f>
        <v>4</v>
      </c>
      <c r="D40">
        <f t="array" ref="D40">MEDIAN(IF(M2:M14&gt;3,D2:D14))</f>
        <v>3</v>
      </c>
      <c r="E40">
        <f t="array" ref="E40">MEDIAN(IF(M2:M14&gt;3,E2:E14))</f>
        <v>5</v>
      </c>
    </row>
    <row r="41" spans="2:5" x14ac:dyDescent="0.25">
      <c r="B41" t="s">
        <v>163</v>
      </c>
    </row>
    <row r="42" spans="2:5" x14ac:dyDescent="0.25">
      <c r="B42">
        <f t="array" ref="B42">MEDIAN(IF(M2:M14&gt;0,IF(M2:M14&lt;4,B2:B14)))</f>
        <v>4</v>
      </c>
      <c r="C42">
        <f t="array" ref="C42">MEDIAN(IF(M2:M14&gt;0,IF(N2:N14&lt;4,C2:C14)))</f>
        <v>4</v>
      </c>
      <c r="D42">
        <f t="array" ref="D42">MEDIAN(IF(M2:M14&gt;0,IF(O2:O14&lt;4,D2:D14)))</f>
        <v>3</v>
      </c>
      <c r="E42">
        <f t="array" ref="E42">MEDIAN(IF(M2:M14&gt;0,IF(P2:P14&lt;4,E2:E14)))</f>
        <v>5</v>
      </c>
    </row>
    <row r="43" spans="2:5" x14ac:dyDescent="0.25">
      <c r="C43" t="s">
        <v>142</v>
      </c>
    </row>
    <row r="44" spans="2:5" x14ac:dyDescent="0.25">
      <c r="C44" t="s">
        <v>139</v>
      </c>
    </row>
    <row r="45" spans="2:5" x14ac:dyDescent="0.25">
      <c r="C45" t="s">
        <v>140</v>
      </c>
    </row>
    <row r="46" spans="2:5" x14ac:dyDescent="0.25">
      <c r="C46" t="s">
        <v>141</v>
      </c>
    </row>
    <row r="47" spans="2:5" x14ac:dyDescent="0.25">
      <c r="C47" t="s">
        <v>143</v>
      </c>
    </row>
    <row r="51" spans="1:13" x14ac:dyDescent="0.25">
      <c r="A51" t="s">
        <v>206</v>
      </c>
    </row>
    <row r="52" spans="1:13" x14ac:dyDescent="0.25">
      <c r="A52">
        <v>7</v>
      </c>
      <c r="B52">
        <v>3</v>
      </c>
      <c r="C52">
        <v>3</v>
      </c>
      <c r="D52">
        <v>3</v>
      </c>
      <c r="E52">
        <v>4</v>
      </c>
      <c r="F52">
        <v>5</v>
      </c>
      <c r="G52">
        <v>0</v>
      </c>
      <c r="H52">
        <v>5</v>
      </c>
      <c r="I52">
        <v>0</v>
      </c>
      <c r="J52">
        <v>5</v>
      </c>
      <c r="K52">
        <v>0</v>
      </c>
      <c r="L52" t="s">
        <v>48</v>
      </c>
      <c r="M52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U28" sqref="U28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</cols>
  <sheetData>
    <row r="1" spans="1:7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</row>
    <row r="2" spans="1:7" x14ac:dyDescent="0.25">
      <c r="A2">
        <v>2</v>
      </c>
      <c r="B2">
        <v>4</v>
      </c>
      <c r="C2">
        <v>2</v>
      </c>
      <c r="D2">
        <v>2</v>
      </c>
      <c r="E2">
        <v>4</v>
      </c>
      <c r="F2" t="s">
        <v>48</v>
      </c>
      <c r="G2">
        <v>4</v>
      </c>
    </row>
    <row r="3" spans="1:7" x14ac:dyDescent="0.25">
      <c r="A3">
        <v>4</v>
      </c>
      <c r="B3">
        <v>3</v>
      </c>
      <c r="C3">
        <v>3</v>
      </c>
      <c r="D3">
        <v>4</v>
      </c>
      <c r="E3">
        <v>3</v>
      </c>
      <c r="F3" t="s">
        <v>17</v>
      </c>
      <c r="G3">
        <v>4</v>
      </c>
    </row>
    <row r="4" spans="1:7" x14ac:dyDescent="0.25">
      <c r="A4">
        <v>6</v>
      </c>
      <c r="B4">
        <v>2</v>
      </c>
      <c r="C4">
        <v>2</v>
      </c>
      <c r="D4">
        <v>4</v>
      </c>
      <c r="E4">
        <v>3</v>
      </c>
      <c r="F4" t="s">
        <v>17</v>
      </c>
      <c r="G4">
        <v>5</v>
      </c>
    </row>
    <row r="5" spans="1:7" x14ac:dyDescent="0.25">
      <c r="A5">
        <v>8</v>
      </c>
      <c r="B5">
        <v>2</v>
      </c>
      <c r="C5">
        <v>3</v>
      </c>
      <c r="D5">
        <v>3</v>
      </c>
      <c r="E5">
        <v>3</v>
      </c>
      <c r="F5" t="s">
        <v>48</v>
      </c>
      <c r="G5">
        <v>3</v>
      </c>
    </row>
    <row r="6" spans="1:7" x14ac:dyDescent="0.25">
      <c r="A6">
        <v>10</v>
      </c>
      <c r="B6">
        <v>3</v>
      </c>
      <c r="C6">
        <v>4</v>
      </c>
      <c r="D6">
        <v>2</v>
      </c>
      <c r="E6">
        <v>4</v>
      </c>
      <c r="F6" t="s">
        <v>48</v>
      </c>
      <c r="G6">
        <v>3</v>
      </c>
    </row>
    <row r="7" spans="1:7" x14ac:dyDescent="0.25">
      <c r="A7">
        <v>12</v>
      </c>
      <c r="B7">
        <v>4</v>
      </c>
      <c r="C7">
        <v>2</v>
      </c>
      <c r="D7">
        <v>2</v>
      </c>
      <c r="E7">
        <v>3</v>
      </c>
      <c r="F7" t="s">
        <v>17</v>
      </c>
      <c r="G7">
        <v>3</v>
      </c>
    </row>
    <row r="9" spans="1:7" x14ac:dyDescent="0.25">
      <c r="G9" t="s">
        <v>110</v>
      </c>
    </row>
    <row r="16" spans="1:7" x14ac:dyDescent="0.25">
      <c r="B16" t="s">
        <v>151</v>
      </c>
      <c r="C16" t="s">
        <v>151</v>
      </c>
      <c r="D16" t="s">
        <v>151</v>
      </c>
      <c r="E16" t="s">
        <v>151</v>
      </c>
    </row>
    <row r="17" spans="1:5" x14ac:dyDescent="0.25">
      <c r="B17">
        <f>STDEVA(B2:B12)</f>
        <v>0.89442719099991586</v>
      </c>
      <c r="C17">
        <f t="shared" ref="C17:E17" si="0">STDEVA(C2:C12)</f>
        <v>0.81649658092772637</v>
      </c>
      <c r="D17">
        <f t="shared" si="0"/>
        <v>0.98319208025017524</v>
      </c>
      <c r="E17">
        <f t="shared" si="0"/>
        <v>0.51639777949432131</v>
      </c>
    </row>
    <row r="18" spans="1:5" x14ac:dyDescent="0.25">
      <c r="A18" t="s">
        <v>58</v>
      </c>
      <c r="B18" t="s">
        <v>84</v>
      </c>
      <c r="C18" t="s">
        <v>84</v>
      </c>
      <c r="D18" t="s">
        <v>84</v>
      </c>
      <c r="E18" t="s">
        <v>84</v>
      </c>
    </row>
    <row r="19" spans="1:5" x14ac:dyDescent="0.25">
      <c r="B19">
        <f>MEDIAN(B2:B15)</f>
        <v>3</v>
      </c>
      <c r="C19">
        <f t="shared" ref="C19:E19" si="1">MEDIAN(C2:C15)</f>
        <v>2.5</v>
      </c>
      <c r="D19">
        <f t="shared" si="1"/>
        <v>2.5</v>
      </c>
      <c r="E19">
        <f t="shared" si="1"/>
        <v>3</v>
      </c>
    </row>
    <row r="20" spans="1:5" x14ac:dyDescent="0.25">
      <c r="B20" t="s">
        <v>85</v>
      </c>
      <c r="C20" t="s">
        <v>85</v>
      </c>
      <c r="D20" t="s">
        <v>85</v>
      </c>
      <c r="E20" t="s">
        <v>85</v>
      </c>
    </row>
    <row r="21" spans="1:5" x14ac:dyDescent="0.25">
      <c r="B21">
        <f>AVERAGE(B2:B17)</f>
        <v>2.6992038844285595</v>
      </c>
      <c r="C21">
        <f t="shared" ref="C21:E21" si="2">AVERAGE(C2:C17)</f>
        <v>2.4023566544182464</v>
      </c>
      <c r="D21">
        <f t="shared" si="2"/>
        <v>2.5690274400357396</v>
      </c>
      <c r="E21">
        <f t="shared" si="2"/>
        <v>2.9309139684991892</v>
      </c>
    </row>
    <row r="22" spans="1:5" x14ac:dyDescent="0.25">
      <c r="B22" s="1">
        <v>5</v>
      </c>
      <c r="C22" s="1">
        <v>5</v>
      </c>
      <c r="D22" s="1">
        <v>5</v>
      </c>
      <c r="E22" s="1">
        <v>5</v>
      </c>
    </row>
    <row r="23" spans="1:5" x14ac:dyDescent="0.25">
      <c r="B23">
        <f>COUNTIF(B2:B16,5)</f>
        <v>0</v>
      </c>
      <c r="C23">
        <f>COUNTIF(C2:C16,5)</f>
        <v>0</v>
      </c>
      <c r="D23">
        <f>COUNTIF(D2:D16,5)</f>
        <v>0</v>
      </c>
      <c r="E23">
        <f>COUNTIF(E2:E16,5)</f>
        <v>0</v>
      </c>
    </row>
    <row r="24" spans="1:5" x14ac:dyDescent="0.25">
      <c r="B24" s="1">
        <v>4</v>
      </c>
      <c r="C24" s="1">
        <v>4</v>
      </c>
      <c r="D24" s="1">
        <v>4</v>
      </c>
      <c r="E24" s="1">
        <v>4</v>
      </c>
    </row>
    <row r="25" spans="1:5" x14ac:dyDescent="0.25">
      <c r="B25">
        <f>COUNTIF(B2:B16,4)</f>
        <v>2</v>
      </c>
      <c r="C25">
        <f>COUNTIF(C2:C16,4)</f>
        <v>1</v>
      </c>
      <c r="D25">
        <f>COUNTIF(D2:D16,4)</f>
        <v>2</v>
      </c>
      <c r="E25">
        <f>COUNTIF(E2:E16,4)</f>
        <v>2</v>
      </c>
    </row>
    <row r="26" spans="1:5" x14ac:dyDescent="0.25">
      <c r="B26" s="1">
        <v>3</v>
      </c>
      <c r="C26" s="1">
        <v>3</v>
      </c>
      <c r="D26" s="1">
        <v>3</v>
      </c>
      <c r="E26" s="1">
        <v>3</v>
      </c>
    </row>
    <row r="27" spans="1:5" x14ac:dyDescent="0.25">
      <c r="B27">
        <f>COUNTIF(B2:B14,3)</f>
        <v>2</v>
      </c>
      <c r="C27">
        <f>COUNTIF(C2:C14,3)</f>
        <v>2</v>
      </c>
      <c r="D27">
        <f>COUNTIF(D2:D14,3)</f>
        <v>1</v>
      </c>
      <c r="E27">
        <f>COUNTIF(E2:E14,3)</f>
        <v>4</v>
      </c>
    </row>
    <row r="28" spans="1:5" x14ac:dyDescent="0.25">
      <c r="B28" s="1">
        <v>2</v>
      </c>
      <c r="C28" s="1">
        <v>2</v>
      </c>
      <c r="D28" s="1">
        <v>2</v>
      </c>
      <c r="E28" s="1">
        <v>2</v>
      </c>
    </row>
    <row r="29" spans="1:5" x14ac:dyDescent="0.25">
      <c r="B29">
        <f>COUNTIF(B2:B16,2)</f>
        <v>2</v>
      </c>
      <c r="C29">
        <f>COUNTIF(C2:C16,2)</f>
        <v>3</v>
      </c>
      <c r="D29">
        <f>COUNTIF(D2:D16,2)</f>
        <v>3</v>
      </c>
      <c r="E29">
        <f>COUNTIF(E2:E16,2)</f>
        <v>0</v>
      </c>
    </row>
    <row r="30" spans="1:5" x14ac:dyDescent="0.25">
      <c r="B30" s="1">
        <v>1</v>
      </c>
      <c r="C30" s="1">
        <v>1</v>
      </c>
      <c r="D30" s="1">
        <v>1</v>
      </c>
      <c r="E30" s="1">
        <v>1</v>
      </c>
    </row>
    <row r="31" spans="1:5" x14ac:dyDescent="0.25">
      <c r="B31">
        <f>COUNTIF(B2:B14,1)</f>
        <v>0</v>
      </c>
      <c r="C31">
        <f>COUNTIF(C2:C14,1)</f>
        <v>0</v>
      </c>
      <c r="D31">
        <f>COUNTIF(D2:D14,1)</f>
        <v>0</v>
      </c>
      <c r="E31">
        <f>COUNTIF(E2:E14,1)</f>
        <v>0</v>
      </c>
    </row>
    <row r="33" spans="2:7" x14ac:dyDescent="0.25">
      <c r="B33" t="s">
        <v>159</v>
      </c>
    </row>
    <row r="34" spans="2:7" x14ac:dyDescent="0.25">
      <c r="B34">
        <f t="array" ref="B34">MEDIAN(IF(F2:F15="Yes",B2:B15))</f>
        <v>3</v>
      </c>
      <c r="C34">
        <f t="array" ref="C34">MEDIAN(IF(F2:F15="Yes",C2:C15))</f>
        <v>2</v>
      </c>
      <c r="D34">
        <f t="array" ref="D34">MEDIAN(IF(F2:F15="Yes",D2:D15))</f>
        <v>4</v>
      </c>
      <c r="E34">
        <f t="array" ref="E34">MEDIAN(IF(F2:F15="Yes",E2:E15))</f>
        <v>3</v>
      </c>
      <c r="G34" t="s">
        <v>142</v>
      </c>
    </row>
    <row r="35" spans="2:7" x14ac:dyDescent="0.25">
      <c r="B35" t="s">
        <v>158</v>
      </c>
      <c r="G35" t="s">
        <v>139</v>
      </c>
    </row>
    <row r="36" spans="2:7" x14ac:dyDescent="0.25">
      <c r="B36">
        <f t="array" ref="B36">MEDIAN(IF(F2:F15="No",B2:B15))</f>
        <v>3</v>
      </c>
      <c r="C36">
        <f t="array" ref="C36">MEDIAN(IF(F2:F15="No",C2:C15))</f>
        <v>3</v>
      </c>
      <c r="D36">
        <f t="array" ref="D36">MEDIAN(IF(F2:F15="No",D2:D15))</f>
        <v>2</v>
      </c>
      <c r="E36">
        <f t="array" ref="E36">MEDIAN(IF(F2:F15="No",E2:E15))</f>
        <v>4</v>
      </c>
      <c r="G36" t="s">
        <v>140</v>
      </c>
    </row>
    <row r="37" spans="2:7" x14ac:dyDescent="0.25">
      <c r="B37" t="s">
        <v>164</v>
      </c>
      <c r="G37" t="s">
        <v>141</v>
      </c>
    </row>
    <row r="38" spans="2:7" x14ac:dyDescent="0.25">
      <c r="B38">
        <f t="array" ref="B38">MEDIAN(IF(G2:G15&gt;3,B2:B15))</f>
        <v>2.5</v>
      </c>
      <c r="C38">
        <f t="array" ref="C38">MEDIAN(IF(G2:G15&gt;3,C2:C15))</f>
        <v>2</v>
      </c>
      <c r="D38">
        <f t="array" ref="D38">MEDIAN(IF(G2:G15&gt;3,D2:D15))</f>
        <v>3</v>
      </c>
      <c r="E38">
        <f t="array" ref="E38">MEDIAN(IF(G2:G15&gt;3,E2:E15))</f>
        <v>3</v>
      </c>
      <c r="G38" t="s">
        <v>143</v>
      </c>
    </row>
    <row r="39" spans="2:7" x14ac:dyDescent="0.25">
      <c r="B39" t="s">
        <v>161</v>
      </c>
    </row>
    <row r="40" spans="2:7" x14ac:dyDescent="0.25">
      <c r="B40">
        <f t="array" ref="B40">MEDIAN(IF(G2:G15&gt;0,IF(G2:G15&lt;4,B2:B15)))</f>
        <v>3</v>
      </c>
      <c r="C40">
        <f t="array" ref="C40">MEDIAN(IF(G2:G15&gt;0,IF(G2:G15&lt;4,C2:C15)))</f>
        <v>3</v>
      </c>
      <c r="D40">
        <f t="array" ref="D40">MEDIAN(IF(G2:G15&gt;0,IF(G2:G15&lt;4,D2:D15)))</f>
        <v>2</v>
      </c>
      <c r="E40">
        <f t="array" ref="E40">MEDIAN(IF(G2:G15&gt;0,IF(G2:G15&lt;4,E2:E15)))</f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B1" workbookViewId="0">
      <selection activeCell="N19" sqref="N19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0" bestFit="1" customWidth="1"/>
    <col min="10" max="10" width="18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3</v>
      </c>
      <c r="H2">
        <v>5</v>
      </c>
      <c r="I2">
        <v>0</v>
      </c>
      <c r="J2">
        <v>0</v>
      </c>
      <c r="K2">
        <v>5</v>
      </c>
      <c r="L2" t="s">
        <v>17</v>
      </c>
      <c r="M2">
        <v>5</v>
      </c>
    </row>
    <row r="3" spans="1:20" x14ac:dyDescent="0.25">
      <c r="A3">
        <v>3</v>
      </c>
      <c r="B3">
        <v>5</v>
      </c>
      <c r="C3">
        <v>5</v>
      </c>
      <c r="D3">
        <v>1</v>
      </c>
      <c r="E3">
        <v>5</v>
      </c>
      <c r="F3">
        <v>5</v>
      </c>
      <c r="G3">
        <v>0</v>
      </c>
      <c r="H3">
        <v>4</v>
      </c>
      <c r="I3">
        <v>5</v>
      </c>
      <c r="J3">
        <v>0</v>
      </c>
      <c r="K3">
        <v>5</v>
      </c>
      <c r="L3" t="s">
        <v>17</v>
      </c>
      <c r="M3">
        <v>5</v>
      </c>
    </row>
    <row r="4" spans="1:20" x14ac:dyDescent="0.25">
      <c r="A4">
        <v>5</v>
      </c>
      <c r="B4">
        <v>5</v>
      </c>
      <c r="C4">
        <v>5</v>
      </c>
      <c r="D4">
        <v>2</v>
      </c>
      <c r="E4">
        <v>5</v>
      </c>
      <c r="F4">
        <v>5</v>
      </c>
      <c r="G4">
        <v>0</v>
      </c>
      <c r="H4">
        <v>4</v>
      </c>
      <c r="I4">
        <v>5</v>
      </c>
      <c r="J4">
        <v>0</v>
      </c>
      <c r="K4">
        <v>0</v>
      </c>
      <c r="L4" t="s">
        <v>17</v>
      </c>
      <c r="M4">
        <v>5</v>
      </c>
    </row>
    <row r="5" spans="1:20" x14ac:dyDescent="0.25">
      <c r="A5">
        <v>9</v>
      </c>
      <c r="B5">
        <v>5</v>
      </c>
      <c r="C5">
        <v>4</v>
      </c>
      <c r="D5">
        <v>1</v>
      </c>
      <c r="E5">
        <v>4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</row>
    <row r="6" spans="1:20" x14ac:dyDescent="0.25">
      <c r="A6">
        <v>11</v>
      </c>
      <c r="B6">
        <v>4</v>
      </c>
      <c r="C6">
        <v>5</v>
      </c>
      <c r="D6">
        <v>3</v>
      </c>
      <c r="E6">
        <v>4</v>
      </c>
      <c r="F6">
        <v>4</v>
      </c>
      <c r="G6">
        <v>0</v>
      </c>
      <c r="H6">
        <v>5</v>
      </c>
      <c r="I6">
        <v>3</v>
      </c>
      <c r="J6">
        <v>5</v>
      </c>
      <c r="K6">
        <v>5</v>
      </c>
      <c r="L6" t="s">
        <v>48</v>
      </c>
      <c r="M6">
        <v>4</v>
      </c>
    </row>
    <row r="7" spans="1:20" x14ac:dyDescent="0.25">
      <c r="A7">
        <v>13</v>
      </c>
      <c r="B7">
        <v>4</v>
      </c>
      <c r="C7">
        <v>4</v>
      </c>
      <c r="D7">
        <v>1</v>
      </c>
      <c r="E7">
        <v>4</v>
      </c>
      <c r="F7">
        <v>5</v>
      </c>
      <c r="G7">
        <v>0</v>
      </c>
      <c r="H7">
        <v>5</v>
      </c>
      <c r="I7">
        <v>5</v>
      </c>
      <c r="J7">
        <v>5</v>
      </c>
      <c r="K7">
        <v>5</v>
      </c>
      <c r="L7" t="s">
        <v>17</v>
      </c>
      <c r="M7">
        <v>3</v>
      </c>
      <c r="O7" s="1" t="s">
        <v>43</v>
      </c>
      <c r="P7" s="1" t="s">
        <v>86</v>
      </c>
      <c r="Q7" s="1" t="s">
        <v>44</v>
      </c>
      <c r="R7" s="1" t="s">
        <v>12</v>
      </c>
      <c r="S7" s="1" t="s">
        <v>46</v>
      </c>
      <c r="T7" s="1" t="s">
        <v>45</v>
      </c>
    </row>
    <row r="8" spans="1:20" x14ac:dyDescent="0.25">
      <c r="N8">
        <v>1</v>
      </c>
      <c r="O8">
        <v>5</v>
      </c>
      <c r="P8">
        <v>3</v>
      </c>
      <c r="Q8">
        <v>5</v>
      </c>
      <c r="R8">
        <v>0</v>
      </c>
      <c r="S8">
        <v>0</v>
      </c>
      <c r="T8">
        <v>5</v>
      </c>
    </row>
    <row r="9" spans="1:20" x14ac:dyDescent="0.25">
      <c r="N9">
        <v>3</v>
      </c>
      <c r="O9">
        <v>5</v>
      </c>
      <c r="P9">
        <v>0</v>
      </c>
      <c r="Q9">
        <v>4</v>
      </c>
      <c r="R9">
        <v>5</v>
      </c>
      <c r="S9">
        <v>0</v>
      </c>
      <c r="T9">
        <v>5</v>
      </c>
    </row>
    <row r="10" spans="1:20" x14ac:dyDescent="0.25">
      <c r="N10">
        <v>5</v>
      </c>
      <c r="O10">
        <v>5</v>
      </c>
      <c r="P10">
        <v>0</v>
      </c>
      <c r="Q10">
        <v>4</v>
      </c>
      <c r="R10">
        <v>5</v>
      </c>
      <c r="S10">
        <v>0</v>
      </c>
      <c r="T10">
        <v>0</v>
      </c>
    </row>
    <row r="11" spans="1:20" x14ac:dyDescent="0.25">
      <c r="N11">
        <v>13</v>
      </c>
      <c r="O11">
        <v>5</v>
      </c>
      <c r="P11">
        <v>0</v>
      </c>
      <c r="Q11">
        <v>5</v>
      </c>
      <c r="R11">
        <v>5</v>
      </c>
      <c r="S11">
        <v>5</v>
      </c>
      <c r="T11">
        <v>5</v>
      </c>
    </row>
    <row r="12" spans="1:20" x14ac:dyDescent="0.25">
      <c r="N12">
        <v>9</v>
      </c>
      <c r="O12">
        <v>5</v>
      </c>
      <c r="P12">
        <v>0</v>
      </c>
      <c r="Q12">
        <v>5</v>
      </c>
      <c r="R12">
        <v>5</v>
      </c>
      <c r="S12">
        <v>5</v>
      </c>
      <c r="T12">
        <v>0</v>
      </c>
    </row>
    <row r="13" spans="1:20" x14ac:dyDescent="0.25">
      <c r="N13">
        <v>11</v>
      </c>
      <c r="O13">
        <v>4</v>
      </c>
      <c r="P13">
        <v>0</v>
      </c>
      <c r="Q13">
        <v>5</v>
      </c>
      <c r="R13">
        <v>3</v>
      </c>
      <c r="S13">
        <v>5</v>
      </c>
      <c r="T13">
        <v>5</v>
      </c>
    </row>
    <row r="15" spans="1:20" x14ac:dyDescent="0.25">
      <c r="N15" t="s">
        <v>143</v>
      </c>
    </row>
    <row r="16" spans="1:20" x14ac:dyDescent="0.25">
      <c r="N16" t="s">
        <v>141</v>
      </c>
    </row>
    <row r="17" spans="1:20" x14ac:dyDescent="0.25">
      <c r="N17" t="s">
        <v>140</v>
      </c>
      <c r="P17">
        <v>1</v>
      </c>
      <c r="R17">
        <v>1</v>
      </c>
    </row>
    <row r="18" spans="1:20" x14ac:dyDescent="0.25">
      <c r="N18" t="s">
        <v>139</v>
      </c>
      <c r="O18">
        <v>1</v>
      </c>
      <c r="Q18">
        <v>2</v>
      </c>
    </row>
    <row r="19" spans="1:20" x14ac:dyDescent="0.25">
      <c r="N19" t="s">
        <v>142</v>
      </c>
      <c r="O19">
        <v>5</v>
      </c>
      <c r="Q19">
        <v>4</v>
      </c>
      <c r="R19">
        <v>4</v>
      </c>
      <c r="S19">
        <v>3</v>
      </c>
      <c r="T19">
        <v>4</v>
      </c>
    </row>
    <row r="20" spans="1:20" x14ac:dyDescent="0.25">
      <c r="A20" t="s">
        <v>58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</row>
    <row r="21" spans="1:20" x14ac:dyDescent="0.25">
      <c r="B21">
        <f>MEDIAN(B2:B18)</f>
        <v>4.5</v>
      </c>
      <c r="C21">
        <f t="shared" ref="C21:E21" si="0">MEDIAN(C2:C18)</f>
        <v>4.5</v>
      </c>
      <c r="D21">
        <f t="shared" si="0"/>
        <v>1.5</v>
      </c>
      <c r="E21">
        <f t="shared" si="0"/>
        <v>4.5</v>
      </c>
      <c r="F21">
        <f t="array" ref="F21">MEDIAN(IF(F2:F18&lt;&gt;0,F2:F18))</f>
        <v>5</v>
      </c>
      <c r="G21">
        <f t="array" ref="G21">MEDIAN(IF(G2:G18&lt;&gt;0,G2:G18))</f>
        <v>3</v>
      </c>
      <c r="H21">
        <f t="array" ref="H21">MEDIAN(IF(H2:H18&lt;&gt;0,H2:H18))</f>
        <v>5</v>
      </c>
      <c r="I21">
        <f t="array" ref="I21">MEDIAN(IF(I2:I18&lt;&gt;0,I2:I18))</f>
        <v>5</v>
      </c>
      <c r="J21">
        <f t="array" ref="J21">MEDIAN(IF(J2:J18&lt;&gt;0,J2:J18))</f>
        <v>5</v>
      </c>
      <c r="K21">
        <f t="array" ref="K21">MEDIAN(IF(K2:K18&lt;&gt;0,K2:K18))</f>
        <v>5</v>
      </c>
    </row>
    <row r="22" spans="1:20" x14ac:dyDescent="0.25"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</row>
    <row r="23" spans="1:20" x14ac:dyDescent="0.25">
      <c r="B23">
        <f>AVERAGE(B2:B18)</f>
        <v>4.5</v>
      </c>
      <c r="C23">
        <f t="shared" ref="C23:E23" si="1">AVERAGE(C2:C18)</f>
        <v>4.5</v>
      </c>
      <c r="D23">
        <f t="shared" si="1"/>
        <v>1.6666666666666667</v>
      </c>
      <c r="E23">
        <f t="shared" si="1"/>
        <v>4.5</v>
      </c>
      <c r="F23">
        <f t="array" ref="F23">AVERAGE(IF(F2:F18&lt;&gt;0,F2:F18))</f>
        <v>4.833333333333333</v>
      </c>
      <c r="G23">
        <f t="array" ref="G23">AVERAGE(IF(G2:G18&lt;&gt;0,G2:G18))</f>
        <v>3</v>
      </c>
      <c r="H23">
        <f t="array" ref="H23">AVERAGE(IF(H2:H18&lt;&gt;0,H2:H18))</f>
        <v>4.666666666666667</v>
      </c>
      <c r="I23">
        <f t="array" ref="I23">AVERAGE(IF(I2:I18&lt;&gt;0,I2:I18))</f>
        <v>4.5999999999999996</v>
      </c>
      <c r="J23">
        <f t="array" ref="J23">AVERAGE(IF(J2:J18&lt;&gt;0,J2:J18))</f>
        <v>5</v>
      </c>
      <c r="K23">
        <f t="array" ref="K23">AVERAGE(IF(K2:K18&lt;&gt;0,K2:K18))</f>
        <v>5</v>
      </c>
    </row>
    <row r="24" spans="1:20" x14ac:dyDescent="0.25">
      <c r="B24" t="s">
        <v>151</v>
      </c>
      <c r="C24" t="s">
        <v>151</v>
      </c>
      <c r="D24" t="s">
        <v>151</v>
      </c>
      <c r="E24" t="s">
        <v>151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</row>
    <row r="25" spans="1:20" x14ac:dyDescent="0.25">
      <c r="B25">
        <f>STDEVA(B2:B14)</f>
        <v>0.54772255750516607</v>
      </c>
      <c r="C25">
        <f t="shared" ref="C25:E25" si="2">STDEVA(C2:C14)</f>
        <v>0.54772255750516607</v>
      </c>
      <c r="D25">
        <f t="shared" si="2"/>
        <v>0.81649658092772592</v>
      </c>
      <c r="E25">
        <f t="shared" si="2"/>
        <v>0.54772255750516607</v>
      </c>
      <c r="F25">
        <f t="array" ref="F25">COUNT(IF(F2:F17&lt;&gt;0,F2:F17))</f>
        <v>6</v>
      </c>
      <c r="G25">
        <f t="array" ref="G25">COUNT(IF(G2:G17&lt;&gt;0,G2:G17))</f>
        <v>1</v>
      </c>
      <c r="H25">
        <f t="array" ref="H25">COUNT(IF(H2:H17&lt;&gt;0,H2:H17))</f>
        <v>6</v>
      </c>
      <c r="I25">
        <f t="array" ref="I25">COUNT(IF(I2:I17&lt;&gt;0,I2:I17))</f>
        <v>5</v>
      </c>
      <c r="J25">
        <f t="array" ref="J25">COUNT(IF(J2:J17&lt;&gt;0,J2:J17))</f>
        <v>3</v>
      </c>
      <c r="K25">
        <f t="array" ref="K25">COUNT(IF(K2:K17&lt;&gt;0,K2:K17))</f>
        <v>4</v>
      </c>
    </row>
    <row r="26" spans="1:20" x14ac:dyDescent="0.25"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</row>
    <row r="27" spans="1:20" x14ac:dyDescent="0.25">
      <c r="F27">
        <f>F25/COUNTA(A2:A18)</f>
        <v>1</v>
      </c>
      <c r="G27">
        <f t="shared" ref="G27:K27" si="3">G25/COUNTA(B2:B18)</f>
        <v>0.16666666666666666</v>
      </c>
      <c r="H27">
        <f t="shared" si="3"/>
        <v>1</v>
      </c>
      <c r="I27">
        <f t="shared" si="3"/>
        <v>0.83333333333333337</v>
      </c>
      <c r="J27">
        <f t="shared" si="3"/>
        <v>0.5</v>
      </c>
      <c r="K27">
        <f t="shared" si="3"/>
        <v>0.66666666666666663</v>
      </c>
    </row>
    <row r="28" spans="1:20" x14ac:dyDescent="0.25">
      <c r="B28" t="s">
        <v>159</v>
      </c>
    </row>
    <row r="29" spans="1:20" x14ac:dyDescent="0.25">
      <c r="B29">
        <f t="array" ref="B29">MEDIAN(IF(L2:L15="Yes",B2:B15))</f>
        <v>5</v>
      </c>
      <c r="C29">
        <f t="array" ref="C29">MEDIAN(IF(L2:L15="Yes",C2:C15))</f>
        <v>4</v>
      </c>
      <c r="D29">
        <f t="array" ref="D29">MEDIAN(IF(L2:L15="Yes",D2:D15))</f>
        <v>1</v>
      </c>
      <c r="E29">
        <f t="array" ref="E29">MEDIAN(IF(L2:L15="Yes",E2:E15))</f>
        <v>5</v>
      </c>
    </row>
    <row r="30" spans="1:20" x14ac:dyDescent="0.25">
      <c r="B30" t="s">
        <v>158</v>
      </c>
    </row>
    <row r="31" spans="1:20" x14ac:dyDescent="0.25">
      <c r="B31">
        <f t="array" ref="B31">MEDIAN(IF(L2:L15="No",B2:B15))</f>
        <v>4</v>
      </c>
      <c r="C31">
        <f t="array" ref="C31">MEDIAN(IF(L2:L15="No",C2:C15))</f>
        <v>5</v>
      </c>
      <c r="D31">
        <f t="array" ref="D31">MEDIAN(IF(L2:L15="No",D2:D15))</f>
        <v>3</v>
      </c>
      <c r="E31">
        <f t="array" ref="E31">MEDIAN(IF(L2:L15="No",E2:E15))</f>
        <v>4</v>
      </c>
    </row>
    <row r="32" spans="1:20" x14ac:dyDescent="0.25">
      <c r="B32" t="s">
        <v>164</v>
      </c>
    </row>
    <row r="33" spans="1:13" x14ac:dyDescent="0.25">
      <c r="B33">
        <f t="array" ref="B33">MEDIAN(IF(M2:M15&gt;3,B2:B15))</f>
        <v>4.5</v>
      </c>
      <c r="C33">
        <f t="array" ref="C33">MEDIAN(IF(M2:M15&gt;3,C2:C15))</f>
        <v>5</v>
      </c>
      <c r="D33">
        <f t="array" ref="D33">MEDIAN(IF(M2:M15&gt;3,D2:D15))</f>
        <v>2</v>
      </c>
      <c r="E33">
        <f t="array" ref="E33">MEDIAN(IF(M2:M15&gt;3,E2:E15))</f>
        <v>5</v>
      </c>
    </row>
    <row r="34" spans="1:13" x14ac:dyDescent="0.25">
      <c r="B34" t="s">
        <v>161</v>
      </c>
    </row>
    <row r="35" spans="1:13" x14ac:dyDescent="0.25">
      <c r="B35">
        <f t="array" ref="B35">MEDIAN(IF(M2:M15&gt;0,IF(M2:M15&lt;4,B2:B15)))</f>
        <v>4.5</v>
      </c>
      <c r="C35">
        <f t="array" ref="C35">MEDIAN(IF(M2:M15&gt;0,IF(M2:M15&lt;4,C2:C15)))</f>
        <v>4</v>
      </c>
      <c r="D35">
        <f t="array" ref="D35">MEDIAN(IF(M2:M15&gt;0,IF(M2:M15&lt;4,D2:D15)))</f>
        <v>1</v>
      </c>
      <c r="E35">
        <f t="array" ref="E35">MEDIAN(IF(M2:M15&gt;0,IF(M2:M15&lt;4,E2:E15)))</f>
        <v>4</v>
      </c>
    </row>
    <row r="37" spans="1:13" x14ac:dyDescent="0.25">
      <c r="A37" t="s">
        <v>206</v>
      </c>
    </row>
    <row r="38" spans="1:13" x14ac:dyDescent="0.25">
      <c r="A38">
        <v>7</v>
      </c>
      <c r="B38">
        <v>3</v>
      </c>
      <c r="C38">
        <v>2</v>
      </c>
      <c r="D38">
        <v>3</v>
      </c>
      <c r="E38">
        <v>5</v>
      </c>
      <c r="F38">
        <v>5</v>
      </c>
      <c r="G38">
        <v>0</v>
      </c>
      <c r="H38">
        <v>5</v>
      </c>
      <c r="I38">
        <v>0</v>
      </c>
      <c r="J38">
        <v>0</v>
      </c>
      <c r="K38">
        <v>5</v>
      </c>
      <c r="L38" t="s">
        <v>48</v>
      </c>
      <c r="M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8" sqref="A8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</cols>
  <sheetData>
    <row r="1" spans="1:8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</row>
    <row r="2" spans="1:8" x14ac:dyDescent="0.25">
      <c r="A2">
        <v>2</v>
      </c>
      <c r="B2">
        <v>5</v>
      </c>
      <c r="C2">
        <v>4</v>
      </c>
      <c r="D2">
        <v>2</v>
      </c>
      <c r="E2">
        <v>5</v>
      </c>
      <c r="F2" t="s">
        <v>48</v>
      </c>
      <c r="G2">
        <v>4</v>
      </c>
    </row>
    <row r="3" spans="1:8" x14ac:dyDescent="0.25">
      <c r="A3">
        <v>4</v>
      </c>
      <c r="B3">
        <v>3</v>
      </c>
      <c r="C3">
        <v>2</v>
      </c>
      <c r="D3">
        <v>4</v>
      </c>
      <c r="E3">
        <v>2</v>
      </c>
      <c r="F3" t="s">
        <v>17</v>
      </c>
      <c r="G3">
        <v>4</v>
      </c>
    </row>
    <row r="4" spans="1:8" x14ac:dyDescent="0.25">
      <c r="A4">
        <v>6</v>
      </c>
      <c r="B4">
        <v>3</v>
      </c>
      <c r="C4">
        <v>3</v>
      </c>
      <c r="D4">
        <v>2</v>
      </c>
      <c r="E4">
        <v>4</v>
      </c>
      <c r="F4" t="s">
        <v>17</v>
      </c>
      <c r="G4">
        <v>5</v>
      </c>
    </row>
    <row r="5" spans="1:8" x14ac:dyDescent="0.25">
      <c r="A5">
        <v>8</v>
      </c>
      <c r="B5">
        <v>3</v>
      </c>
      <c r="C5">
        <v>3</v>
      </c>
      <c r="D5">
        <v>4</v>
      </c>
      <c r="E5">
        <v>3</v>
      </c>
      <c r="F5" t="s">
        <v>48</v>
      </c>
      <c r="G5">
        <v>3</v>
      </c>
    </row>
    <row r="6" spans="1:8" x14ac:dyDescent="0.25">
      <c r="A6">
        <v>10</v>
      </c>
      <c r="B6">
        <v>5</v>
      </c>
      <c r="C6">
        <v>5</v>
      </c>
      <c r="D6">
        <v>1</v>
      </c>
      <c r="E6">
        <v>4</v>
      </c>
      <c r="F6" t="s">
        <v>48</v>
      </c>
      <c r="G6">
        <v>3</v>
      </c>
    </row>
    <row r="7" spans="1:8" x14ac:dyDescent="0.25">
      <c r="A7">
        <v>12</v>
      </c>
      <c r="B7">
        <v>2</v>
      </c>
      <c r="C7">
        <v>1</v>
      </c>
      <c r="D7">
        <v>4</v>
      </c>
      <c r="E7">
        <v>2</v>
      </c>
      <c r="F7" t="s">
        <v>17</v>
      </c>
      <c r="G7">
        <v>3</v>
      </c>
    </row>
    <row r="9" spans="1:8" x14ac:dyDescent="0.25">
      <c r="H9" t="s">
        <v>109</v>
      </c>
    </row>
    <row r="19" spans="1:5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</row>
    <row r="20" spans="1:5" x14ac:dyDescent="0.25">
      <c r="B20">
        <f>MEDIAN(B2:B17)</f>
        <v>3</v>
      </c>
      <c r="C20">
        <f t="shared" ref="C20:E20" si="0">MEDIAN(C2:C17)</f>
        <v>3</v>
      </c>
      <c r="D20">
        <f t="shared" si="0"/>
        <v>3</v>
      </c>
      <c r="E20">
        <f t="shared" si="0"/>
        <v>3.5</v>
      </c>
    </row>
    <row r="21" spans="1:5" x14ac:dyDescent="0.25">
      <c r="B21" t="s">
        <v>85</v>
      </c>
      <c r="C21" t="s">
        <v>85</v>
      </c>
      <c r="D21" t="s">
        <v>85</v>
      </c>
      <c r="E21" t="s">
        <v>85</v>
      </c>
    </row>
    <row r="22" spans="1:5" x14ac:dyDescent="0.25">
      <c r="B22">
        <f>AVERAGE(B2:B16)</f>
        <v>3.5</v>
      </c>
      <c r="C22">
        <f t="shared" ref="C22:E22" si="1">AVERAGE(C2:C16)</f>
        <v>3</v>
      </c>
      <c r="D22">
        <f t="shared" si="1"/>
        <v>2.8333333333333335</v>
      </c>
      <c r="E22">
        <f t="shared" si="1"/>
        <v>3.3333333333333335</v>
      </c>
    </row>
    <row r="23" spans="1:5" x14ac:dyDescent="0.25">
      <c r="B23" t="s">
        <v>151</v>
      </c>
      <c r="C23" t="s">
        <v>151</v>
      </c>
      <c r="D23" t="s">
        <v>151</v>
      </c>
      <c r="E23" t="s">
        <v>151</v>
      </c>
    </row>
    <row r="24" spans="1:5" x14ac:dyDescent="0.25">
      <c r="B24">
        <f>STDEV(B2:B15)</f>
        <v>1.2247448713915889</v>
      </c>
      <c r="C24">
        <f t="shared" ref="C24:E24" si="2">STDEV(C2:C15)</f>
        <v>1.4142135623730951</v>
      </c>
      <c r="D24">
        <f t="shared" si="2"/>
        <v>1.3291601358251259</v>
      </c>
      <c r="E24">
        <f t="shared" si="2"/>
        <v>1.2110601416389963</v>
      </c>
    </row>
    <row r="27" spans="1:5" x14ac:dyDescent="0.25">
      <c r="B27" t="s">
        <v>159</v>
      </c>
    </row>
    <row r="28" spans="1:5" x14ac:dyDescent="0.25">
      <c r="B28">
        <f t="array" ref="B28">MEDIAN(IF(F2:F15="Yes",B2:B15))</f>
        <v>3</v>
      </c>
      <c r="C28">
        <f t="array" ref="C28">MEDIAN(IF(F2:F15="Yes",C2:C15))</f>
        <v>2</v>
      </c>
      <c r="D28">
        <f t="array" ref="D28">MEDIAN(IF(F2:F15="Yes",D2:D15))</f>
        <v>4</v>
      </c>
      <c r="E28">
        <f t="array" ref="E28">MEDIAN(IF(F2:F15="Yes",E2:E15))</f>
        <v>2</v>
      </c>
    </row>
    <row r="29" spans="1:5" x14ac:dyDescent="0.25">
      <c r="B29" t="s">
        <v>158</v>
      </c>
    </row>
    <row r="30" spans="1:5" x14ac:dyDescent="0.25">
      <c r="B30">
        <f t="array" ref="B30">MEDIAN(IF(F2:F15="No",B2:B15))</f>
        <v>5</v>
      </c>
      <c r="C30">
        <f t="array" ref="C30">MEDIAN(IF(F2:F15="No",C2:C15))</f>
        <v>4</v>
      </c>
      <c r="D30">
        <f t="array" ref="D30">MEDIAN(IF(F2:F15="No",D2:D15))</f>
        <v>2</v>
      </c>
      <c r="E30">
        <f t="array" ref="E30">MEDIAN(IF(F2:F15="No",E2:E15))</f>
        <v>4</v>
      </c>
    </row>
    <row r="31" spans="1:5" x14ac:dyDescent="0.25">
      <c r="B31" t="s">
        <v>164</v>
      </c>
    </row>
    <row r="32" spans="1:5" x14ac:dyDescent="0.25">
      <c r="B32">
        <f t="array" ref="B32">MEDIAN(IF(G2:G15&gt;3,B2:B15))</f>
        <v>3</v>
      </c>
      <c r="C32">
        <f t="array" ref="C32">MEDIAN(IF(G2:G15&gt;3,C2:C15))</f>
        <v>3</v>
      </c>
      <c r="D32">
        <f t="array" ref="D32">MEDIAN(IF(G2:G15&gt;3,D2:D15))</f>
        <v>2</v>
      </c>
      <c r="E32">
        <f t="array" ref="E32">MEDIAN(IF(G2:G15&gt;3,E2:E15))</f>
        <v>4</v>
      </c>
    </row>
    <row r="33" spans="2:5" x14ac:dyDescent="0.25">
      <c r="B33" t="s">
        <v>161</v>
      </c>
    </row>
    <row r="34" spans="2:5" x14ac:dyDescent="0.25">
      <c r="B34">
        <f t="array" ref="B34">MEDIAN(IF(G2:G15&gt;0,IF(G2:G15&lt;4,B2:B15)))</f>
        <v>3</v>
      </c>
      <c r="C34">
        <f t="array" ref="C34">MEDIAN(IF(G2:G15&gt;0,IF(G2:G15&lt;4,C2:C15)))</f>
        <v>3</v>
      </c>
      <c r="D34">
        <f t="array" ref="D34">MEDIAN(IF(G2:G15&gt;0,IF(G2:G15&lt;4,D2:D15)))</f>
        <v>4</v>
      </c>
      <c r="E34">
        <f t="array" ref="E34">MEDIAN(IF(G2:G15&gt;0,IF(G2:G15&lt;4,E2:E15)))</f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B1" workbookViewId="0">
      <selection activeCell="N22" sqref="N22"/>
    </sheetView>
  </sheetViews>
  <sheetFormatPr defaultRowHeight="15" x14ac:dyDescent="0.25"/>
  <cols>
    <col min="1" max="1" width="10.5703125" bestFit="1" customWidth="1"/>
    <col min="2" max="2" width="12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</row>
    <row r="2" spans="1:20" x14ac:dyDescent="0.25">
      <c r="A2">
        <v>2</v>
      </c>
      <c r="B2">
        <v>5</v>
      </c>
      <c r="C2">
        <v>5</v>
      </c>
      <c r="D2">
        <v>1</v>
      </c>
      <c r="E2">
        <v>5</v>
      </c>
      <c r="F2">
        <v>5</v>
      </c>
      <c r="G2">
        <v>0</v>
      </c>
      <c r="H2">
        <v>5</v>
      </c>
      <c r="I2">
        <v>0</v>
      </c>
      <c r="J2">
        <v>0</v>
      </c>
      <c r="K2">
        <v>5</v>
      </c>
      <c r="L2" t="s">
        <v>48</v>
      </c>
      <c r="M2">
        <v>4</v>
      </c>
    </row>
    <row r="3" spans="1:20" x14ac:dyDescent="0.25">
      <c r="A3">
        <v>4</v>
      </c>
      <c r="B3">
        <v>3</v>
      </c>
      <c r="C3">
        <v>3</v>
      </c>
      <c r="D3">
        <v>4</v>
      </c>
      <c r="E3">
        <v>4</v>
      </c>
      <c r="F3">
        <v>5</v>
      </c>
      <c r="G3">
        <v>0</v>
      </c>
      <c r="H3">
        <v>5</v>
      </c>
      <c r="I3">
        <v>4</v>
      </c>
      <c r="J3">
        <v>0</v>
      </c>
      <c r="K3">
        <v>0</v>
      </c>
      <c r="L3" t="s">
        <v>17</v>
      </c>
      <c r="M3">
        <v>4</v>
      </c>
    </row>
    <row r="4" spans="1:20" x14ac:dyDescent="0.25">
      <c r="A4">
        <v>6</v>
      </c>
      <c r="B4">
        <v>5</v>
      </c>
      <c r="C4">
        <v>4</v>
      </c>
      <c r="D4">
        <v>2</v>
      </c>
      <c r="E4">
        <v>5</v>
      </c>
      <c r="F4">
        <v>5</v>
      </c>
      <c r="G4">
        <v>0</v>
      </c>
      <c r="H4">
        <v>5</v>
      </c>
      <c r="I4">
        <v>5</v>
      </c>
      <c r="J4">
        <v>0</v>
      </c>
      <c r="K4">
        <v>5</v>
      </c>
      <c r="L4" t="s">
        <v>17</v>
      </c>
      <c r="M4">
        <v>5</v>
      </c>
    </row>
    <row r="5" spans="1:20" x14ac:dyDescent="0.25">
      <c r="A5">
        <v>8</v>
      </c>
      <c r="B5">
        <v>4</v>
      </c>
      <c r="C5">
        <v>5</v>
      </c>
      <c r="D5">
        <v>1</v>
      </c>
      <c r="E5">
        <v>5</v>
      </c>
      <c r="F5">
        <v>5</v>
      </c>
      <c r="G5">
        <v>0</v>
      </c>
      <c r="H5">
        <v>5</v>
      </c>
      <c r="I5">
        <v>4</v>
      </c>
      <c r="J5">
        <v>5</v>
      </c>
      <c r="K5">
        <v>5</v>
      </c>
      <c r="L5" t="s">
        <v>48</v>
      </c>
      <c r="M5">
        <v>3</v>
      </c>
    </row>
    <row r="6" spans="1:20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5</v>
      </c>
      <c r="J6">
        <v>5</v>
      </c>
      <c r="K6">
        <v>5</v>
      </c>
      <c r="L6" t="s">
        <v>48</v>
      </c>
      <c r="M6">
        <v>3</v>
      </c>
    </row>
    <row r="7" spans="1:20" x14ac:dyDescent="0.25">
      <c r="A7">
        <v>12</v>
      </c>
      <c r="B7">
        <v>5</v>
      </c>
      <c r="C7">
        <v>4</v>
      </c>
      <c r="D7">
        <v>2</v>
      </c>
      <c r="E7">
        <v>5</v>
      </c>
      <c r="F7">
        <v>4</v>
      </c>
      <c r="G7">
        <v>0</v>
      </c>
      <c r="H7">
        <v>5</v>
      </c>
      <c r="I7">
        <v>0</v>
      </c>
      <c r="J7">
        <v>2</v>
      </c>
      <c r="K7">
        <v>0</v>
      </c>
      <c r="L7" t="s">
        <v>17</v>
      </c>
      <c r="M7">
        <v>3</v>
      </c>
    </row>
    <row r="10" spans="1:20" x14ac:dyDescent="0.25">
      <c r="O10" s="1" t="s">
        <v>43</v>
      </c>
      <c r="P10" s="1" t="s">
        <v>86</v>
      </c>
      <c r="Q10" s="1" t="s">
        <v>44</v>
      </c>
      <c r="R10" s="1" t="s">
        <v>12</v>
      </c>
      <c r="S10" s="1" t="s">
        <v>46</v>
      </c>
      <c r="T10" s="1" t="s">
        <v>45</v>
      </c>
    </row>
    <row r="11" spans="1:20" x14ac:dyDescent="0.25">
      <c r="O11">
        <v>5</v>
      </c>
      <c r="P11">
        <v>0</v>
      </c>
      <c r="Q11">
        <v>5</v>
      </c>
      <c r="R11">
        <v>0</v>
      </c>
      <c r="S11">
        <v>0</v>
      </c>
      <c r="T11">
        <v>5</v>
      </c>
    </row>
    <row r="12" spans="1:20" x14ac:dyDescent="0.25">
      <c r="O12">
        <v>5</v>
      </c>
      <c r="P12">
        <v>0</v>
      </c>
      <c r="Q12">
        <v>5</v>
      </c>
      <c r="R12">
        <v>4</v>
      </c>
      <c r="S12">
        <v>0</v>
      </c>
      <c r="T12">
        <v>0</v>
      </c>
    </row>
    <row r="13" spans="1:20" x14ac:dyDescent="0.25">
      <c r="O13">
        <v>5</v>
      </c>
      <c r="P13">
        <v>0</v>
      </c>
      <c r="Q13">
        <v>5</v>
      </c>
      <c r="R13">
        <v>5</v>
      </c>
      <c r="S13">
        <v>0</v>
      </c>
      <c r="T13">
        <v>5</v>
      </c>
    </row>
    <row r="14" spans="1:20" x14ac:dyDescent="0.25">
      <c r="O14">
        <v>5</v>
      </c>
      <c r="P14">
        <v>0</v>
      </c>
      <c r="Q14">
        <v>5</v>
      </c>
      <c r="R14">
        <v>4</v>
      </c>
      <c r="S14">
        <v>5</v>
      </c>
      <c r="T14">
        <v>5</v>
      </c>
    </row>
    <row r="15" spans="1:20" x14ac:dyDescent="0.25">
      <c r="O15">
        <v>5</v>
      </c>
      <c r="P15">
        <v>0</v>
      </c>
      <c r="Q15">
        <v>5</v>
      </c>
      <c r="R15">
        <v>5</v>
      </c>
      <c r="S15">
        <v>5</v>
      </c>
      <c r="T15">
        <v>5</v>
      </c>
    </row>
    <row r="16" spans="1:20" x14ac:dyDescent="0.25">
      <c r="O16">
        <v>4</v>
      </c>
      <c r="P16">
        <v>0</v>
      </c>
      <c r="Q16">
        <v>5</v>
      </c>
      <c r="R16">
        <v>0</v>
      </c>
      <c r="S16">
        <v>2</v>
      </c>
      <c r="T16">
        <v>0</v>
      </c>
    </row>
    <row r="18" spans="1:20" x14ac:dyDescent="0.25">
      <c r="N18" t="s">
        <v>143</v>
      </c>
    </row>
    <row r="19" spans="1:20" x14ac:dyDescent="0.25">
      <c r="N19" t="s">
        <v>141</v>
      </c>
      <c r="S19">
        <v>1</v>
      </c>
    </row>
    <row r="20" spans="1:20" x14ac:dyDescent="0.25">
      <c r="N20" t="s">
        <v>140</v>
      </c>
    </row>
    <row r="21" spans="1:20" x14ac:dyDescent="0.25">
      <c r="N21" t="s">
        <v>139</v>
      </c>
      <c r="O21">
        <v>1</v>
      </c>
      <c r="R21">
        <v>2</v>
      </c>
    </row>
    <row r="22" spans="1:20" x14ac:dyDescent="0.25">
      <c r="N22" t="s">
        <v>142</v>
      </c>
      <c r="O22">
        <v>5</v>
      </c>
      <c r="Q22">
        <v>6</v>
      </c>
      <c r="R22">
        <v>2</v>
      </c>
      <c r="S22">
        <v>2</v>
      </c>
      <c r="T22">
        <v>4</v>
      </c>
    </row>
    <row r="26" spans="1:20" x14ac:dyDescent="0.25">
      <c r="A26" t="s">
        <v>58</v>
      </c>
    </row>
    <row r="27" spans="1:20" x14ac:dyDescent="0.25"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20" x14ac:dyDescent="0.25">
      <c r="B28">
        <f>MEDIAN(B2:B22)</f>
        <v>5</v>
      </c>
      <c r="C28">
        <f t="shared" ref="C28:E28" si="0">MEDIAN(C2:C22)</f>
        <v>4.5</v>
      </c>
      <c r="D28">
        <f t="shared" si="0"/>
        <v>1.5</v>
      </c>
      <c r="E28">
        <f t="shared" si="0"/>
        <v>5</v>
      </c>
      <c r="F28">
        <f t="array" ref="F28">MEDIAN(IF(F2:F20&lt;&gt;0,F2:F20))</f>
        <v>5</v>
      </c>
      <c r="G28" t="e">
        <f t="array" ref="G28">MEDIAN(IF(G2:G20&lt;&gt;0,G2:G20))</f>
        <v>#NUM!</v>
      </c>
      <c r="H28">
        <f t="array" ref="H28">MEDIAN(IF(H2:H20&lt;&gt;0,H2:H20))</f>
        <v>5</v>
      </c>
      <c r="I28">
        <f t="array" ref="I28">MEDIAN(IF(I2:I20&lt;&gt;0,I2:I20))</f>
        <v>4.5</v>
      </c>
      <c r="J28">
        <f t="array" ref="J28">MEDIAN(IF(J2:J20&lt;&gt;0,J2:J20))</f>
        <v>5</v>
      </c>
      <c r="K28">
        <f t="array" ref="K28">MEDIAN(IF(K2:K20&lt;&gt;0,K2:K20))</f>
        <v>5</v>
      </c>
    </row>
    <row r="29" spans="1:20" x14ac:dyDescent="0.25"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</row>
    <row r="30" spans="1:20" x14ac:dyDescent="0.25">
      <c r="B30">
        <f>AVERAGE(B2:B22)</f>
        <v>4.5</v>
      </c>
      <c r="C30">
        <f t="shared" ref="C30:E30" si="1">AVERAGE(C2:C22)</f>
        <v>4.333333333333333</v>
      </c>
      <c r="D30">
        <f t="shared" si="1"/>
        <v>1.8333333333333333</v>
      </c>
      <c r="E30">
        <f t="shared" si="1"/>
        <v>4.833333333333333</v>
      </c>
      <c r="F30">
        <f t="array" ref="F30">AVERAGE(IF(F2:F21&lt;&gt;0,F2:F21))</f>
        <v>4.833333333333333</v>
      </c>
      <c r="G30" t="e">
        <f t="array" ref="G30">AVERAGE(IF(G2:G21&lt;&gt;0,G2:G21))</f>
        <v>#DIV/0!</v>
      </c>
      <c r="H30">
        <f t="array" ref="H30">AVERAGE(IF(H2:H21&lt;&gt;0,H2:H21))</f>
        <v>5</v>
      </c>
      <c r="I30">
        <f t="array" ref="I30">AVERAGE(IF(I2:I21&lt;&gt;0,I2:I21))</f>
        <v>4.5</v>
      </c>
      <c r="J30">
        <f t="array" ref="J30">AVERAGE(IF(J2:J21&lt;&gt;0,J2:J21))</f>
        <v>4</v>
      </c>
      <c r="K30">
        <f t="array" ref="K30">AVERAGE(IF(K2:K21&lt;&gt;0,K2:K21))</f>
        <v>5</v>
      </c>
    </row>
    <row r="31" spans="1:20" x14ac:dyDescent="0.25">
      <c r="B31" t="s">
        <v>151</v>
      </c>
      <c r="C31" t="s">
        <v>151</v>
      </c>
      <c r="D31" t="s">
        <v>151</v>
      </c>
      <c r="E31" t="s">
        <v>151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</row>
    <row r="32" spans="1:20" x14ac:dyDescent="0.25">
      <c r="B32">
        <f>STDEVA(B2:B18)</f>
        <v>0.83666002653407556</v>
      </c>
      <c r="C32">
        <f t="shared" ref="C32:D32" si="2">STDEVA(C2:C18)</f>
        <v>0.81649658092772548</v>
      </c>
      <c r="D32">
        <f t="shared" si="2"/>
        <v>1.169045194450012</v>
      </c>
      <c r="E32">
        <f>STDEVA(E2:E18)</f>
        <v>0.40824829046386302</v>
      </c>
      <c r="F32">
        <f t="array" ref="F32">COUNT(IF(F2:F18&lt;&gt;0,F2:F18))</f>
        <v>6</v>
      </c>
      <c r="G32">
        <f t="array" ref="G32">COUNT(IF(G2:G18&lt;&gt;0,G2:G18))</f>
        <v>0</v>
      </c>
      <c r="H32">
        <f t="array" ref="H32">COUNT(IF(H2:H18&lt;&gt;0,H2:H18))</f>
        <v>6</v>
      </c>
      <c r="I32">
        <f t="array" ref="I32">COUNT(IF(I2:I18&lt;&gt;0,I2:I18))</f>
        <v>4</v>
      </c>
      <c r="J32">
        <f t="array" ref="J32">COUNT(IF(J2:J18&lt;&gt;0,J2:J18))</f>
        <v>3</v>
      </c>
      <c r="K32">
        <f t="array" ref="K32">COUNT(IF(K2:K18&lt;&gt;0,K2:K18))</f>
        <v>4</v>
      </c>
    </row>
    <row r="33" spans="2:11" x14ac:dyDescent="0.25"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</row>
    <row r="34" spans="2:11" x14ac:dyDescent="0.25">
      <c r="F34">
        <f>F32/COUNTA(A2:A17)</f>
        <v>1</v>
      </c>
      <c r="G34">
        <f t="shared" ref="G34:K34" si="3">G32/COUNTA(B2:B17)</f>
        <v>0</v>
      </c>
      <c r="H34">
        <f t="shared" si="3"/>
        <v>1</v>
      </c>
      <c r="I34">
        <f t="shared" si="3"/>
        <v>0.66666666666666663</v>
      </c>
      <c r="J34">
        <f t="shared" si="3"/>
        <v>0.5</v>
      </c>
      <c r="K34">
        <f t="shared" si="3"/>
        <v>0.66666666666666663</v>
      </c>
    </row>
    <row r="35" spans="2:11" x14ac:dyDescent="0.25">
      <c r="B35" t="s">
        <v>159</v>
      </c>
    </row>
    <row r="36" spans="2:11" x14ac:dyDescent="0.25">
      <c r="B36">
        <f t="array" ref="B36">MEDIAN(IF(L2:L15="Yes",B2:B15))</f>
        <v>5</v>
      </c>
      <c r="C36">
        <f t="array" ref="C36">MEDIAN(IF(L2:L15="Yes",C2:C15))</f>
        <v>4</v>
      </c>
      <c r="D36">
        <f t="array" ref="D36">MEDIAN(IF(L2:L15="Yes",D2:D15))</f>
        <v>2</v>
      </c>
      <c r="E36">
        <f t="array" ref="E36">MEDIAN(IF(L2:L15="Yes",E2:E15))</f>
        <v>5</v>
      </c>
    </row>
    <row r="37" spans="2:11" x14ac:dyDescent="0.25">
      <c r="B37" t="s">
        <v>160</v>
      </c>
    </row>
    <row r="38" spans="2:11" x14ac:dyDescent="0.25">
      <c r="B38">
        <f t="array" ref="B38">MEDIAN(IF(L2:L15="No",B2:B15))</f>
        <v>5</v>
      </c>
      <c r="C38">
        <f t="array" ref="C38">MEDIAN(IF(L2:L15="No",C2:C15))</f>
        <v>5</v>
      </c>
      <c r="D38">
        <f t="array" ref="D38">MEDIAN(IF(L2:L15="No",D2:D15))</f>
        <v>1</v>
      </c>
      <c r="E38">
        <f t="array" ref="E38">MEDIAN(IF(L2:L15="No",E2:E15))</f>
        <v>5</v>
      </c>
    </row>
    <row r="39" spans="2:11" x14ac:dyDescent="0.25">
      <c r="B39" t="s">
        <v>164</v>
      </c>
    </row>
    <row r="40" spans="2:11" x14ac:dyDescent="0.25">
      <c r="B40">
        <f t="array" ref="B40">MEDIAN(IF(M2:M15&gt;3,B2:B15))</f>
        <v>5</v>
      </c>
      <c r="C40">
        <f t="array" ref="C40">MEDIAN(IF(M2:M15&gt;3,C2:C15))</f>
        <v>4</v>
      </c>
      <c r="D40">
        <f t="array" ref="D40">MEDIAN(IF(M2:M15&gt;3,D2:D15))</f>
        <v>2</v>
      </c>
      <c r="E40">
        <f t="array" ref="E40">MEDIAN(IF(M2:M15&gt;3,E2:E15))</f>
        <v>5</v>
      </c>
    </row>
    <row r="41" spans="2:11" x14ac:dyDescent="0.25">
      <c r="B41" t="s">
        <v>161</v>
      </c>
    </row>
    <row r="42" spans="2:11" x14ac:dyDescent="0.25">
      <c r="B42">
        <f t="array" ref="B42">MEDIAN(IF(M2:M15&gt;0,IF(M2:M15&lt;4,B2:B15)))</f>
        <v>5</v>
      </c>
      <c r="C42">
        <f t="array" ref="C42">MEDIAN(IF(M2:M15&gt;0,IF(M2:M15&lt;4,C2:C15)))</f>
        <v>5</v>
      </c>
      <c r="D42">
        <f t="array" ref="D42">MEDIAN(IF(M2:M15&gt;0,IF(M2:M15&lt;4,D2:D15)))</f>
        <v>1</v>
      </c>
      <c r="E42">
        <f t="array" ref="E42">MEDIAN(IF(M2:M15&gt;0,IF(M2:M15&lt;4,E2:E15)))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G16" sqref="G16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0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/>
      <c r="I1" s="1"/>
      <c r="J1" s="1"/>
      <c r="K1" s="1"/>
      <c r="L1" s="1"/>
      <c r="M1" s="1"/>
    </row>
    <row r="2" spans="1:13" x14ac:dyDescent="0.25">
      <c r="A2" s="1">
        <v>1</v>
      </c>
      <c r="B2">
        <v>5</v>
      </c>
      <c r="C2">
        <v>5</v>
      </c>
      <c r="D2">
        <v>1</v>
      </c>
      <c r="E2">
        <v>5</v>
      </c>
      <c r="F2" t="s">
        <v>17</v>
      </c>
      <c r="G2">
        <v>5</v>
      </c>
    </row>
    <row r="3" spans="1:13" x14ac:dyDescent="0.25">
      <c r="A3">
        <v>3</v>
      </c>
      <c r="B3">
        <v>4</v>
      </c>
      <c r="C3">
        <v>3</v>
      </c>
      <c r="D3">
        <v>2</v>
      </c>
      <c r="E3">
        <v>4</v>
      </c>
      <c r="F3" t="s">
        <v>17</v>
      </c>
      <c r="G3">
        <v>5</v>
      </c>
    </row>
    <row r="4" spans="1:13" x14ac:dyDescent="0.25">
      <c r="A4">
        <v>5</v>
      </c>
      <c r="B4">
        <v>4</v>
      </c>
      <c r="C4">
        <v>4</v>
      </c>
      <c r="D4">
        <v>3</v>
      </c>
      <c r="E4">
        <v>3</v>
      </c>
      <c r="F4" t="s">
        <v>17</v>
      </c>
      <c r="G4">
        <v>5</v>
      </c>
    </row>
    <row r="5" spans="1:13" x14ac:dyDescent="0.25">
      <c r="A5">
        <v>9</v>
      </c>
      <c r="B5">
        <v>4</v>
      </c>
      <c r="C5">
        <v>3</v>
      </c>
      <c r="D5">
        <v>2</v>
      </c>
      <c r="E5">
        <v>4</v>
      </c>
      <c r="F5" t="s">
        <v>17</v>
      </c>
      <c r="G5">
        <v>3</v>
      </c>
    </row>
    <row r="6" spans="1:13" x14ac:dyDescent="0.25">
      <c r="A6">
        <v>11</v>
      </c>
      <c r="B6">
        <v>4</v>
      </c>
      <c r="C6">
        <v>3</v>
      </c>
      <c r="D6">
        <v>2</v>
      </c>
      <c r="E6">
        <v>4</v>
      </c>
      <c r="F6" t="s">
        <v>48</v>
      </c>
      <c r="G6">
        <v>4</v>
      </c>
    </row>
    <row r="7" spans="1:13" x14ac:dyDescent="0.25">
      <c r="A7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</row>
    <row r="14" spans="1:13" x14ac:dyDescent="0.25">
      <c r="A14" t="s">
        <v>58</v>
      </c>
      <c r="B14" t="s">
        <v>84</v>
      </c>
      <c r="C14" t="s">
        <v>84</v>
      </c>
      <c r="D14" t="s">
        <v>84</v>
      </c>
      <c r="E14" t="s">
        <v>84</v>
      </c>
    </row>
    <row r="15" spans="1:13" x14ac:dyDescent="0.25">
      <c r="B15">
        <f>MEDIAN(B2:B13)</f>
        <v>4</v>
      </c>
      <c r="C15">
        <f>MEDIAN(C2:C13)</f>
        <v>3.5</v>
      </c>
      <c r="D15">
        <f>MEDIAN(D2:D13)</f>
        <v>2</v>
      </c>
      <c r="E15">
        <f>MEDIAN(E2:E13)</f>
        <v>4</v>
      </c>
    </row>
    <row r="16" spans="1:13" x14ac:dyDescent="0.25">
      <c r="B16" t="s">
        <v>85</v>
      </c>
      <c r="C16" t="s">
        <v>85</v>
      </c>
      <c r="D16" t="s">
        <v>85</v>
      </c>
      <c r="E16" t="s">
        <v>85</v>
      </c>
    </row>
    <row r="17" spans="1:7" x14ac:dyDescent="0.25">
      <c r="B17">
        <f>AVERAGE(B2:B11)</f>
        <v>4.166666666666667</v>
      </c>
      <c r="C17">
        <f>AVERAGE(C2:C11)</f>
        <v>3.6666666666666665</v>
      </c>
      <c r="D17">
        <f>AVERAGE(D2:D11)</f>
        <v>2</v>
      </c>
      <c r="E17">
        <f>AVERAGE(E2:E11)</f>
        <v>3.8333333333333335</v>
      </c>
    </row>
    <row r="18" spans="1:7" x14ac:dyDescent="0.25">
      <c r="B18" t="s">
        <v>151</v>
      </c>
      <c r="C18" t="s">
        <v>151</v>
      </c>
      <c r="D18" t="s">
        <v>151</v>
      </c>
      <c r="E18" t="s">
        <v>151</v>
      </c>
    </row>
    <row r="19" spans="1:7" x14ac:dyDescent="0.25">
      <c r="B19">
        <f>STDEVA(B2:B11)</f>
        <v>0.40824829046386302</v>
      </c>
      <c r="C19">
        <f t="shared" ref="C19:E19" si="0">STDEVA(C2:C11)</f>
        <v>0.81649658092772548</v>
      </c>
      <c r="D19">
        <f t="shared" si="0"/>
        <v>0.63245553203367588</v>
      </c>
      <c r="E19">
        <f t="shared" si="0"/>
        <v>0.75277265270908045</v>
      </c>
    </row>
    <row r="21" spans="1:7" x14ac:dyDescent="0.25">
      <c r="B21" t="s">
        <v>159</v>
      </c>
    </row>
    <row r="22" spans="1:7" x14ac:dyDescent="0.25">
      <c r="B22">
        <f t="array" ref="B22">MEDIAN(IF(F2:F13="Yes",B2:B13))</f>
        <v>4</v>
      </c>
      <c r="C22">
        <f t="array" ref="C22">MEDIAN(IF(F2:F13="Yes",C2:C13))</f>
        <v>4</v>
      </c>
      <c r="D22">
        <f t="array" ref="D22">MEDIAN(IF(F2:F13="Yes",D2:D13))</f>
        <v>2</v>
      </c>
      <c r="E22">
        <f t="array" ref="E22">MEDIAN(IF(F2:F13="Yes",E2:E13))</f>
        <v>4</v>
      </c>
    </row>
    <row r="23" spans="1:7" x14ac:dyDescent="0.25">
      <c r="B23" t="s">
        <v>158</v>
      </c>
    </row>
    <row r="24" spans="1:7" x14ac:dyDescent="0.25">
      <c r="B24">
        <f t="array" ref="B24">MEDIAN(IF(F2:F13="No",B2:B13))</f>
        <v>4</v>
      </c>
      <c r="C24">
        <f t="array" ref="C24">MEDIAN(IF(F2:F13="No",C2:C13))</f>
        <v>3</v>
      </c>
      <c r="D24">
        <f t="array" ref="D24">MEDIAN(IF(F2:F13="No",D2:D13))</f>
        <v>2</v>
      </c>
      <c r="E24">
        <f t="array" ref="E24">MEDIAN(IF(F2:F13="No",E2:E13))</f>
        <v>4</v>
      </c>
    </row>
    <row r="25" spans="1:7" x14ac:dyDescent="0.25">
      <c r="B25" t="s">
        <v>164</v>
      </c>
    </row>
    <row r="26" spans="1:7" x14ac:dyDescent="0.25">
      <c r="B26">
        <f t="array" ref="B26">MEDIAN(IF(G2:G14&gt;3,B2:B14))</f>
        <v>4</v>
      </c>
      <c r="C26">
        <f t="array" ref="C26">MEDIAN(IF(G2:G14&gt;3,C2:C14))</f>
        <v>3.5</v>
      </c>
      <c r="D26">
        <f t="array" ref="D26">MEDIAN(IF(G2:G14&gt;3,D2:D14))</f>
        <v>2</v>
      </c>
      <c r="E26">
        <f t="array" ref="E26">MEDIAN(IF(G2:G14&gt;3,E2:E14))</f>
        <v>4</v>
      </c>
    </row>
    <row r="27" spans="1:7" x14ac:dyDescent="0.25">
      <c r="B27" t="s">
        <v>161</v>
      </c>
    </row>
    <row r="28" spans="1:7" x14ac:dyDescent="0.25">
      <c r="B28">
        <f t="array" ref="B28">MEDIAN(IF(G2:G14&gt;0,IF(G2:G14&lt;4,B2:B14)))</f>
        <v>4</v>
      </c>
      <c r="C28">
        <f t="array" ref="C28">MEDIAN(IF(G2:G14&gt;0,IF(G2:G14&lt;4,C2:C14)))</f>
        <v>3.5</v>
      </c>
      <c r="D28">
        <f t="array" ref="D28">MEDIAN(IF(G2:G14&gt;0,IF(G2:G14&lt;4,D2:D14)))</f>
        <v>2</v>
      </c>
      <c r="E28">
        <f t="array" ref="E28">MEDIAN(IF(G2:G14&gt;0,IF(G2:G14&lt;4,E2:E14)))</f>
        <v>3.5</v>
      </c>
    </row>
    <row r="31" spans="1:7" x14ac:dyDescent="0.25">
      <c r="A31" t="s">
        <v>206</v>
      </c>
    </row>
    <row r="32" spans="1:7" x14ac:dyDescent="0.25">
      <c r="A32">
        <v>7</v>
      </c>
      <c r="B32">
        <v>2</v>
      </c>
      <c r="C32">
        <v>1</v>
      </c>
      <c r="D32">
        <v>4</v>
      </c>
      <c r="E32">
        <v>3</v>
      </c>
      <c r="F32" t="s">
        <v>48</v>
      </c>
      <c r="G32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M22" sqref="M22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</cols>
  <sheetData>
    <row r="1" spans="1:1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</row>
    <row r="2" spans="1:19" x14ac:dyDescent="0.25">
      <c r="A2">
        <v>2</v>
      </c>
      <c r="B2">
        <v>4</v>
      </c>
      <c r="C2">
        <v>3</v>
      </c>
      <c r="D2">
        <v>1</v>
      </c>
      <c r="E2">
        <v>5</v>
      </c>
      <c r="F2">
        <v>3</v>
      </c>
      <c r="G2">
        <v>0</v>
      </c>
      <c r="H2">
        <v>5</v>
      </c>
      <c r="I2">
        <v>0</v>
      </c>
      <c r="J2">
        <v>5</v>
      </c>
      <c r="K2">
        <v>0</v>
      </c>
      <c r="L2" t="s">
        <v>48</v>
      </c>
      <c r="M2">
        <v>4</v>
      </c>
    </row>
    <row r="3" spans="1:19" x14ac:dyDescent="0.25">
      <c r="A3">
        <v>4</v>
      </c>
      <c r="B3">
        <v>2</v>
      </c>
      <c r="C3">
        <v>2</v>
      </c>
      <c r="D3">
        <v>3</v>
      </c>
      <c r="E3">
        <v>4</v>
      </c>
      <c r="F3">
        <v>5</v>
      </c>
      <c r="G3">
        <v>0</v>
      </c>
      <c r="H3">
        <v>0</v>
      </c>
      <c r="I3">
        <v>0</v>
      </c>
      <c r="J3">
        <v>0</v>
      </c>
      <c r="K3">
        <v>4</v>
      </c>
      <c r="L3" t="s">
        <v>17</v>
      </c>
      <c r="M3">
        <v>4</v>
      </c>
    </row>
    <row r="4" spans="1:19" x14ac:dyDescent="0.25">
      <c r="A4">
        <v>6</v>
      </c>
      <c r="B4">
        <v>4</v>
      </c>
      <c r="C4">
        <v>2</v>
      </c>
      <c r="D4">
        <v>3</v>
      </c>
      <c r="E4">
        <v>5</v>
      </c>
      <c r="F4">
        <v>5</v>
      </c>
      <c r="G4">
        <v>0</v>
      </c>
      <c r="H4">
        <v>5</v>
      </c>
      <c r="I4">
        <v>5</v>
      </c>
      <c r="J4">
        <v>5</v>
      </c>
      <c r="K4">
        <v>0</v>
      </c>
      <c r="L4" t="s">
        <v>17</v>
      </c>
      <c r="M4">
        <v>5</v>
      </c>
    </row>
    <row r="5" spans="1:19" x14ac:dyDescent="0.25">
      <c r="A5">
        <v>8</v>
      </c>
      <c r="B5">
        <v>4</v>
      </c>
      <c r="C5">
        <v>5</v>
      </c>
      <c r="D5">
        <v>2</v>
      </c>
      <c r="E5">
        <v>5</v>
      </c>
      <c r="F5">
        <v>5</v>
      </c>
      <c r="G5">
        <v>0</v>
      </c>
      <c r="H5">
        <v>5</v>
      </c>
      <c r="I5">
        <v>0</v>
      </c>
      <c r="J5">
        <v>5</v>
      </c>
      <c r="K5">
        <v>0</v>
      </c>
      <c r="L5" t="s">
        <v>48</v>
      </c>
      <c r="M5">
        <v>3</v>
      </c>
    </row>
    <row r="6" spans="1:19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3</v>
      </c>
    </row>
    <row r="7" spans="1:19" x14ac:dyDescent="0.25">
      <c r="A7">
        <v>12</v>
      </c>
      <c r="B7">
        <v>5</v>
      </c>
      <c r="C7">
        <v>4</v>
      </c>
      <c r="D7">
        <v>2</v>
      </c>
      <c r="E7">
        <v>4</v>
      </c>
      <c r="F7">
        <v>3</v>
      </c>
      <c r="G7">
        <v>0</v>
      </c>
      <c r="H7">
        <v>4</v>
      </c>
      <c r="I7">
        <v>0</v>
      </c>
      <c r="J7">
        <v>4</v>
      </c>
      <c r="K7">
        <v>0</v>
      </c>
      <c r="L7" t="s">
        <v>17</v>
      </c>
      <c r="M7">
        <v>3</v>
      </c>
    </row>
    <row r="10" spans="1:19" x14ac:dyDescent="0.25">
      <c r="N10" s="1" t="s">
        <v>43</v>
      </c>
      <c r="O10" s="1" t="s">
        <v>86</v>
      </c>
      <c r="P10" s="1" t="s">
        <v>44</v>
      </c>
      <c r="Q10" s="1" t="s">
        <v>12</v>
      </c>
      <c r="R10" s="1" t="s">
        <v>46</v>
      </c>
      <c r="S10" s="1" t="s">
        <v>45</v>
      </c>
    </row>
    <row r="11" spans="1:19" x14ac:dyDescent="0.25">
      <c r="N11">
        <v>3</v>
      </c>
      <c r="O11">
        <v>0</v>
      </c>
      <c r="P11">
        <v>5</v>
      </c>
      <c r="Q11">
        <v>0</v>
      </c>
      <c r="R11">
        <v>5</v>
      </c>
      <c r="S11">
        <v>0</v>
      </c>
    </row>
    <row r="12" spans="1:19" x14ac:dyDescent="0.25">
      <c r="N12">
        <v>5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 x14ac:dyDescent="0.25">
      <c r="N13">
        <v>5</v>
      </c>
      <c r="O13">
        <v>0</v>
      </c>
      <c r="P13">
        <v>5</v>
      </c>
      <c r="Q13">
        <v>5</v>
      </c>
      <c r="R13">
        <v>5</v>
      </c>
      <c r="S13">
        <v>0</v>
      </c>
    </row>
    <row r="14" spans="1:19" x14ac:dyDescent="0.25">
      <c r="N14">
        <v>5</v>
      </c>
      <c r="O14">
        <v>0</v>
      </c>
      <c r="P14">
        <v>5</v>
      </c>
      <c r="Q14">
        <v>0</v>
      </c>
      <c r="R14">
        <v>5</v>
      </c>
      <c r="S14">
        <v>0</v>
      </c>
    </row>
    <row r="15" spans="1:19" x14ac:dyDescent="0.25">
      <c r="N15">
        <v>5</v>
      </c>
      <c r="O15">
        <v>0</v>
      </c>
      <c r="P15">
        <v>5</v>
      </c>
      <c r="Q15">
        <v>0</v>
      </c>
      <c r="R15">
        <v>5</v>
      </c>
      <c r="S15">
        <v>0</v>
      </c>
    </row>
    <row r="16" spans="1:19" x14ac:dyDescent="0.25">
      <c r="N16">
        <v>3</v>
      </c>
      <c r="O16">
        <v>0</v>
      </c>
      <c r="P16">
        <v>4</v>
      </c>
      <c r="Q16">
        <v>0</v>
      </c>
      <c r="R16">
        <v>4</v>
      </c>
      <c r="S16">
        <v>0</v>
      </c>
    </row>
    <row r="18" spans="1:19" x14ac:dyDescent="0.25">
      <c r="M18" t="s">
        <v>143</v>
      </c>
    </row>
    <row r="19" spans="1:19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M19" t="s">
        <v>141</v>
      </c>
    </row>
    <row r="20" spans="1:19" x14ac:dyDescent="0.25">
      <c r="B20">
        <f>MEDIAN(B2:B18)</f>
        <v>4</v>
      </c>
      <c r="C20">
        <f t="shared" ref="C20:E20" si="0">MEDIAN(C2:C18)</f>
        <v>3.5</v>
      </c>
      <c r="D20">
        <f t="shared" si="0"/>
        <v>2</v>
      </c>
      <c r="E20">
        <f t="shared" si="0"/>
        <v>5</v>
      </c>
      <c r="F20">
        <f t="array" ref="F20">MEDIAN(IF(F2:F17&lt;&gt;0,F2:F17))</f>
        <v>5</v>
      </c>
      <c r="G20" t="e">
        <f t="array" ref="G20">MEDIAN(IF(G2:G17&lt;&gt;0,G2:G17))</f>
        <v>#NUM!</v>
      </c>
      <c r="H20">
        <f t="array" ref="H20">MEDIAN(IF(H2:H17&lt;&gt;0,H2:H17))</f>
        <v>5</v>
      </c>
      <c r="I20">
        <f t="array" ref="I20">MEDIAN(IF(I2:I17&lt;&gt;0,I2:I17))</f>
        <v>5</v>
      </c>
      <c r="J20">
        <f t="array" ref="J20">MEDIAN(IF(J2:J17&lt;&gt;0,J2:J17))</f>
        <v>5</v>
      </c>
      <c r="K20">
        <f t="array" ref="K20">MEDIAN(IF(K2:K17&lt;&gt;0,K2:K17))</f>
        <v>4</v>
      </c>
      <c r="M20" t="s">
        <v>140</v>
      </c>
      <c r="N20">
        <v>2</v>
      </c>
    </row>
    <row r="21" spans="1:19" x14ac:dyDescent="0.25"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M21" t="s">
        <v>139</v>
      </c>
      <c r="P21">
        <v>1</v>
      </c>
      <c r="R21">
        <v>1</v>
      </c>
      <c r="S21">
        <v>1</v>
      </c>
    </row>
    <row r="22" spans="1:19" x14ac:dyDescent="0.25">
      <c r="B22">
        <f>AVERAGE(B2:B15)</f>
        <v>4</v>
      </c>
      <c r="C22">
        <f t="shared" ref="C22:E22" si="1">AVERAGE(C2:C15)</f>
        <v>3.5</v>
      </c>
      <c r="D22">
        <f t="shared" si="1"/>
        <v>2</v>
      </c>
      <c r="E22">
        <f t="shared" si="1"/>
        <v>4.666666666666667</v>
      </c>
      <c r="F22" t="e">
        <f>AVERAGE(IF(L2:L15="Yes",B2:B15))</f>
        <v>#VALUE!</v>
      </c>
      <c r="G22" t="e">
        <f t="array" ref="G22">AVERAGE(IF(G2:G16&lt;&gt;0,G2:G16))</f>
        <v>#DIV/0!</v>
      </c>
      <c r="H22">
        <f t="array" ref="H22">AVERAGE(IF(H2:H16&lt;&gt;0,H2:H16))</f>
        <v>4.8</v>
      </c>
      <c r="I22">
        <f t="array" ref="I22">AVERAGE(IF(I2:I16&lt;&gt;0,I2:I16))</f>
        <v>5</v>
      </c>
      <c r="J22">
        <f t="array" ref="J22">AVERAGE(IF(J2:J16&lt;&gt;0,J2:J16))</f>
        <v>4.8</v>
      </c>
      <c r="K22">
        <f t="array" ref="K22">AVERAGE(IF(K2:K16&lt;&gt;0,K2:K16))</f>
        <v>4</v>
      </c>
      <c r="M22" t="s">
        <v>142</v>
      </c>
      <c r="N22">
        <v>4</v>
      </c>
      <c r="P22">
        <v>4</v>
      </c>
      <c r="Q22">
        <v>1</v>
      </c>
      <c r="R22">
        <v>4</v>
      </c>
    </row>
    <row r="23" spans="1:19" x14ac:dyDescent="0.25">
      <c r="B23" t="s">
        <v>151</v>
      </c>
      <c r="C23" t="s">
        <v>151</v>
      </c>
      <c r="D23" t="s">
        <v>151</v>
      </c>
      <c r="E23" t="s">
        <v>151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</row>
    <row r="24" spans="1:19" x14ac:dyDescent="0.25">
      <c r="B24">
        <f>STDEVA(B2:B13)</f>
        <v>1.0954451150103321</v>
      </c>
      <c r="C24">
        <f t="shared" ref="C24:E24" si="2">STDEVA(C2:C13)</f>
        <v>1.3784048752090221</v>
      </c>
      <c r="D24">
        <f t="shared" si="2"/>
        <v>0.89442719099991586</v>
      </c>
      <c r="E24">
        <f t="shared" si="2"/>
        <v>0.51639777949432408</v>
      </c>
      <c r="F24">
        <f t="array" ref="F24">COUNT(IF(F2:F17&lt;&gt;0,F2:F17))</f>
        <v>6</v>
      </c>
      <c r="G24">
        <f t="array" ref="G24">COUNT(IF(G2:G17&lt;&gt;0,G2:G17))</f>
        <v>0</v>
      </c>
      <c r="H24">
        <f t="array" ref="H24">COUNT(IF(H2:H17&lt;&gt;0,H2:H17))</f>
        <v>5</v>
      </c>
      <c r="I24">
        <f t="array" ref="I24">COUNT(IF(I2:I17&lt;&gt;0,I2:I17))</f>
        <v>1</v>
      </c>
      <c r="J24">
        <f t="array" ref="J24">COUNT(IF(J2:J17&lt;&gt;0,J2:J17))</f>
        <v>5</v>
      </c>
      <c r="K24">
        <f t="array" ref="K24">COUNT(IF(K2:K17&lt;&gt;0,K2:K17))</f>
        <v>1</v>
      </c>
    </row>
    <row r="25" spans="1:19" x14ac:dyDescent="0.25"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</row>
    <row r="26" spans="1:19" x14ac:dyDescent="0.25">
      <c r="F26">
        <f>F24/COUNTA(A2:A15)</f>
        <v>1</v>
      </c>
      <c r="G26">
        <f t="shared" ref="G26:K26" si="3">G24/COUNTA(B2:B15)</f>
        <v>0</v>
      </c>
      <c r="H26">
        <f t="shared" si="3"/>
        <v>0.83333333333333337</v>
      </c>
      <c r="I26">
        <f t="shared" si="3"/>
        <v>0.16666666666666666</v>
      </c>
      <c r="J26">
        <f t="shared" si="3"/>
        <v>0.83333333333333337</v>
      </c>
      <c r="K26">
        <f t="shared" si="3"/>
        <v>0.16666666666666666</v>
      </c>
    </row>
    <row r="27" spans="1:19" x14ac:dyDescent="0.25">
      <c r="B27" t="s">
        <v>157</v>
      </c>
    </row>
    <row r="28" spans="1:19" x14ac:dyDescent="0.25">
      <c r="B28">
        <f t="array" ref="B28">MEDIAN(IF(L2:L15="Yes",B2:B15))</f>
        <v>4</v>
      </c>
      <c r="C28">
        <f t="array" ref="C28">MEDIAN(IF(L2:L15="Yes",C2:C15))</f>
        <v>2</v>
      </c>
      <c r="D28">
        <f t="array" ref="D28">MEDIAN(IF(L2:L15="Yes",D2:D15))</f>
        <v>3</v>
      </c>
      <c r="E28">
        <f t="array" ref="E28">MEDIAN(IF(L2:L15="Yes",E2:E15))</f>
        <v>4</v>
      </c>
    </row>
    <row r="29" spans="1:19" x14ac:dyDescent="0.25">
      <c r="B29" t="s">
        <v>158</v>
      </c>
    </row>
    <row r="30" spans="1:19" x14ac:dyDescent="0.25">
      <c r="B30">
        <f t="array" ref="B30">MEDIAN(IF(L2:L15="No",B2:B15))</f>
        <v>4</v>
      </c>
      <c r="C30">
        <f t="array" ref="C30">MEDIAN(IF(L2:L15="No",C2:C15))</f>
        <v>5</v>
      </c>
      <c r="D30">
        <f t="array" ref="D30">MEDIAN(IF(L2:L15="No",D2:D15))</f>
        <v>1</v>
      </c>
      <c r="E30">
        <f t="array" ref="E30">MEDIAN(IF(L2:L15="No",E2:E15))</f>
        <v>5</v>
      </c>
    </row>
    <row r="31" spans="1:19" x14ac:dyDescent="0.25">
      <c r="B31" t="s">
        <v>164</v>
      </c>
    </row>
    <row r="32" spans="1:19" x14ac:dyDescent="0.25">
      <c r="B32">
        <f t="array" ref="B32">MEDIAN(IF(M2:M15&gt;3,B2:B15))</f>
        <v>4</v>
      </c>
      <c r="C32">
        <f t="array" ref="C32">MEDIAN(IF(M2:M15&gt;3,C2:C15))</f>
        <v>2</v>
      </c>
      <c r="D32">
        <f t="array" ref="D32">MEDIAN(IF(M2:M15&gt;3,D2:D15))</f>
        <v>3</v>
      </c>
      <c r="E32">
        <f t="array" ref="E32">MEDIAN(IF(M2:M15&gt;3,E2:E15))</f>
        <v>5</v>
      </c>
    </row>
    <row r="33" spans="2:5" x14ac:dyDescent="0.25">
      <c r="B33" t="s">
        <v>161</v>
      </c>
    </row>
    <row r="34" spans="2:5" x14ac:dyDescent="0.25">
      <c r="B34">
        <f t="array" ref="B34">MEDIAN(IF(M2:M15&gt;0,IF(M2:M15&lt;4,B2:B15)))</f>
        <v>5</v>
      </c>
      <c r="C34">
        <f t="array" ref="C34">MEDIAN(IF(M2:M15&gt;0,IF(M2:M15&lt;4,C2:C15)))</f>
        <v>5</v>
      </c>
      <c r="D34">
        <f t="array" ref="D34">MEDIAN(IF(M2:M15&gt;0,IF(M2:M15&lt;4,D2:D15)))</f>
        <v>2</v>
      </c>
      <c r="E34">
        <f t="array" ref="E34">MEDIAN(IF(M2:M15&gt;0,IF(M2:M15&lt;4,E2:E15)))</f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I9" sqref="I9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0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J1" s="1"/>
      <c r="K1" s="1"/>
      <c r="L1" s="1"/>
      <c r="M1" s="1"/>
    </row>
    <row r="2" spans="1:13" x14ac:dyDescent="0.25">
      <c r="A2" s="1">
        <v>1</v>
      </c>
      <c r="B2">
        <v>3</v>
      </c>
      <c r="C2">
        <v>2</v>
      </c>
      <c r="D2">
        <v>4</v>
      </c>
      <c r="E2">
        <v>3</v>
      </c>
      <c r="F2" t="s">
        <v>17</v>
      </c>
      <c r="G2">
        <v>5</v>
      </c>
    </row>
    <row r="3" spans="1:13" x14ac:dyDescent="0.25">
      <c r="A3">
        <v>3</v>
      </c>
      <c r="B3">
        <v>5</v>
      </c>
      <c r="C3">
        <v>3</v>
      </c>
      <c r="D3">
        <v>1</v>
      </c>
      <c r="E3">
        <v>5</v>
      </c>
      <c r="F3" t="s">
        <v>17</v>
      </c>
      <c r="G3">
        <v>5</v>
      </c>
    </row>
    <row r="4" spans="1:13" x14ac:dyDescent="0.25">
      <c r="A4">
        <v>5</v>
      </c>
      <c r="B4">
        <v>4</v>
      </c>
      <c r="C4">
        <v>3</v>
      </c>
      <c r="D4">
        <v>3</v>
      </c>
      <c r="E4">
        <v>2</v>
      </c>
      <c r="F4" t="s">
        <v>17</v>
      </c>
      <c r="G4">
        <v>5</v>
      </c>
    </row>
    <row r="5" spans="1:13" x14ac:dyDescent="0.25">
      <c r="A5">
        <v>9</v>
      </c>
      <c r="B5">
        <v>5</v>
      </c>
      <c r="C5">
        <v>5</v>
      </c>
      <c r="D5">
        <v>2</v>
      </c>
      <c r="E5">
        <v>5</v>
      </c>
      <c r="F5" t="s">
        <v>17</v>
      </c>
      <c r="G5">
        <v>3</v>
      </c>
    </row>
    <row r="6" spans="1:13" x14ac:dyDescent="0.25">
      <c r="A6">
        <v>11</v>
      </c>
      <c r="B6">
        <v>3</v>
      </c>
      <c r="C6">
        <v>3</v>
      </c>
      <c r="D6">
        <v>3</v>
      </c>
      <c r="E6">
        <v>4</v>
      </c>
      <c r="F6" t="s">
        <v>48</v>
      </c>
      <c r="G6">
        <v>4</v>
      </c>
    </row>
    <row r="7" spans="1:13" x14ac:dyDescent="0.25">
      <c r="A7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</row>
    <row r="8" spans="1:13" x14ac:dyDescent="0.25">
      <c r="F8" t="s">
        <v>39</v>
      </c>
      <c r="G8" t="s">
        <v>107</v>
      </c>
    </row>
    <row r="9" spans="1:13" x14ac:dyDescent="0.25">
      <c r="F9" t="s">
        <v>40</v>
      </c>
      <c r="G9" t="s">
        <v>106</v>
      </c>
    </row>
    <row r="10" spans="1:13" x14ac:dyDescent="0.25">
      <c r="F10" t="s">
        <v>41</v>
      </c>
    </row>
    <row r="11" spans="1:13" x14ac:dyDescent="0.25">
      <c r="F11" t="s">
        <v>42</v>
      </c>
    </row>
    <row r="12" spans="1:13" x14ac:dyDescent="0.25">
      <c r="F12" t="s">
        <v>108</v>
      </c>
    </row>
    <row r="17" spans="1:5" x14ac:dyDescent="0.25">
      <c r="A17" t="s">
        <v>58</v>
      </c>
      <c r="B17" t="s">
        <v>84</v>
      </c>
      <c r="C17" t="s">
        <v>84</v>
      </c>
      <c r="D17" t="s">
        <v>84</v>
      </c>
      <c r="E17" t="s">
        <v>84</v>
      </c>
    </row>
    <row r="18" spans="1:5" x14ac:dyDescent="0.25">
      <c r="B18">
        <f>MEDIAN(B2:B16)</f>
        <v>4</v>
      </c>
      <c r="C18">
        <f>MEDIAN(C2:C16)</f>
        <v>3</v>
      </c>
      <c r="D18">
        <f>MEDIAN(D2:D16)</f>
        <v>2.5</v>
      </c>
      <c r="E18">
        <f>MEDIAN(E2:E16)</f>
        <v>3.5</v>
      </c>
    </row>
    <row r="19" spans="1:5" x14ac:dyDescent="0.25">
      <c r="B19" t="s">
        <v>85</v>
      </c>
      <c r="C19" t="s">
        <v>85</v>
      </c>
      <c r="D19" t="s">
        <v>85</v>
      </c>
      <c r="E19" t="s">
        <v>85</v>
      </c>
    </row>
    <row r="20" spans="1:5" x14ac:dyDescent="0.25">
      <c r="B20">
        <f>AVERAGE(B2:B15)</f>
        <v>4</v>
      </c>
      <c r="C20">
        <f>AVERAGE(C2:C15)</f>
        <v>3.3333333333333335</v>
      </c>
      <c r="D20">
        <f>AVERAGE(D2:D15)</f>
        <v>2.5</v>
      </c>
      <c r="E20">
        <f>AVERAGE(E2:E15)</f>
        <v>3.6666666666666665</v>
      </c>
    </row>
    <row r="21" spans="1:5" x14ac:dyDescent="0.25">
      <c r="B21" t="s">
        <v>151</v>
      </c>
      <c r="C21" t="s">
        <v>151</v>
      </c>
      <c r="D21" t="s">
        <v>151</v>
      </c>
      <c r="E21" t="s">
        <v>151</v>
      </c>
    </row>
    <row r="22" spans="1:5" x14ac:dyDescent="0.25">
      <c r="B22">
        <f>STDEVA(B2:B12)</f>
        <v>0.89442719099991586</v>
      </c>
      <c r="C22">
        <f t="shared" ref="C22:E22" si="0">STDEVA(C2:C12)</f>
        <v>1.0327955589886442</v>
      </c>
      <c r="D22">
        <f t="shared" si="0"/>
        <v>1.0488088481701516</v>
      </c>
      <c r="E22">
        <f t="shared" si="0"/>
        <v>1.2110601416389963</v>
      </c>
    </row>
    <row r="24" spans="1:5" x14ac:dyDescent="0.25">
      <c r="B24" t="s">
        <v>157</v>
      </c>
    </row>
    <row r="25" spans="1:5" x14ac:dyDescent="0.25">
      <c r="B25">
        <f t="array" ref="B25">MEDIAN(IF(F2:F14="Yes",B2:B14))</f>
        <v>4</v>
      </c>
      <c r="C25">
        <f t="array" ref="C25">MEDIAN(IF(F2:F14="Yes",C2:C14))</f>
        <v>3</v>
      </c>
      <c r="D25">
        <f t="array" ref="D25">MEDIAN(IF(F2:F14="Yes",D2:D14))</f>
        <v>2</v>
      </c>
      <c r="E25">
        <f t="array" ref="E25">MEDIAN(IF(F2:F14="Yes",E2:E14))</f>
        <v>3</v>
      </c>
    </row>
    <row r="26" spans="1:5" x14ac:dyDescent="0.25">
      <c r="B26" t="s">
        <v>158</v>
      </c>
    </row>
    <row r="27" spans="1:5" x14ac:dyDescent="0.25">
      <c r="B27">
        <f t="array" ref="B27">MEDIAN(IF(F2:F14="No",B2:B14))</f>
        <v>3</v>
      </c>
      <c r="C27">
        <f t="array" ref="C27">MEDIAN(IF(F2:F14="No",C2:C14))</f>
        <v>3</v>
      </c>
      <c r="D27">
        <f t="array" ref="D27">MEDIAN(IF(F2:F14="No",D2:D14))</f>
        <v>3</v>
      </c>
      <c r="E27">
        <f t="array" ref="E27">MEDIAN(IF(F2:F14="No",E2:E14))</f>
        <v>4</v>
      </c>
    </row>
    <row r="28" spans="1:5" x14ac:dyDescent="0.25">
      <c r="B28" t="s">
        <v>164</v>
      </c>
    </row>
    <row r="29" spans="1:5" x14ac:dyDescent="0.25">
      <c r="B29">
        <f t="array" ref="B29">MEDIAN(IF(G2:G14&gt;3,B2:B14))</f>
        <v>3</v>
      </c>
      <c r="C29">
        <f t="array" ref="C29">MEDIAN(IF(G2:G14&gt;3,C2:C14))</f>
        <v>2.5</v>
      </c>
      <c r="D29">
        <f t="array" ref="D29">MEDIAN(IF(G2:G14&gt;3,D2:D14))</f>
        <v>2</v>
      </c>
      <c r="E29">
        <f t="array" ref="E29">MEDIAN(IF(G2:G14&gt;3,E2:E14))</f>
        <v>2.5</v>
      </c>
    </row>
    <row r="30" spans="1:5" x14ac:dyDescent="0.25">
      <c r="B30" t="s">
        <v>161</v>
      </c>
    </row>
    <row r="31" spans="1:5" x14ac:dyDescent="0.25">
      <c r="B31">
        <f t="array" ref="B31">MEDIAN(IF(G2:G14&gt;0,IF(G2:G14&lt;4,B2:B14)))</f>
        <v>4.5</v>
      </c>
      <c r="C31">
        <f t="array" ref="C31">MEDIAN(IF(G2:G14&gt;0,IF(G2:G14&lt;4,C2:C14)))</f>
        <v>4.5</v>
      </c>
      <c r="D31">
        <f t="array" ref="D31">MEDIAN(IF(G2:G14&gt;0,IF(G2:G14&lt;4,D2:D14)))</f>
        <v>2</v>
      </c>
      <c r="E31">
        <f t="array" ref="E31">MEDIAN(IF(G2:G14&gt;0,IF(G2:G14&lt;4,E2:E14)))</f>
        <v>4</v>
      </c>
    </row>
    <row r="33" spans="1:7" x14ac:dyDescent="0.25">
      <c r="A33" t="s">
        <v>206</v>
      </c>
    </row>
    <row r="34" spans="1:7" x14ac:dyDescent="0.25">
      <c r="A34">
        <v>7</v>
      </c>
      <c r="B34">
        <v>3</v>
      </c>
      <c r="C34">
        <v>3</v>
      </c>
      <c r="D34">
        <v>3</v>
      </c>
      <c r="E34">
        <v>3</v>
      </c>
      <c r="F34" t="s">
        <v>48</v>
      </c>
      <c r="G34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opLeftCell="A271" zoomScaleNormal="100" workbookViewId="0">
      <selection activeCell="N181" sqref="N181"/>
    </sheetView>
  </sheetViews>
  <sheetFormatPr defaultRowHeight="15" x14ac:dyDescent="0.25"/>
  <cols>
    <col min="12" max="12" width="0" hidden="1" customWidth="1"/>
  </cols>
  <sheetData>
    <row r="1" spans="1:1" x14ac:dyDescent="0.25">
      <c r="A1" t="s">
        <v>111</v>
      </c>
    </row>
    <row r="17" spans="1:1" x14ac:dyDescent="0.25">
      <c r="A17" t="s">
        <v>112</v>
      </c>
    </row>
    <row r="33" spans="1:1" x14ac:dyDescent="0.25">
      <c r="A33" t="s">
        <v>113</v>
      </c>
    </row>
    <row r="49" spans="1:1" x14ac:dyDescent="0.25">
      <c r="A49" t="s">
        <v>114</v>
      </c>
    </row>
    <row r="65" spans="1:1" x14ac:dyDescent="0.25">
      <c r="A65" t="s">
        <v>25</v>
      </c>
    </row>
    <row r="81" spans="1:1" x14ac:dyDescent="0.25">
      <c r="A81" t="s">
        <v>26</v>
      </c>
    </row>
    <row r="97" spans="1:1" x14ac:dyDescent="0.25">
      <c r="A97" t="s">
        <v>120</v>
      </c>
    </row>
    <row r="113" spans="1:1" x14ac:dyDescent="0.25">
      <c r="A113" t="s">
        <v>22</v>
      </c>
    </row>
    <row r="129" spans="1:1" x14ac:dyDescent="0.25">
      <c r="A129" t="s">
        <v>23</v>
      </c>
    </row>
    <row r="145" spans="1:1" x14ac:dyDescent="0.25">
      <c r="A145" t="s">
        <v>121</v>
      </c>
    </row>
    <row r="161" spans="1:9" x14ac:dyDescent="0.25">
      <c r="A161" t="s">
        <v>9</v>
      </c>
      <c r="I161" t="s">
        <v>144</v>
      </c>
    </row>
    <row r="177" spans="1:1" x14ac:dyDescent="0.25">
      <c r="A177" t="s">
        <v>10</v>
      </c>
    </row>
    <row r="193" spans="1:1" x14ac:dyDescent="0.25">
      <c r="A193" t="s">
        <v>138</v>
      </c>
    </row>
    <row r="209" spans="1:1" x14ac:dyDescent="0.25">
      <c r="A209" t="s">
        <v>126</v>
      </c>
    </row>
    <row r="240" spans="1:1" x14ac:dyDescent="0.25">
      <c r="A240" t="s">
        <v>165</v>
      </c>
    </row>
    <row r="256" spans="1:1" x14ac:dyDescent="0.25">
      <c r="A256" t="s">
        <v>166</v>
      </c>
    </row>
    <row r="272" spans="1:1" x14ac:dyDescent="0.25">
      <c r="A272" t="s">
        <v>167</v>
      </c>
    </row>
    <row r="288" spans="1:1" x14ac:dyDescent="0.25">
      <c r="A288" t="s">
        <v>168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C19" sqref="C19"/>
    </sheetView>
  </sheetViews>
  <sheetFormatPr defaultRowHeight="15" x14ac:dyDescent="0.25"/>
  <sheetData>
    <row r="1" spans="1:16" x14ac:dyDescent="0.25">
      <c r="A1" t="s">
        <v>127</v>
      </c>
    </row>
    <row r="2" spans="1:16" x14ac:dyDescent="0.25">
      <c r="A2" t="s">
        <v>128</v>
      </c>
      <c r="E2" t="s">
        <v>133</v>
      </c>
    </row>
    <row r="3" spans="1:16" x14ac:dyDescent="0.25">
      <c r="A3" t="s">
        <v>129</v>
      </c>
      <c r="B3" t="s">
        <v>130</v>
      </c>
      <c r="C3" t="s">
        <v>131</v>
      </c>
      <c r="D3" t="s">
        <v>132</v>
      </c>
      <c r="E3" t="s">
        <v>129</v>
      </c>
      <c r="F3" t="s">
        <v>130</v>
      </c>
      <c r="G3" t="s">
        <v>131</v>
      </c>
      <c r="H3" t="s">
        <v>132</v>
      </c>
    </row>
    <row r="4" spans="1:16" x14ac:dyDescent="0.25">
      <c r="C4">
        <v>16</v>
      </c>
      <c r="D4">
        <v>32</v>
      </c>
      <c r="E4">
        <v>12</v>
      </c>
      <c r="F4">
        <v>18</v>
      </c>
      <c r="J4">
        <f>MEDIAN(A4:H4)</f>
        <v>17</v>
      </c>
      <c r="K4">
        <f>AVERAGE(A4:H4)</f>
        <v>19.5</v>
      </c>
      <c r="M4">
        <v>5</v>
      </c>
      <c r="O4">
        <v>5</v>
      </c>
      <c r="P4">
        <v>4</v>
      </c>
    </row>
    <row r="5" spans="1:16" x14ac:dyDescent="0.25">
      <c r="A5">
        <v>16</v>
      </c>
      <c r="B5">
        <v>17</v>
      </c>
      <c r="G5">
        <v>17</v>
      </c>
      <c r="H5">
        <v>16</v>
      </c>
      <c r="J5">
        <f t="shared" ref="J5:J11" si="0">MEDIAN(A5:H5)</f>
        <v>16.5</v>
      </c>
      <c r="K5">
        <f t="shared" ref="K5:K11" si="1">AVERAGE(A5:H5)</f>
        <v>16.5</v>
      </c>
      <c r="M5" s="2">
        <v>4</v>
      </c>
      <c r="O5">
        <v>5</v>
      </c>
      <c r="P5">
        <v>4</v>
      </c>
    </row>
    <row r="6" spans="1:16" x14ac:dyDescent="0.25">
      <c r="C6">
        <v>16</v>
      </c>
      <c r="D6">
        <v>17</v>
      </c>
      <c r="E6">
        <v>7</v>
      </c>
      <c r="F6">
        <v>18.5</v>
      </c>
      <c r="J6">
        <f t="shared" si="0"/>
        <v>16.5</v>
      </c>
      <c r="K6">
        <f t="shared" si="1"/>
        <v>14.625</v>
      </c>
      <c r="M6">
        <v>5</v>
      </c>
      <c r="O6">
        <v>5</v>
      </c>
      <c r="P6">
        <v>5</v>
      </c>
    </row>
    <row r="7" spans="1:16" x14ac:dyDescent="0.25">
      <c r="A7">
        <v>11</v>
      </c>
      <c r="B7" s="5"/>
      <c r="G7">
        <v>18</v>
      </c>
      <c r="H7" s="5"/>
      <c r="J7" s="5">
        <f t="shared" si="0"/>
        <v>14.5</v>
      </c>
      <c r="K7" s="5">
        <f t="shared" si="1"/>
        <v>14.5</v>
      </c>
      <c r="M7">
        <v>4</v>
      </c>
      <c r="O7">
        <v>1</v>
      </c>
      <c r="P7">
        <v>3</v>
      </c>
    </row>
    <row r="8" spans="1:16" x14ac:dyDescent="0.25">
      <c r="C8">
        <v>17</v>
      </c>
      <c r="D8">
        <v>16</v>
      </c>
      <c r="E8">
        <v>10</v>
      </c>
      <c r="F8">
        <v>16</v>
      </c>
      <c r="J8">
        <f t="shared" si="0"/>
        <v>16</v>
      </c>
      <c r="K8">
        <f t="shared" si="1"/>
        <v>14.75</v>
      </c>
      <c r="M8">
        <v>5</v>
      </c>
      <c r="O8">
        <v>3</v>
      </c>
      <c r="P8">
        <v>3</v>
      </c>
    </row>
    <row r="9" spans="1:16" x14ac:dyDescent="0.25">
      <c r="A9" s="5"/>
      <c r="B9">
        <v>32</v>
      </c>
      <c r="G9">
        <v>16</v>
      </c>
      <c r="H9">
        <v>27</v>
      </c>
      <c r="J9" s="5">
        <f t="shared" si="0"/>
        <v>27</v>
      </c>
      <c r="K9" s="5">
        <f t="shared" si="1"/>
        <v>25</v>
      </c>
      <c r="M9">
        <v>5</v>
      </c>
      <c r="O9">
        <v>4</v>
      </c>
      <c r="P9">
        <v>3</v>
      </c>
    </row>
    <row r="10" spans="1:16" x14ac:dyDescent="0.25">
      <c r="C10">
        <v>16</v>
      </c>
      <c r="D10">
        <v>24</v>
      </c>
      <c r="E10">
        <v>8.5</v>
      </c>
      <c r="F10">
        <v>34</v>
      </c>
      <c r="J10">
        <f t="shared" si="0"/>
        <v>20</v>
      </c>
      <c r="K10">
        <f t="shared" si="1"/>
        <v>20.625</v>
      </c>
      <c r="M10">
        <v>1</v>
      </c>
      <c r="O10">
        <f>MEDIAN(O4:O9)</f>
        <v>4.5</v>
      </c>
      <c r="P10">
        <f>MEDIAN(P4:P9)</f>
        <v>3.5</v>
      </c>
    </row>
    <row r="11" spans="1:16" x14ac:dyDescent="0.25">
      <c r="A11">
        <v>8</v>
      </c>
      <c r="B11">
        <v>35</v>
      </c>
      <c r="G11">
        <v>16</v>
      </c>
      <c r="H11">
        <v>23</v>
      </c>
      <c r="J11">
        <f t="shared" si="0"/>
        <v>19.5</v>
      </c>
      <c r="K11">
        <f t="shared" si="1"/>
        <v>20.5</v>
      </c>
      <c r="M11">
        <v>3</v>
      </c>
      <c r="O11">
        <f>AVERAGE(O4:O10)</f>
        <v>3.9285714285714284</v>
      </c>
      <c r="P11">
        <f>AVERAGE(P4:P10)</f>
        <v>3.6428571428571428</v>
      </c>
    </row>
    <row r="12" spans="1:16" x14ac:dyDescent="0.25">
      <c r="C12">
        <v>11.5</v>
      </c>
      <c r="D12">
        <v>24.5</v>
      </c>
      <c r="E12">
        <v>4</v>
      </c>
      <c r="F12">
        <v>31</v>
      </c>
      <c r="J12">
        <f>MEDIAN(A12:H12)</f>
        <v>18</v>
      </c>
      <c r="K12">
        <f>AVERAGE(A12:H12)</f>
        <v>17.75</v>
      </c>
      <c r="M12">
        <v>3</v>
      </c>
    </row>
    <row r="13" spans="1:16" x14ac:dyDescent="0.25">
      <c r="A13">
        <v>2</v>
      </c>
      <c r="B13">
        <v>24</v>
      </c>
      <c r="G13">
        <v>15</v>
      </c>
      <c r="H13">
        <v>26</v>
      </c>
      <c r="J13">
        <f>MEDIAN(A13:H13)</f>
        <v>19.5</v>
      </c>
      <c r="K13">
        <f>AVERAGE(A13:H13)</f>
        <v>16.75</v>
      </c>
      <c r="M13">
        <v>3</v>
      </c>
    </row>
    <row r="14" spans="1:16" x14ac:dyDescent="0.25">
      <c r="C14">
        <v>11</v>
      </c>
      <c r="D14">
        <v>30</v>
      </c>
      <c r="E14">
        <v>8</v>
      </c>
      <c r="F14">
        <v>19</v>
      </c>
      <c r="J14">
        <f t="shared" ref="J14" si="2">MEDIAN(A14:H14)</f>
        <v>15</v>
      </c>
      <c r="K14">
        <f t="shared" ref="K14" si="3">AVERAGE(A14:H14)</f>
        <v>17</v>
      </c>
      <c r="M14">
        <v>4</v>
      </c>
    </row>
    <row r="15" spans="1:16" x14ac:dyDescent="0.25">
      <c r="A15" s="5"/>
      <c r="B15" s="5"/>
      <c r="G15">
        <v>16</v>
      </c>
      <c r="H15">
        <v>30</v>
      </c>
      <c r="M15">
        <v>3</v>
      </c>
    </row>
    <row r="16" spans="1:16" x14ac:dyDescent="0.25">
      <c r="C16">
        <v>21</v>
      </c>
      <c r="D16">
        <v>37</v>
      </c>
      <c r="E16">
        <v>13</v>
      </c>
      <c r="F16">
        <v>27</v>
      </c>
    </row>
    <row r="21" spans="1:8" x14ac:dyDescent="0.25">
      <c r="A21" t="s">
        <v>84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</row>
    <row r="22" spans="1:8" x14ac:dyDescent="0.25">
      <c r="A22">
        <f>MEDIAN(A4:A18)</f>
        <v>9.5</v>
      </c>
      <c r="B22">
        <f t="shared" ref="B22:H22" si="4">MEDIAN(B4:B18)</f>
        <v>28</v>
      </c>
      <c r="C22">
        <f t="shared" si="4"/>
        <v>16</v>
      </c>
      <c r="D22">
        <f t="shared" si="4"/>
        <v>24.5</v>
      </c>
      <c r="E22">
        <f t="shared" si="4"/>
        <v>8.5</v>
      </c>
      <c r="F22">
        <f t="shared" si="4"/>
        <v>19</v>
      </c>
      <c r="G22">
        <f t="shared" si="4"/>
        <v>16</v>
      </c>
      <c r="H22">
        <f t="shared" si="4"/>
        <v>26</v>
      </c>
    </row>
    <row r="23" spans="1:8" x14ac:dyDescent="0.25">
      <c r="A23" t="s">
        <v>85</v>
      </c>
    </row>
    <row r="24" spans="1:8" x14ac:dyDescent="0.25">
      <c r="A24">
        <f>AVERAGE(A4:A18)</f>
        <v>9.25</v>
      </c>
      <c r="B24">
        <f t="shared" ref="B24:H24" si="5">AVERAGE(B4:B18)</f>
        <v>27</v>
      </c>
      <c r="C24">
        <f t="shared" si="5"/>
        <v>15.5</v>
      </c>
      <c r="D24">
        <f t="shared" si="5"/>
        <v>25.785714285714285</v>
      </c>
      <c r="E24">
        <f t="shared" si="5"/>
        <v>8.9285714285714288</v>
      </c>
      <c r="F24">
        <f t="shared" si="5"/>
        <v>23.357142857142858</v>
      </c>
      <c r="G24">
        <f t="shared" si="5"/>
        <v>16.333333333333332</v>
      </c>
      <c r="H24">
        <f t="shared" si="5"/>
        <v>24.4</v>
      </c>
    </row>
    <row r="28" spans="1:8" x14ac:dyDescent="0.25">
      <c r="A28" t="s">
        <v>134</v>
      </c>
      <c r="C28" t="s">
        <v>135</v>
      </c>
      <c r="E28" t="s">
        <v>136</v>
      </c>
      <c r="G28" t="s">
        <v>137</v>
      </c>
    </row>
    <row r="29" spans="1:8" x14ac:dyDescent="0.25">
      <c r="A29">
        <f>AVERAGE(A24,E24)</f>
        <v>9.0892857142857153</v>
      </c>
      <c r="C29">
        <f>AVERAGE(B24,F24)</f>
        <v>25.178571428571431</v>
      </c>
      <c r="E29">
        <f>AVERAGE(C24,G24)</f>
        <v>15.916666666666666</v>
      </c>
      <c r="G29">
        <f>AVERAGE(H24,D24)</f>
        <v>25.092857142857142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K30" sqref="K30"/>
    </sheetView>
  </sheetViews>
  <sheetFormatPr defaultRowHeight="15" x14ac:dyDescent="0.25"/>
  <cols>
    <col min="2" max="2" width="16.7109375" bestFit="1" customWidth="1"/>
    <col min="3" max="3" width="22.42578125" bestFit="1" customWidth="1"/>
    <col min="4" max="4" width="19.28515625" bestFit="1" customWidth="1"/>
    <col min="5" max="5" width="16.7109375" bestFit="1" customWidth="1"/>
    <col min="6" max="6" width="17.7109375" bestFit="1" customWidth="1"/>
    <col min="7" max="7" width="16.5703125" bestFit="1" customWidth="1"/>
  </cols>
  <sheetData>
    <row r="1" spans="2:9" x14ac:dyDescent="0.25">
      <c r="B1" t="s">
        <v>43</v>
      </c>
      <c r="C1" t="s">
        <v>86</v>
      </c>
      <c r="D1" t="s">
        <v>44</v>
      </c>
      <c r="E1" t="s">
        <v>88</v>
      </c>
      <c r="F1" t="s">
        <v>46</v>
      </c>
      <c r="G1" t="s">
        <v>115</v>
      </c>
    </row>
    <row r="2" spans="2:9" x14ac:dyDescent="0.25"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I2" t="s">
        <v>118</v>
      </c>
    </row>
    <row r="3" spans="2:9" x14ac:dyDescent="0.25">
      <c r="B3">
        <v>5</v>
      </c>
      <c r="C3">
        <v>3</v>
      </c>
      <c r="D3">
        <v>4</v>
      </c>
      <c r="E3">
        <v>5</v>
      </c>
      <c r="F3">
        <v>4</v>
      </c>
      <c r="G3">
        <v>5</v>
      </c>
    </row>
    <row r="4" spans="2:9" x14ac:dyDescent="0.25">
      <c r="B4">
        <v>5</v>
      </c>
      <c r="D4">
        <v>4</v>
      </c>
      <c r="E4">
        <v>5</v>
      </c>
      <c r="F4">
        <v>5</v>
      </c>
      <c r="G4">
        <v>5</v>
      </c>
    </row>
    <row r="5" spans="2:9" x14ac:dyDescent="0.25">
      <c r="B5">
        <v>5</v>
      </c>
      <c r="D5">
        <v>5</v>
      </c>
      <c r="E5">
        <v>5</v>
      </c>
      <c r="F5">
        <v>5</v>
      </c>
      <c r="G5">
        <v>5</v>
      </c>
    </row>
    <row r="6" spans="2:9" x14ac:dyDescent="0.25">
      <c r="B6">
        <v>5</v>
      </c>
      <c r="D6">
        <v>4</v>
      </c>
      <c r="E6">
        <v>4</v>
      </c>
    </row>
    <row r="7" spans="2:9" x14ac:dyDescent="0.25">
      <c r="B7">
        <v>5</v>
      </c>
      <c r="D7">
        <v>4</v>
      </c>
      <c r="E7">
        <v>5</v>
      </c>
    </row>
    <row r="8" spans="2:9" x14ac:dyDescent="0.25">
      <c r="B8">
        <v>5</v>
      </c>
      <c r="D8">
        <v>5</v>
      </c>
      <c r="E8">
        <v>5</v>
      </c>
    </row>
    <row r="9" spans="2:9" x14ac:dyDescent="0.25">
      <c r="B9">
        <v>5</v>
      </c>
      <c r="D9">
        <v>5</v>
      </c>
    </row>
    <row r="10" spans="2:9" x14ac:dyDescent="0.25">
      <c r="B10">
        <v>5</v>
      </c>
      <c r="D10">
        <v>5</v>
      </c>
    </row>
    <row r="11" spans="2:9" x14ac:dyDescent="0.25">
      <c r="B11">
        <v>3</v>
      </c>
      <c r="D11">
        <v>5</v>
      </c>
    </row>
    <row r="12" spans="2:9" x14ac:dyDescent="0.25">
      <c r="B12">
        <v>5</v>
      </c>
      <c r="D12">
        <v>5</v>
      </c>
    </row>
    <row r="13" spans="2:9" x14ac:dyDescent="0.25">
      <c r="B13">
        <v>5</v>
      </c>
    </row>
    <row r="17" spans="1:10" x14ac:dyDescent="0.25">
      <c r="J17" s="1" t="s">
        <v>116</v>
      </c>
    </row>
    <row r="18" spans="1:10" x14ac:dyDescent="0.25">
      <c r="J18" t="s">
        <v>43</v>
      </c>
    </row>
    <row r="19" spans="1:10" x14ac:dyDescent="0.25">
      <c r="J19" t="s">
        <v>44</v>
      </c>
    </row>
    <row r="20" spans="1:10" x14ac:dyDescent="0.25">
      <c r="J20" t="s">
        <v>88</v>
      </c>
    </row>
    <row r="21" spans="1:10" x14ac:dyDescent="0.25">
      <c r="J21" t="s">
        <v>117</v>
      </c>
    </row>
    <row r="22" spans="1:10" x14ac:dyDescent="0.25">
      <c r="J22" t="s">
        <v>86</v>
      </c>
    </row>
    <row r="28" spans="1:10" x14ac:dyDescent="0.25">
      <c r="A28" t="s">
        <v>58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10" x14ac:dyDescent="0.25">
      <c r="B29">
        <f>MEDIAN(B2:B26)</f>
        <v>5</v>
      </c>
      <c r="C29">
        <f t="shared" ref="C29:G29" si="0">MEDIAN(C2:C26)</f>
        <v>4</v>
      </c>
      <c r="D29">
        <f t="shared" si="0"/>
        <v>5</v>
      </c>
      <c r="E29">
        <f t="shared" si="0"/>
        <v>5</v>
      </c>
      <c r="F29">
        <f t="shared" si="0"/>
        <v>5</v>
      </c>
      <c r="G29">
        <f t="shared" si="0"/>
        <v>5</v>
      </c>
    </row>
    <row r="30" spans="1:10" x14ac:dyDescent="0.25"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</row>
    <row r="31" spans="1:10" x14ac:dyDescent="0.25">
      <c r="B31">
        <f>AVERAGE(B2:B26)</f>
        <v>4.833333333333333</v>
      </c>
      <c r="C31">
        <f t="shared" ref="C31:G31" si="1">AVERAGE(C2:C26)</f>
        <v>4</v>
      </c>
      <c r="D31">
        <f t="shared" si="1"/>
        <v>4.6363636363636367</v>
      </c>
      <c r="E31">
        <f t="shared" si="1"/>
        <v>4.8571428571428568</v>
      </c>
      <c r="F31">
        <f t="shared" si="1"/>
        <v>4.75</v>
      </c>
      <c r="G31">
        <f t="shared" si="1"/>
        <v>5</v>
      </c>
    </row>
    <row r="34" spans="1:9" x14ac:dyDescent="0.25">
      <c r="B34" t="s">
        <v>43</v>
      </c>
      <c r="C34" t="s">
        <v>86</v>
      </c>
      <c r="D34" t="s">
        <v>44</v>
      </c>
      <c r="E34" t="s">
        <v>88</v>
      </c>
      <c r="F34" t="s">
        <v>46</v>
      </c>
      <c r="G34" t="s">
        <v>89</v>
      </c>
    </row>
    <row r="35" spans="1:9" x14ac:dyDescent="0.25">
      <c r="A35">
        <v>1</v>
      </c>
      <c r="B35">
        <v>5</v>
      </c>
      <c r="C35">
        <v>4</v>
      </c>
      <c r="D35">
        <v>4.5</v>
      </c>
      <c r="E35">
        <v>5</v>
      </c>
      <c r="G35">
        <v>5</v>
      </c>
      <c r="I35" t="s">
        <v>119</v>
      </c>
    </row>
    <row r="36" spans="1:9" x14ac:dyDescent="0.25">
      <c r="A36">
        <v>2</v>
      </c>
      <c r="B36">
        <v>4</v>
      </c>
      <c r="D36">
        <v>5</v>
      </c>
      <c r="F36">
        <v>5</v>
      </c>
      <c r="G36">
        <v>5</v>
      </c>
    </row>
    <row r="37" spans="1:9" x14ac:dyDescent="0.25">
      <c r="A37">
        <v>3</v>
      </c>
      <c r="B37">
        <v>5</v>
      </c>
      <c r="D37">
        <v>4</v>
      </c>
      <c r="E37">
        <v>5</v>
      </c>
      <c r="F37">
        <v>5</v>
      </c>
      <c r="G37">
        <v>5</v>
      </c>
    </row>
    <row r="38" spans="1:9" x14ac:dyDescent="0.25">
      <c r="A38">
        <v>4</v>
      </c>
      <c r="B38">
        <v>5</v>
      </c>
      <c r="D38">
        <v>5</v>
      </c>
      <c r="E38">
        <v>4</v>
      </c>
      <c r="G38">
        <v>4</v>
      </c>
    </row>
    <row r="39" spans="1:9" x14ac:dyDescent="0.25">
      <c r="A39">
        <v>5</v>
      </c>
      <c r="B39">
        <v>5</v>
      </c>
      <c r="D39">
        <v>4.5</v>
      </c>
      <c r="E39">
        <v>5</v>
      </c>
      <c r="F39">
        <v>4</v>
      </c>
    </row>
    <row r="40" spans="1:9" x14ac:dyDescent="0.25">
      <c r="A40">
        <v>6</v>
      </c>
      <c r="B40">
        <v>5</v>
      </c>
      <c r="D40">
        <v>5</v>
      </c>
      <c r="E40">
        <v>5</v>
      </c>
      <c r="F40">
        <v>5</v>
      </c>
      <c r="G40">
        <v>5</v>
      </c>
    </row>
    <row r="50" spans="1:7" x14ac:dyDescent="0.25">
      <c r="A50" t="s">
        <v>58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</row>
    <row r="51" spans="1:7" x14ac:dyDescent="0.25">
      <c r="B51">
        <f>MEDIAN(B35:B48)</f>
        <v>5</v>
      </c>
      <c r="C51">
        <f t="shared" ref="C51:G51" si="2">MEDIAN(C35:C48)</f>
        <v>4</v>
      </c>
      <c r="D51">
        <f t="shared" si="2"/>
        <v>4.75</v>
      </c>
      <c r="E51">
        <f t="shared" si="2"/>
        <v>5</v>
      </c>
      <c r="F51">
        <f t="shared" si="2"/>
        <v>5</v>
      </c>
      <c r="G51">
        <f t="shared" si="2"/>
        <v>5</v>
      </c>
    </row>
    <row r="52" spans="1:7" x14ac:dyDescent="0.25">
      <c r="B52" t="s">
        <v>85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</row>
    <row r="53" spans="1:7" x14ac:dyDescent="0.25">
      <c r="B53">
        <f>AVERAGE(B35:B48)</f>
        <v>4.833333333333333</v>
      </c>
      <c r="C53">
        <f t="shared" ref="C53:G53" si="3">AVERAGE(C35:C48)</f>
        <v>4</v>
      </c>
      <c r="D53">
        <f t="shared" si="3"/>
        <v>4.666666666666667</v>
      </c>
      <c r="E53">
        <f t="shared" si="3"/>
        <v>4.8</v>
      </c>
      <c r="F53">
        <f t="shared" si="3"/>
        <v>4.75</v>
      </c>
      <c r="G53">
        <f t="shared" si="3"/>
        <v>4.8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7" sqref="C7"/>
    </sheetView>
  </sheetViews>
  <sheetFormatPr defaultRowHeight="15" x14ac:dyDescent="0.25"/>
  <cols>
    <col min="1" max="1" width="12" bestFit="1" customWidth="1"/>
    <col min="2" max="2" width="8.42578125" bestFit="1" customWidth="1"/>
    <col min="3" max="4" width="12" bestFit="1" customWidth="1"/>
    <col min="6" max="6" width="8.28515625" bestFit="1" customWidth="1"/>
    <col min="7" max="7" width="8.42578125" bestFit="1" customWidth="1"/>
    <col min="8" max="8" width="11.42578125" bestFit="1" customWidth="1"/>
    <col min="9" max="9" width="11.28515625" bestFit="1" customWidth="1"/>
  </cols>
  <sheetData>
    <row r="1" spans="1:11" x14ac:dyDescent="0.25">
      <c r="A1" t="s">
        <v>37</v>
      </c>
      <c r="F1" t="s">
        <v>52</v>
      </c>
    </row>
    <row r="2" spans="1:11" x14ac:dyDescent="0.25">
      <c r="A2" s="1" t="s">
        <v>39</v>
      </c>
      <c r="B2" s="1" t="s">
        <v>40</v>
      </c>
      <c r="C2" s="1" t="s">
        <v>41</v>
      </c>
      <c r="D2" s="1" t="s">
        <v>42</v>
      </c>
      <c r="F2" s="1" t="s">
        <v>39</v>
      </c>
      <c r="G2" s="1" t="s">
        <v>40</v>
      </c>
      <c r="H2" s="1" t="s">
        <v>41</v>
      </c>
      <c r="I2" s="1" t="s">
        <v>42</v>
      </c>
      <c r="K2" t="s">
        <v>122</v>
      </c>
    </row>
    <row r="3" spans="1:11" x14ac:dyDescent="0.25">
      <c r="A3">
        <v>4</v>
      </c>
      <c r="B3">
        <v>4</v>
      </c>
      <c r="C3">
        <v>2</v>
      </c>
      <c r="D3">
        <v>5</v>
      </c>
      <c r="F3">
        <v>4</v>
      </c>
      <c r="G3">
        <v>2</v>
      </c>
      <c r="H3">
        <v>2</v>
      </c>
      <c r="I3">
        <v>4</v>
      </c>
    </row>
    <row r="4" spans="1:11" x14ac:dyDescent="0.25">
      <c r="A4">
        <v>3</v>
      </c>
      <c r="B4">
        <v>4</v>
      </c>
      <c r="C4">
        <v>3</v>
      </c>
      <c r="D4">
        <v>5</v>
      </c>
      <c r="F4">
        <v>3</v>
      </c>
      <c r="G4">
        <v>3</v>
      </c>
      <c r="H4">
        <v>4</v>
      </c>
      <c r="I4">
        <v>3</v>
      </c>
    </row>
    <row r="5" spans="1:11" x14ac:dyDescent="0.25">
      <c r="A5">
        <v>3</v>
      </c>
      <c r="B5">
        <v>4</v>
      </c>
      <c r="C5">
        <v>4</v>
      </c>
      <c r="D5">
        <v>5</v>
      </c>
      <c r="F5">
        <v>2</v>
      </c>
      <c r="G5">
        <v>2</v>
      </c>
      <c r="H5">
        <v>4</v>
      </c>
      <c r="I5">
        <v>3</v>
      </c>
    </row>
    <row r="6" spans="1:11" x14ac:dyDescent="0.25">
      <c r="A6">
        <v>4</v>
      </c>
      <c r="B6">
        <v>4</v>
      </c>
      <c r="C6">
        <v>2</v>
      </c>
      <c r="D6">
        <v>5</v>
      </c>
      <c r="F6">
        <v>5</v>
      </c>
      <c r="G6">
        <v>4</v>
      </c>
      <c r="H6">
        <v>2</v>
      </c>
      <c r="I6">
        <v>5</v>
      </c>
    </row>
    <row r="7" spans="1:11" x14ac:dyDescent="0.25">
      <c r="A7">
        <v>5</v>
      </c>
      <c r="B7">
        <v>5</v>
      </c>
      <c r="C7">
        <v>1</v>
      </c>
      <c r="D7">
        <v>5</v>
      </c>
      <c r="F7">
        <v>3</v>
      </c>
      <c r="G7">
        <v>2</v>
      </c>
      <c r="H7">
        <v>4</v>
      </c>
      <c r="I7">
        <v>2</v>
      </c>
    </row>
    <row r="8" spans="1:11" x14ac:dyDescent="0.25">
      <c r="A8">
        <v>5</v>
      </c>
      <c r="B8">
        <v>5</v>
      </c>
      <c r="C8">
        <v>2</v>
      </c>
      <c r="D8">
        <v>5</v>
      </c>
      <c r="F8">
        <v>3</v>
      </c>
      <c r="G8">
        <v>3</v>
      </c>
      <c r="H8">
        <v>2</v>
      </c>
      <c r="I8">
        <v>4</v>
      </c>
    </row>
    <row r="9" spans="1:11" x14ac:dyDescent="0.25">
      <c r="A9">
        <v>5</v>
      </c>
      <c r="B9">
        <v>5</v>
      </c>
      <c r="C9">
        <v>1</v>
      </c>
      <c r="D9">
        <v>5</v>
      </c>
      <c r="F9">
        <v>5</v>
      </c>
      <c r="G9">
        <v>5</v>
      </c>
      <c r="H9">
        <v>1</v>
      </c>
      <c r="I9">
        <v>5</v>
      </c>
    </row>
    <row r="10" spans="1:11" x14ac:dyDescent="0.25">
      <c r="A10">
        <v>3</v>
      </c>
      <c r="B10">
        <v>3</v>
      </c>
      <c r="C10">
        <v>4</v>
      </c>
      <c r="D10">
        <v>4</v>
      </c>
      <c r="F10">
        <v>4</v>
      </c>
      <c r="G10">
        <v>3</v>
      </c>
      <c r="H10">
        <v>2</v>
      </c>
      <c r="I10">
        <v>4</v>
      </c>
    </row>
    <row r="11" spans="1:11" x14ac:dyDescent="0.25">
      <c r="A11">
        <v>5</v>
      </c>
      <c r="B11">
        <v>4</v>
      </c>
      <c r="C11">
        <v>2</v>
      </c>
      <c r="D11">
        <v>5</v>
      </c>
      <c r="F11">
        <v>4</v>
      </c>
      <c r="G11">
        <v>4</v>
      </c>
      <c r="H11">
        <v>3</v>
      </c>
      <c r="I11">
        <v>3</v>
      </c>
    </row>
    <row r="12" spans="1:11" x14ac:dyDescent="0.25">
      <c r="A12">
        <v>4</v>
      </c>
      <c r="B12">
        <v>3</v>
      </c>
      <c r="C12">
        <v>1</v>
      </c>
      <c r="D12">
        <v>5</v>
      </c>
      <c r="F12">
        <v>3</v>
      </c>
      <c r="G12">
        <v>2</v>
      </c>
      <c r="H12">
        <v>4</v>
      </c>
      <c r="I12">
        <v>3</v>
      </c>
    </row>
    <row r="13" spans="1:11" x14ac:dyDescent="0.25">
      <c r="A13">
        <v>2</v>
      </c>
      <c r="B13">
        <v>2</v>
      </c>
      <c r="C13">
        <v>3</v>
      </c>
      <c r="D13">
        <v>4</v>
      </c>
      <c r="F13">
        <v>5</v>
      </c>
      <c r="G13">
        <v>3</v>
      </c>
      <c r="H13">
        <v>1</v>
      </c>
      <c r="I13">
        <v>5</v>
      </c>
    </row>
    <row r="14" spans="1:11" x14ac:dyDescent="0.25">
      <c r="A14">
        <v>4</v>
      </c>
      <c r="B14">
        <v>2</v>
      </c>
      <c r="C14">
        <v>3</v>
      </c>
      <c r="D14">
        <v>5</v>
      </c>
      <c r="F14">
        <v>4</v>
      </c>
      <c r="G14">
        <v>3</v>
      </c>
      <c r="H14">
        <v>3</v>
      </c>
      <c r="I14">
        <v>2</v>
      </c>
    </row>
    <row r="15" spans="1:11" x14ac:dyDescent="0.25">
      <c r="A15" t="s">
        <v>84</v>
      </c>
      <c r="B15" t="s">
        <v>84</v>
      </c>
      <c r="C15" t="s">
        <v>84</v>
      </c>
      <c r="D15" t="s">
        <v>84</v>
      </c>
      <c r="F15" t="s">
        <v>84</v>
      </c>
      <c r="G15" t="s">
        <v>84</v>
      </c>
      <c r="H15" t="s">
        <v>84</v>
      </c>
      <c r="I15" t="s">
        <v>84</v>
      </c>
    </row>
    <row r="16" spans="1:11" x14ac:dyDescent="0.25">
      <c r="A16">
        <f>MEDIAN(A3:A14)</f>
        <v>4</v>
      </c>
      <c r="B16">
        <f t="shared" ref="B16:D16" si="0">MEDIAN(B3:B14)</f>
        <v>4</v>
      </c>
      <c r="C16">
        <f t="shared" si="0"/>
        <v>2</v>
      </c>
      <c r="D16">
        <f t="shared" si="0"/>
        <v>5</v>
      </c>
      <c r="F16">
        <f t="shared" ref="F16:I16" si="1">MEDIAN(F3:F14)</f>
        <v>4</v>
      </c>
      <c r="G16">
        <f t="shared" si="1"/>
        <v>3</v>
      </c>
      <c r="H16">
        <f t="shared" si="1"/>
        <v>2.5</v>
      </c>
      <c r="I16">
        <f t="shared" si="1"/>
        <v>3.5</v>
      </c>
    </row>
    <row r="17" spans="1:9" x14ac:dyDescent="0.25">
      <c r="A17" t="s">
        <v>85</v>
      </c>
      <c r="B17" t="s">
        <v>85</v>
      </c>
      <c r="C17" t="s">
        <v>85</v>
      </c>
      <c r="D17" t="s">
        <v>85</v>
      </c>
      <c r="F17" t="s">
        <v>85</v>
      </c>
      <c r="G17" t="s">
        <v>85</v>
      </c>
      <c r="H17" t="s">
        <v>85</v>
      </c>
      <c r="I17" t="s">
        <v>85</v>
      </c>
    </row>
    <row r="18" spans="1:9" x14ac:dyDescent="0.25">
      <c r="A18">
        <f>AVERAGE(A3:A14)</f>
        <v>3.9166666666666665</v>
      </c>
      <c r="B18">
        <f t="shared" ref="B18:D18" si="2">AVERAGE(B3:B14)</f>
        <v>3.75</v>
      </c>
      <c r="C18">
        <f t="shared" si="2"/>
        <v>2.3333333333333335</v>
      </c>
      <c r="D18">
        <f t="shared" si="2"/>
        <v>4.833333333333333</v>
      </c>
      <c r="F18">
        <f t="shared" ref="F18:I18" si="3">AVERAGE(F3:F14)</f>
        <v>3.75</v>
      </c>
      <c r="G18">
        <f t="shared" si="3"/>
        <v>3</v>
      </c>
      <c r="H18">
        <f t="shared" si="3"/>
        <v>2.6666666666666665</v>
      </c>
      <c r="I18">
        <f t="shared" si="3"/>
        <v>3.5833333333333335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19" sqref="A19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171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204</v>
      </c>
    </row>
    <row r="11" spans="1:1" x14ac:dyDescent="0.25">
      <c r="A11" t="s">
        <v>186</v>
      </c>
    </row>
    <row r="12" spans="1:1" x14ac:dyDescent="0.25">
      <c r="A12" t="s">
        <v>188</v>
      </c>
    </row>
    <row r="13" spans="1:1" x14ac:dyDescent="0.25">
      <c r="A13" t="s">
        <v>189</v>
      </c>
    </row>
    <row r="14" spans="1:1" x14ac:dyDescent="0.25">
      <c r="A14" t="s">
        <v>191</v>
      </c>
    </row>
    <row r="15" spans="1:1" x14ac:dyDescent="0.25">
      <c r="A15" t="s">
        <v>193</v>
      </c>
    </row>
    <row r="16" spans="1:1" x14ac:dyDescent="0.25">
      <c r="A16" t="s">
        <v>194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201</v>
      </c>
    </row>
    <row r="21" spans="1:1" x14ac:dyDescent="0.25">
      <c r="A21" t="s">
        <v>199</v>
      </c>
    </row>
    <row r="22" spans="1:1" x14ac:dyDescent="0.25">
      <c r="A22" s="6" t="s">
        <v>178</v>
      </c>
    </row>
    <row r="23" spans="1:1" x14ac:dyDescent="0.25">
      <c r="A23" t="s">
        <v>187</v>
      </c>
    </row>
    <row r="24" spans="1:1" x14ac:dyDescent="0.25">
      <c r="A24" s="6" t="s">
        <v>190</v>
      </c>
    </row>
    <row r="25" spans="1:1" x14ac:dyDescent="0.25">
      <c r="A25" s="6" t="s">
        <v>192</v>
      </c>
    </row>
    <row r="26" spans="1:1" x14ac:dyDescent="0.25">
      <c r="A26" t="s">
        <v>195</v>
      </c>
    </row>
    <row r="27" spans="1:1" x14ac:dyDescent="0.25">
      <c r="A27" s="6" t="s">
        <v>196</v>
      </c>
    </row>
    <row r="28" spans="1:1" x14ac:dyDescent="0.25">
      <c r="A28" s="5" t="s">
        <v>200</v>
      </c>
    </row>
    <row r="29" spans="1:1" x14ac:dyDescent="0.25">
      <c r="A29" t="s">
        <v>181</v>
      </c>
    </row>
    <row r="30" spans="1:1" x14ac:dyDescent="0.25">
      <c r="A30" s="6" t="s">
        <v>179</v>
      </c>
    </row>
    <row r="31" spans="1:1" x14ac:dyDescent="0.25">
      <c r="A31" s="5" t="s">
        <v>180</v>
      </c>
    </row>
    <row r="32" spans="1:1" x14ac:dyDescent="0.25">
      <c r="A32" s="6" t="s">
        <v>173</v>
      </c>
    </row>
    <row r="33" spans="1:1" x14ac:dyDescent="0.25">
      <c r="A33" t="s">
        <v>172</v>
      </c>
    </row>
    <row r="34" spans="1:1" x14ac:dyDescent="0.25">
      <c r="A34" s="5" t="s">
        <v>202</v>
      </c>
    </row>
    <row r="35" spans="1:1" x14ac:dyDescent="0.25">
      <c r="A35" s="6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3" workbookViewId="0">
      <selection activeCell="A286" sqref="A28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Concluding</vt:lpstr>
      <vt:lpstr>xdyt-bug-with</vt:lpstr>
      <vt:lpstr>xdyt-bug-wo</vt:lpstr>
      <vt:lpstr>xdyt-impl-with</vt:lpstr>
      <vt:lpstr>xdyt-impl-wo</vt:lpstr>
      <vt:lpstr>xdc-impl-with</vt:lpstr>
      <vt:lpstr>xdc-impl-wo</vt:lpstr>
      <vt:lpstr>xdc-bug-with</vt:lpstr>
      <vt:lpstr>xdc-bug-wo</vt:lpstr>
      <vt:lpstr>Charts</vt:lpstr>
      <vt:lpstr>Times</vt:lpstr>
      <vt:lpstr>Usefulness Features</vt:lpstr>
      <vt:lpstr>Total</vt:lpstr>
      <vt:lpstr>Comments</vt:lpstr>
      <vt:lpstr>PDF 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 Nina</dc:creator>
  <cp:lastModifiedBy>Heyder  Nina</cp:lastModifiedBy>
  <dcterms:created xsi:type="dcterms:W3CDTF">2015-08-18T14:12:40Z</dcterms:created>
  <dcterms:modified xsi:type="dcterms:W3CDTF">2015-09-11T12:01:44Z</dcterms:modified>
</cp:coreProperties>
</file>