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4.xml" ContentType="application/vnd.openxmlformats-officedocument.drawing+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drawings/drawing5.xml" ContentType="application/vnd.openxmlformats-officedocument.drawing+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ANGEL\Documents\Fundamentos\"/>
    </mc:Choice>
  </mc:AlternateContent>
  <xr:revisionPtr revIDLastSave="0" documentId="13_ncr:1_{BA6F12E6-C15F-4427-ABA9-5EC45436674A}" xr6:coauthVersionLast="45" xr6:coauthVersionMax="45" xr10:uidLastSave="{00000000-0000-0000-0000-000000000000}"/>
  <bookViews>
    <workbookView xWindow="-120" yWindow="-120" windowWidth="20730" windowHeight="11310" firstSheet="3" activeTab="5" xr2:uid="{D981B6FC-7059-4534-899D-D6159089EF04}"/>
  </bookViews>
  <sheets>
    <sheet name="Hoja2" sheetId="3" r:id="rId1"/>
    <sheet name="Ejercicio 2.83" sheetId="1" r:id="rId2"/>
    <sheet name="Ejercicios 3.1-3.11" sheetId="2" r:id="rId3"/>
    <sheet name="Ejercicios 3.12-3.47" sheetId="4" r:id="rId4"/>
    <sheet name="Ejercicios 4.19-4.52" sheetId="5" r:id="rId5"/>
    <sheet name="Ejercicios 5."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95" i="6" l="1"/>
  <c r="A496" i="6"/>
  <c r="A497" i="6"/>
  <c r="A498" i="6"/>
  <c r="A495" i="6"/>
  <c r="C493" i="6"/>
  <c r="C492" i="6"/>
  <c r="D497" i="6"/>
  <c r="C497" i="6" s="1"/>
  <c r="D496" i="6"/>
  <c r="C496" i="6" s="1"/>
  <c r="D495" i="6"/>
  <c r="B482" i="6"/>
  <c r="D482" i="6" s="1"/>
  <c r="C482" i="6" s="1"/>
  <c r="B481" i="6"/>
  <c r="D481" i="6" s="1"/>
  <c r="C481" i="6" s="1"/>
  <c r="B483" i="6"/>
  <c r="D483" i="6" s="1"/>
  <c r="C483" i="6" s="1"/>
  <c r="C480" i="6"/>
  <c r="A480" i="6"/>
  <c r="C478" i="6"/>
  <c r="C477" i="6"/>
  <c r="A478" i="6"/>
  <c r="D480" i="6"/>
  <c r="C467" i="6"/>
  <c r="C465" i="6"/>
  <c r="A466" i="6"/>
  <c r="A467" i="6"/>
  <c r="A468" i="6"/>
  <c r="A465" i="6"/>
  <c r="C463" i="6"/>
  <c r="C462" i="6"/>
  <c r="D468" i="6"/>
  <c r="C468" i="6" s="1"/>
  <c r="D467" i="6"/>
  <c r="D466" i="6"/>
  <c r="C466" i="6" s="1"/>
  <c r="D465" i="6"/>
  <c r="C453" i="6"/>
  <c r="C450" i="6"/>
  <c r="A451" i="6"/>
  <c r="A452" i="6"/>
  <c r="A453" i="6"/>
  <c r="A450" i="6"/>
  <c r="C448" i="6"/>
  <c r="C447" i="6"/>
  <c r="A448" i="6"/>
  <c r="D453" i="6"/>
  <c r="D452" i="6"/>
  <c r="C452" i="6" s="1"/>
  <c r="D451" i="6"/>
  <c r="C451" i="6" s="1"/>
  <c r="D450" i="6"/>
  <c r="D435" i="6"/>
  <c r="C435" i="6" s="1"/>
  <c r="D436" i="6"/>
  <c r="D437" i="6"/>
  <c r="D434" i="6"/>
  <c r="C434" i="6" s="1"/>
  <c r="C437" i="6"/>
  <c r="C436" i="6"/>
  <c r="A435" i="6"/>
  <c r="A436" i="6"/>
  <c r="A437" i="6"/>
  <c r="A434" i="6"/>
  <c r="C432" i="6"/>
  <c r="C431" i="6"/>
  <c r="C422" i="6"/>
  <c r="C421" i="6"/>
  <c r="C420" i="6"/>
  <c r="C419" i="6"/>
  <c r="A420" i="6"/>
  <c r="A421" i="6"/>
  <c r="A422" i="6"/>
  <c r="A419" i="6"/>
  <c r="C406" i="6"/>
  <c r="C405" i="6"/>
  <c r="C404" i="6"/>
  <c r="C403" i="6"/>
  <c r="A404" i="6"/>
  <c r="A405" i="6"/>
  <c r="A406" i="6"/>
  <c r="A403" i="6"/>
  <c r="C391" i="6"/>
  <c r="C390" i="6"/>
  <c r="C389" i="6"/>
  <c r="C388" i="6"/>
  <c r="A389" i="6"/>
  <c r="A390" i="6"/>
  <c r="A391" i="6"/>
  <c r="A388" i="6"/>
  <c r="C377" i="6"/>
  <c r="C376" i="6"/>
  <c r="C375" i="6"/>
  <c r="C374" i="6"/>
  <c r="A375" i="6"/>
  <c r="A376" i="6"/>
  <c r="A377" i="6"/>
  <c r="A374" i="6"/>
  <c r="C371" i="6"/>
  <c r="C361" i="6"/>
  <c r="C360" i="6"/>
  <c r="C359" i="6"/>
  <c r="C358" i="6"/>
  <c r="C355" i="6"/>
  <c r="A359" i="6"/>
  <c r="A360" i="6"/>
  <c r="A361" i="6"/>
  <c r="A358" i="6"/>
  <c r="E346" i="6"/>
  <c r="E345" i="6"/>
  <c r="E344" i="6"/>
  <c r="E343" i="6"/>
  <c r="C346" i="6"/>
  <c r="C345" i="6"/>
  <c r="C344" i="6"/>
  <c r="C343" i="6"/>
  <c r="A344" i="6"/>
  <c r="A345" i="6"/>
  <c r="A346" i="6"/>
  <c r="A343" i="6"/>
  <c r="A329" i="6"/>
  <c r="A330" i="6"/>
  <c r="A331" i="6"/>
  <c r="A328" i="6"/>
  <c r="A314" i="6"/>
  <c r="A315" i="6"/>
  <c r="A316" i="6"/>
  <c r="A313" i="6"/>
  <c r="A299" i="6"/>
  <c r="A300" i="6"/>
  <c r="A301" i="6"/>
  <c r="A298" i="6"/>
  <c r="E286" i="6"/>
  <c r="E285" i="6"/>
  <c r="E284" i="6"/>
  <c r="E283" i="6"/>
  <c r="C286" i="6"/>
  <c r="C285" i="6"/>
  <c r="C284" i="6"/>
  <c r="C283" i="6"/>
  <c r="A284" i="6"/>
  <c r="A285" i="6"/>
  <c r="A286" i="6"/>
  <c r="A283" i="6"/>
  <c r="A268" i="6"/>
  <c r="A269" i="6"/>
  <c r="A270" i="6"/>
  <c r="A267" i="6"/>
  <c r="A253" i="6"/>
  <c r="A254" i="6"/>
  <c r="A255" i="6"/>
  <c r="A252" i="6"/>
  <c r="A237" i="6"/>
  <c r="A238" i="6"/>
  <c r="A239" i="6"/>
  <c r="A236" i="6"/>
  <c r="E223" i="6"/>
  <c r="E222" i="6"/>
  <c r="E221" i="6"/>
  <c r="E220" i="6"/>
  <c r="C223" i="6"/>
  <c r="C222" i="6"/>
  <c r="C221" i="6"/>
  <c r="C220" i="6"/>
  <c r="A221" i="6"/>
  <c r="A222" i="6"/>
  <c r="A223" i="6"/>
  <c r="A220" i="6"/>
  <c r="E218" i="6"/>
  <c r="C218" i="6"/>
  <c r="A218" i="6"/>
  <c r="A206" i="6"/>
  <c r="A207" i="6"/>
  <c r="A208" i="6"/>
  <c r="A205" i="6"/>
  <c r="A203" i="6"/>
  <c r="A191" i="6"/>
  <c r="A192" i="6"/>
  <c r="A193" i="6"/>
  <c r="A190" i="6"/>
  <c r="A188" i="6"/>
  <c r="A176" i="6"/>
  <c r="A177" i="6"/>
  <c r="A178" i="6"/>
  <c r="A175" i="6"/>
  <c r="A173" i="6"/>
  <c r="A163" i="6"/>
  <c r="E163" i="6"/>
  <c r="E162" i="6"/>
  <c r="E161" i="6"/>
  <c r="E160" i="6"/>
  <c r="C163" i="6"/>
  <c r="C162" i="6"/>
  <c r="C161" i="6"/>
  <c r="C160" i="6"/>
  <c r="A161" i="6"/>
  <c r="A162" i="6"/>
  <c r="A160" i="6"/>
  <c r="A146" i="6"/>
  <c r="A147" i="6"/>
  <c r="A148" i="6"/>
  <c r="A145" i="6"/>
  <c r="A130" i="6"/>
  <c r="A131" i="6"/>
  <c r="A132" i="6"/>
  <c r="A129" i="6"/>
  <c r="D498" i="6" l="1"/>
  <c r="C498" i="6" s="1"/>
  <c r="A482" i="6"/>
  <c r="A481" i="6"/>
  <c r="A483" i="6"/>
  <c r="E116" i="6"/>
  <c r="E115" i="6"/>
  <c r="E114" i="6"/>
  <c r="E113" i="6"/>
  <c r="C116" i="6"/>
  <c r="C115" i="6"/>
  <c r="C114" i="6"/>
  <c r="C113" i="6"/>
  <c r="A114" i="6"/>
  <c r="A115" i="6"/>
  <c r="A116" i="6"/>
  <c r="A113" i="6"/>
  <c r="C111" i="6"/>
  <c r="A111" i="6"/>
  <c r="A98" i="6"/>
  <c r="A99" i="6"/>
  <c r="A100" i="6"/>
  <c r="A97" i="6"/>
  <c r="B85" i="6"/>
  <c r="A85" i="6" s="1"/>
  <c r="A83" i="6"/>
  <c r="A84" i="6"/>
  <c r="A82" i="6"/>
  <c r="A80" i="6"/>
  <c r="A67" i="6"/>
  <c r="A68" i="6"/>
  <c r="A69" i="6"/>
  <c r="A66" i="6"/>
  <c r="A64" i="6"/>
  <c r="C54" i="6" l="1"/>
  <c r="E54" i="6"/>
  <c r="E53" i="6"/>
  <c r="E52" i="6"/>
  <c r="E51" i="6"/>
  <c r="C53" i="6"/>
  <c r="C52" i="6"/>
  <c r="C51" i="6"/>
  <c r="A52" i="6"/>
  <c r="A53" i="6"/>
  <c r="A54" i="6"/>
  <c r="A51" i="6"/>
  <c r="A34" i="6"/>
  <c r="A35" i="6"/>
  <c r="A36" i="6"/>
  <c r="A33" i="6"/>
  <c r="A19" i="6"/>
  <c r="A20" i="6"/>
  <c r="A21" i="6"/>
  <c r="A18" i="6"/>
  <c r="A4" i="6"/>
  <c r="A5" i="6"/>
  <c r="A6" i="6"/>
  <c r="A3" i="6"/>
  <c r="B578" i="5" l="1"/>
  <c r="C579" i="5"/>
  <c r="C578" i="5"/>
  <c r="C571" i="5"/>
  <c r="C569" i="5"/>
  <c r="C570" i="5"/>
  <c r="C575" i="5"/>
  <c r="C577" i="5"/>
  <c r="C573" i="5"/>
  <c r="C572" i="5"/>
  <c r="C576" i="5"/>
  <c r="C574" i="5"/>
  <c r="B579" i="5"/>
  <c r="B573" i="5"/>
  <c r="B572" i="5"/>
  <c r="B570" i="5"/>
  <c r="B576" i="5"/>
  <c r="B575" i="5"/>
  <c r="B574" i="5"/>
  <c r="B569" i="5"/>
  <c r="B568" i="5"/>
  <c r="B571" i="5"/>
  <c r="B577" i="5" l="1"/>
  <c r="B548" i="5"/>
  <c r="B537" i="5"/>
  <c r="B549" i="5" s="1"/>
  <c r="B544" i="5" l="1"/>
  <c r="B545" i="5"/>
  <c r="B546" i="5" l="1"/>
  <c r="C524" i="5"/>
  <c r="C525" i="5"/>
  <c r="C517" i="5"/>
  <c r="C516" i="5" s="1"/>
  <c r="C513" i="5"/>
  <c r="C531" i="5" s="1"/>
  <c r="C511" i="5"/>
  <c r="C510" i="5"/>
  <c r="B511" i="5"/>
  <c r="B510" i="5"/>
  <c r="B524" i="5"/>
  <c r="B525" i="5" s="1"/>
  <c r="B517" i="5"/>
  <c r="B516" i="5" s="1"/>
  <c r="B513" i="5"/>
  <c r="C500" i="5"/>
  <c r="C493" i="5"/>
  <c r="C495" i="5" s="1"/>
  <c r="C491" i="5"/>
  <c r="B501" i="5"/>
  <c r="B493" i="5"/>
  <c r="B495" i="5" s="1"/>
  <c r="B490" i="5"/>
  <c r="B491" i="5" s="1"/>
  <c r="B503" i="5" s="1"/>
  <c r="D477" i="5"/>
  <c r="D470" i="5"/>
  <c r="D471" i="5" s="1"/>
  <c r="D466" i="5"/>
  <c r="C477" i="5"/>
  <c r="C470" i="5"/>
  <c r="C471" i="5" s="1"/>
  <c r="C474" i="5" s="1"/>
  <c r="C466" i="5"/>
  <c r="B477" i="5"/>
  <c r="B466" i="5"/>
  <c r="B470" i="5"/>
  <c r="B471" i="5" s="1"/>
  <c r="B474" i="5" s="1"/>
  <c r="C475" i="5" l="1"/>
  <c r="C503" i="5"/>
  <c r="B531" i="5"/>
  <c r="B533" i="5" s="1"/>
  <c r="C504" i="5"/>
  <c r="B497" i="5"/>
  <c r="B496" i="5"/>
  <c r="B521" i="5"/>
  <c r="B519" i="5"/>
  <c r="B505" i="5"/>
  <c r="B482" i="5"/>
  <c r="B504" i="5"/>
  <c r="B520" i="5"/>
  <c r="B532" i="5"/>
  <c r="B527" i="5"/>
  <c r="B528" i="5"/>
  <c r="B529" i="5"/>
  <c r="B475" i="5"/>
  <c r="C521" i="5"/>
  <c r="C528" i="5"/>
  <c r="C519" i="5"/>
  <c r="C529" i="5"/>
  <c r="C520" i="5"/>
  <c r="C527" i="5"/>
  <c r="C496" i="5"/>
  <c r="C501" i="5"/>
  <c r="D472" i="5"/>
  <c r="D473" i="5" s="1"/>
  <c r="D482" i="5"/>
  <c r="D475" i="5"/>
  <c r="D474" i="5"/>
  <c r="C472" i="5"/>
  <c r="C473" i="5" s="1"/>
  <c r="C482" i="5"/>
  <c r="C478" i="5" s="1"/>
  <c r="B472" i="5"/>
  <c r="B473" i="5" s="1"/>
  <c r="C451" i="5"/>
  <c r="B450" i="5"/>
  <c r="A450" i="5" s="1"/>
  <c r="A451" i="5"/>
  <c r="A449" i="5"/>
  <c r="C449" i="5"/>
  <c r="B448" i="5"/>
  <c r="C448" i="5" s="1"/>
  <c r="C437" i="5"/>
  <c r="C435" i="5"/>
  <c r="A437" i="5"/>
  <c r="B436" i="5"/>
  <c r="A436" i="5" s="1"/>
  <c r="A435" i="5"/>
  <c r="B434" i="5"/>
  <c r="C434" i="5" s="1"/>
  <c r="C420" i="5"/>
  <c r="C418" i="5"/>
  <c r="A420" i="5"/>
  <c r="A418" i="5"/>
  <c r="B417" i="5"/>
  <c r="C417" i="5" s="1"/>
  <c r="B419" i="5" s="1"/>
  <c r="E405" i="5"/>
  <c r="E403" i="5"/>
  <c r="C405" i="5"/>
  <c r="C403" i="5"/>
  <c r="D401" i="5"/>
  <c r="D404" i="5" s="1"/>
  <c r="C389" i="5"/>
  <c r="C390" i="5"/>
  <c r="C388" i="5"/>
  <c r="D386" i="5"/>
  <c r="D388" i="5" s="1"/>
  <c r="B478" i="5" l="1"/>
  <c r="B483" i="5"/>
  <c r="B479" i="5" s="1"/>
  <c r="C505" i="5"/>
  <c r="C497" i="5"/>
  <c r="D483" i="5"/>
  <c r="D479" i="5" s="1"/>
  <c r="D478" i="5"/>
  <c r="C483" i="5"/>
  <c r="C479" i="5" s="1"/>
  <c r="A419" i="5"/>
  <c r="C419" i="5"/>
  <c r="D419" i="5" s="1"/>
  <c r="C436" i="5"/>
  <c r="D435" i="5" s="1"/>
  <c r="C450" i="5"/>
  <c r="D449" i="5" s="1"/>
  <c r="D390" i="5"/>
  <c r="A405" i="5"/>
  <c r="A388" i="5"/>
  <c r="D389" i="5"/>
  <c r="B404" i="5"/>
  <c r="D403" i="5"/>
  <c r="A390" i="5"/>
  <c r="D405" i="5"/>
  <c r="A389" i="5"/>
  <c r="A403" i="5"/>
  <c r="E375" i="5"/>
  <c r="C375" i="5"/>
  <c r="C373" i="5"/>
  <c r="D371" i="5"/>
  <c r="B374" i="5" s="1"/>
  <c r="C374" i="5" s="1"/>
  <c r="D357" i="5"/>
  <c r="D358" i="5"/>
  <c r="D359" i="5"/>
  <c r="D360" i="5"/>
  <c r="D361" i="5"/>
  <c r="D356" i="5"/>
  <c r="D342" i="5"/>
  <c r="D343" i="5"/>
  <c r="D344" i="5"/>
  <c r="D345" i="5"/>
  <c r="D346" i="5"/>
  <c r="D341" i="5"/>
  <c r="E374" i="5" l="1"/>
  <c r="A404" i="5"/>
  <c r="E404" i="5"/>
  <c r="C404" i="5"/>
  <c r="A373" i="5"/>
  <c r="A375" i="5"/>
  <c r="A374" i="5"/>
  <c r="C332" i="5"/>
  <c r="D332" i="5" s="1"/>
  <c r="D331" i="5"/>
  <c r="D333" i="5"/>
  <c r="D330" i="5"/>
  <c r="B331" i="5"/>
  <c r="B332" i="5"/>
  <c r="B333" i="5"/>
  <c r="B330" i="5"/>
  <c r="B312" i="5" l="1"/>
  <c r="B311" i="5"/>
  <c r="B310" i="5"/>
  <c r="B308" i="5"/>
  <c r="B307" i="5"/>
  <c r="B306" i="5"/>
  <c r="B304" i="5"/>
  <c r="B303" i="5"/>
  <c r="B302" i="5"/>
  <c r="D293" i="5" l="1"/>
  <c r="D294" i="5" s="1"/>
  <c r="B280" i="5"/>
  <c r="B285" i="5"/>
  <c r="B266" i="5"/>
  <c r="B289" i="5"/>
  <c r="B290" i="5"/>
  <c r="B288" i="5"/>
  <c r="B286" i="5"/>
  <c r="B284" i="5"/>
  <c r="B281" i="5"/>
  <c r="B282" i="5"/>
  <c r="B267" i="5" l="1"/>
  <c r="B265" i="5"/>
  <c r="B251" i="5"/>
  <c r="B250" i="5"/>
  <c r="B249" i="5"/>
  <c r="B247" i="5"/>
  <c r="B246" i="5"/>
  <c r="B245" i="5"/>
  <c r="B235" i="5"/>
  <c r="B236" i="5"/>
  <c r="B234" i="5"/>
  <c r="B231" i="5"/>
  <c r="B232" i="5"/>
  <c r="B230" i="5"/>
  <c r="B224" i="5"/>
  <c r="B223" i="5"/>
  <c r="B222" i="5"/>
  <c r="B219" i="5"/>
  <c r="B220" i="5"/>
  <c r="B218" i="5"/>
  <c r="B215" i="5"/>
  <c r="B216" i="5"/>
  <c r="B214" i="5"/>
  <c r="B206" i="5"/>
  <c r="B207" i="5"/>
  <c r="B205" i="5"/>
  <c r="B202" i="5"/>
  <c r="B203" i="5"/>
  <c r="B201" i="5"/>
  <c r="B198" i="5"/>
  <c r="B199" i="5"/>
  <c r="B197" i="5"/>
  <c r="B191" i="5" l="1"/>
  <c r="B192" i="5"/>
  <c r="B190" i="5"/>
  <c r="B187" i="5"/>
  <c r="B188" i="5"/>
  <c r="B186" i="5"/>
  <c r="B183" i="5"/>
  <c r="B184" i="5"/>
  <c r="B182" i="5"/>
  <c r="B171" i="5"/>
  <c r="B172" i="5"/>
  <c r="B170" i="5"/>
  <c r="B167" i="5"/>
  <c r="B168" i="5"/>
  <c r="B166" i="5"/>
  <c r="B160" i="5"/>
  <c r="B161" i="5"/>
  <c r="B159" i="5"/>
  <c r="B156" i="5"/>
  <c r="B157" i="5"/>
  <c r="B155" i="5"/>
  <c r="B152" i="5"/>
  <c r="B153" i="5"/>
  <c r="B151" i="5"/>
  <c r="B145" i="5" l="1"/>
  <c r="B146" i="5"/>
  <c r="B144" i="5"/>
  <c r="B141" i="5"/>
  <c r="B142" i="5"/>
  <c r="B140" i="5"/>
  <c r="B137" i="5"/>
  <c r="B138" i="5"/>
  <c r="B136" i="5"/>
  <c r="B129" i="5"/>
  <c r="B130" i="5"/>
  <c r="B128" i="5"/>
  <c r="B125" i="5"/>
  <c r="B126" i="5"/>
  <c r="B124" i="5"/>
  <c r="B121" i="5"/>
  <c r="B122" i="5"/>
  <c r="B120" i="5"/>
  <c r="B113" i="5"/>
  <c r="B114" i="5"/>
  <c r="B112" i="5"/>
  <c r="B109" i="5"/>
  <c r="B110" i="5"/>
  <c r="B108" i="5"/>
  <c r="B105" i="5"/>
  <c r="B106" i="5"/>
  <c r="B104" i="5"/>
  <c r="B99" i="5"/>
  <c r="B100" i="5"/>
  <c r="B98" i="5"/>
  <c r="B95" i="5"/>
  <c r="B96" i="5"/>
  <c r="B94" i="5"/>
  <c r="B91" i="5"/>
  <c r="B92" i="5"/>
  <c r="B90" i="5"/>
  <c r="B87" i="5"/>
  <c r="B88" i="5"/>
  <c r="B86" i="5"/>
  <c r="B83" i="5"/>
  <c r="B84" i="5"/>
  <c r="B82" i="5"/>
  <c r="B77" i="5"/>
  <c r="B78" i="5"/>
  <c r="B76" i="5"/>
  <c r="B73" i="5"/>
  <c r="B74" i="5"/>
  <c r="B72" i="5"/>
  <c r="B69" i="5"/>
  <c r="B70" i="5"/>
  <c r="B68" i="5"/>
  <c r="B65" i="5"/>
  <c r="B66" i="5"/>
  <c r="B64" i="5"/>
  <c r="B61" i="5"/>
  <c r="B62" i="5"/>
  <c r="B60" i="5"/>
  <c r="B55" i="5"/>
  <c r="B56" i="5"/>
  <c r="B54" i="5"/>
  <c r="B51" i="5"/>
  <c r="B52" i="5"/>
  <c r="B50" i="5"/>
  <c r="B47" i="5"/>
  <c r="B48" i="5"/>
  <c r="B46" i="5"/>
  <c r="B43" i="5"/>
  <c r="B44" i="5"/>
  <c r="B42" i="5"/>
  <c r="B40" i="5"/>
  <c r="B39" i="5"/>
  <c r="B38" i="5"/>
  <c r="B31" i="5"/>
  <c r="B32" i="5"/>
  <c r="B30" i="5"/>
  <c r="B27" i="5"/>
  <c r="B28" i="5"/>
  <c r="B26" i="5"/>
  <c r="B24" i="5"/>
  <c r="B23" i="5"/>
  <c r="B22" i="5"/>
  <c r="B12" i="5"/>
  <c r="B13" i="5"/>
  <c r="B11" i="5"/>
  <c r="B8" i="5"/>
  <c r="B9" i="5"/>
  <c r="B7" i="5"/>
  <c r="B4" i="5"/>
  <c r="B5" i="5"/>
  <c r="B3" i="5"/>
  <c r="A431" i="4" l="1"/>
  <c r="A432" i="4"/>
  <c r="A430" i="4"/>
  <c r="A412" i="4"/>
  <c r="A413" i="4"/>
  <c r="A411" i="4"/>
  <c r="A394" i="4" l="1"/>
  <c r="A395" i="4"/>
  <c r="A393" i="4"/>
  <c r="A374" i="4"/>
  <c r="A375" i="4"/>
  <c r="A373" i="4"/>
  <c r="B350" i="4"/>
  <c r="A353" i="4" s="1"/>
  <c r="A335" i="4"/>
  <c r="A336" i="4"/>
  <c r="A337" i="4"/>
  <c r="A334" i="4"/>
  <c r="A315" i="4"/>
  <c r="A316" i="4"/>
  <c r="A317" i="4"/>
  <c r="A314" i="4"/>
  <c r="A356" i="4" l="1"/>
  <c r="A355" i="4"/>
  <c r="A354" i="4"/>
  <c r="A298" i="4"/>
  <c r="A299" i="4"/>
  <c r="A300" i="4"/>
  <c r="A297" i="4"/>
  <c r="A281" i="4"/>
  <c r="A282" i="4"/>
  <c r="A279" i="4"/>
  <c r="A280" i="4"/>
  <c r="B260" i="4" l="1"/>
  <c r="A263" i="4" s="1"/>
  <c r="A262" i="4" l="1"/>
  <c r="D242" i="4"/>
  <c r="C245" i="4" s="1"/>
  <c r="B242" i="4"/>
  <c r="A244" i="4" s="1"/>
  <c r="C226" i="4"/>
  <c r="A226" i="4"/>
  <c r="C225" i="4"/>
  <c r="A225" i="4"/>
  <c r="C207" i="4"/>
  <c r="C208" i="4"/>
  <c r="C209" i="4"/>
  <c r="C206" i="4"/>
  <c r="B204" i="4"/>
  <c r="A209" i="4" s="1"/>
  <c r="C244" i="4" l="1"/>
  <c r="A208" i="4"/>
  <c r="A206" i="4"/>
  <c r="A207" i="4"/>
  <c r="A245" i="4"/>
  <c r="A189" i="4"/>
  <c r="A193" i="4"/>
  <c r="A192" i="4"/>
  <c r="A191" i="4"/>
  <c r="A190" i="4"/>
  <c r="A188" i="4"/>
  <c r="D186" i="4"/>
  <c r="C190" i="4" s="1"/>
  <c r="C193" i="4" l="1"/>
  <c r="C189" i="4"/>
  <c r="C192" i="4"/>
  <c r="C191" i="4"/>
  <c r="C188" i="4"/>
  <c r="B140" i="4"/>
  <c r="B137" i="4"/>
  <c r="B138" i="4"/>
  <c r="B139" i="4"/>
  <c r="B136" i="4"/>
  <c r="C134" i="4"/>
  <c r="C140" i="4" s="1"/>
  <c r="B117" i="4"/>
  <c r="C120" i="4" s="1"/>
  <c r="C136" i="4" l="1"/>
  <c r="C137" i="4"/>
  <c r="C139" i="4"/>
  <c r="B120" i="4"/>
  <c r="C121" i="4"/>
  <c r="B122" i="4"/>
  <c r="B119" i="4"/>
  <c r="C119" i="4"/>
  <c r="B121" i="4"/>
  <c r="C138" i="4"/>
  <c r="C122" i="4"/>
  <c r="B105" i="4"/>
  <c r="C105" i="4"/>
  <c r="C107" i="4"/>
  <c r="C108" i="4"/>
  <c r="B107" i="4"/>
  <c r="B108" i="4"/>
  <c r="B88" i="4" l="1"/>
  <c r="B89" i="4"/>
  <c r="B90" i="4"/>
  <c r="B91" i="4"/>
  <c r="B92" i="4"/>
  <c r="B87" i="4"/>
  <c r="B71" i="4"/>
  <c r="B76" i="4"/>
  <c r="B72" i="4"/>
  <c r="B73" i="4"/>
  <c r="B74" i="4"/>
  <c r="B75" i="4"/>
  <c r="B37" i="4" l="1"/>
  <c r="B54" i="4"/>
  <c r="B55" i="4"/>
  <c r="B56" i="4"/>
  <c r="B57" i="4"/>
  <c r="B58" i="4"/>
  <c r="B53" i="4"/>
  <c r="B38" i="4"/>
  <c r="B39" i="4"/>
  <c r="B40" i="4"/>
  <c r="B41" i="4"/>
  <c r="B42" i="4"/>
  <c r="B22" i="4"/>
  <c r="B23" i="4"/>
  <c r="B24" i="4"/>
  <c r="B25" i="4"/>
  <c r="B26" i="4"/>
  <c r="B21" i="4"/>
  <c r="B8" i="4"/>
  <c r="B7" i="4"/>
  <c r="B6" i="4"/>
  <c r="B5" i="4"/>
  <c r="B4" i="4"/>
  <c r="B3" i="4"/>
  <c r="C3" i="3"/>
  <c r="D3" i="3"/>
  <c r="E3" i="3" s="1"/>
  <c r="F3" i="3" s="1"/>
  <c r="C4" i="3"/>
  <c r="E4" i="3" s="1"/>
  <c r="F4" i="3" s="1"/>
  <c r="D4" i="3"/>
  <c r="D20" i="3"/>
  <c r="D21" i="3"/>
  <c r="D25" i="3"/>
  <c r="B4" i="3" l="1"/>
  <c r="D10" i="3"/>
  <c r="D11" i="3" s="1"/>
  <c r="D12" i="3" s="1"/>
  <c r="D13" i="3" s="1"/>
  <c r="D14" i="3" s="1"/>
  <c r="D15" i="3" s="1"/>
  <c r="D16" i="3" s="1"/>
  <c r="B10" i="3"/>
  <c r="B11" i="3" s="1"/>
  <c r="B12" i="3" s="1"/>
  <c r="B13" i="3" s="1"/>
  <c r="B14" i="3" s="1"/>
  <c r="B15" i="3" s="1"/>
  <c r="B16" i="3" s="1"/>
  <c r="B3" i="3"/>
  <c r="D182" i="2"/>
  <c r="E182" i="2" s="1"/>
  <c r="F182" i="2" s="1"/>
  <c r="D181" i="2"/>
  <c r="E181" i="2" s="1"/>
  <c r="F181" i="2" s="1"/>
  <c r="D180" i="2"/>
  <c r="E180" i="2" s="1"/>
  <c r="F180" i="2" s="1"/>
  <c r="D179" i="2"/>
  <c r="E179" i="2" s="1"/>
  <c r="F179" i="2" s="1"/>
  <c r="D178" i="2"/>
  <c r="E178" i="2" s="1"/>
  <c r="F178" i="2" s="1"/>
  <c r="E161" i="2"/>
  <c r="C162" i="2"/>
  <c r="C163" i="2"/>
  <c r="C164" i="2"/>
  <c r="D164" i="2" s="1"/>
  <c r="C165" i="2"/>
  <c r="D165" i="2" s="1"/>
  <c r="E165" i="2" s="1"/>
  <c r="C161" i="2"/>
  <c r="D161" i="2" s="1"/>
  <c r="D163" i="2"/>
  <c r="D162" i="2"/>
  <c r="D149" i="2"/>
  <c r="E149" i="2" s="1"/>
  <c r="F149" i="2" s="1"/>
  <c r="D148" i="2"/>
  <c r="E148" i="2" s="1"/>
  <c r="F148" i="2" s="1"/>
  <c r="D147" i="2"/>
  <c r="E147" i="2" s="1"/>
  <c r="F147" i="2" s="1"/>
  <c r="D146" i="2"/>
  <c r="E146" i="2" s="1"/>
  <c r="F146" i="2" s="1"/>
  <c r="D145" i="2"/>
  <c r="E145" i="2" s="1"/>
  <c r="F145" i="2" s="1"/>
  <c r="E164" i="2" l="1"/>
  <c r="F164" i="2" s="1"/>
  <c r="E162" i="2"/>
  <c r="F162" i="2" s="1"/>
  <c r="F163" i="2"/>
  <c r="F161" i="2"/>
  <c r="E163" i="2"/>
  <c r="F165" i="2"/>
  <c r="D133" i="2"/>
  <c r="E133" i="2" s="1"/>
  <c r="F133" i="2" s="1"/>
  <c r="D132" i="2"/>
  <c r="E132" i="2" s="1"/>
  <c r="F132" i="2" s="1"/>
  <c r="D131" i="2"/>
  <c r="E131" i="2" s="1"/>
  <c r="F131" i="2" s="1"/>
  <c r="D130" i="2"/>
  <c r="E130" i="2" s="1"/>
  <c r="F130" i="2" s="1"/>
  <c r="D129" i="2"/>
  <c r="E129" i="2" s="1"/>
  <c r="F129" i="2" s="1"/>
  <c r="D112" i="2"/>
  <c r="C113" i="2"/>
  <c r="C114" i="2"/>
  <c r="D114" i="2" s="1"/>
  <c r="C115" i="2"/>
  <c r="D115" i="2" s="1"/>
  <c r="E115" i="2" s="1"/>
  <c r="F115" i="2" s="1"/>
  <c r="C116" i="2"/>
  <c r="D116" i="2" s="1"/>
  <c r="E116" i="2" s="1"/>
  <c r="F116" i="2" s="1"/>
  <c r="C112" i="2"/>
  <c r="D113" i="2"/>
  <c r="E113" i="2" s="1"/>
  <c r="F113" i="2" s="1"/>
  <c r="D95" i="2"/>
  <c r="E95" i="2" s="1"/>
  <c r="F95" i="2" s="1"/>
  <c r="D96" i="2"/>
  <c r="E96" i="2" s="1"/>
  <c r="F96" i="2" s="1"/>
  <c r="D97" i="2"/>
  <c r="E97" i="2" s="1"/>
  <c r="F97" i="2" s="1"/>
  <c r="D98" i="2"/>
  <c r="E98" i="2" s="1"/>
  <c r="F98" i="2" s="1"/>
  <c r="D94" i="2"/>
  <c r="E94" i="2" s="1"/>
  <c r="F94" i="2" s="1"/>
  <c r="E69" i="2"/>
  <c r="E70" i="2"/>
  <c r="E73" i="2"/>
  <c r="E74" i="2"/>
  <c r="E75" i="2"/>
  <c r="E76" i="2"/>
  <c r="E77" i="2"/>
  <c r="E72" i="2"/>
  <c r="E71" i="2"/>
  <c r="E114" i="2" l="1"/>
  <c r="F114" i="2" s="1"/>
  <c r="E112" i="2"/>
  <c r="F112" i="2" s="1"/>
  <c r="K35" i="1"/>
  <c r="G25" i="1"/>
  <c r="K26" i="1" s="1"/>
  <c r="G26" i="1"/>
  <c r="G27" i="1"/>
  <c r="G28" i="1"/>
  <c r="G29" i="1"/>
  <c r="G30" i="1"/>
  <c r="G31" i="1"/>
  <c r="G32" i="1"/>
  <c r="G33" i="1"/>
  <c r="K34" i="1" s="1"/>
  <c r="G34" i="1"/>
  <c r="G35" i="1"/>
  <c r="G36" i="1"/>
  <c r="G37" i="1"/>
  <c r="K38" i="1" s="1"/>
  <c r="G38" i="1"/>
  <c r="G39" i="1"/>
  <c r="G40" i="1"/>
  <c r="G24" i="1"/>
  <c r="K25" i="1" s="1"/>
  <c r="K27" i="1"/>
  <c r="K28" i="1"/>
  <c r="K30" i="1"/>
  <c r="K31" i="1"/>
  <c r="K36" i="1"/>
  <c r="K39" i="1"/>
  <c r="K40" i="1"/>
  <c r="J25" i="1"/>
  <c r="J26" i="1"/>
  <c r="J27" i="1"/>
  <c r="J28" i="1"/>
  <c r="J29" i="1"/>
  <c r="J30" i="1"/>
  <c r="J31" i="1"/>
  <c r="J32" i="1"/>
  <c r="J33" i="1"/>
  <c r="J34" i="1"/>
  <c r="J35" i="1"/>
  <c r="J36" i="1"/>
  <c r="J37" i="1"/>
  <c r="J38" i="1"/>
  <c r="J39" i="1"/>
  <c r="J40" i="1"/>
  <c r="I25" i="1"/>
  <c r="I26" i="1"/>
  <c r="I27" i="1"/>
  <c r="I28" i="1"/>
  <c r="I29" i="1"/>
  <c r="I30" i="1"/>
  <c r="I31" i="1"/>
  <c r="I32" i="1"/>
  <c r="I33" i="1"/>
  <c r="I34" i="1"/>
  <c r="I35" i="1"/>
  <c r="I36" i="1"/>
  <c r="I37" i="1"/>
  <c r="I38" i="1"/>
  <c r="I39" i="1"/>
  <c r="I40" i="1"/>
  <c r="H27" i="1"/>
  <c r="H26" i="1"/>
  <c r="H28" i="1"/>
  <c r="H29" i="1"/>
  <c r="H30" i="1"/>
  <c r="H31" i="1"/>
  <c r="H32" i="1"/>
  <c r="H33" i="1"/>
  <c r="H34" i="1"/>
  <c r="H35" i="1"/>
  <c r="H36" i="1"/>
  <c r="H37" i="1"/>
  <c r="H38" i="1"/>
  <c r="H39" i="1"/>
  <c r="H40" i="1"/>
  <c r="H25" i="1"/>
  <c r="B3" i="1"/>
  <c r="C3" i="1"/>
  <c r="A3" i="1"/>
  <c r="K33" i="1" l="1"/>
  <c r="K32" i="1"/>
  <c r="K37" i="1"/>
  <c r="K29" i="1"/>
</calcChain>
</file>

<file path=xl/sharedStrings.xml><?xml version="1.0" encoding="utf-8"?>
<sst xmlns="http://schemas.openxmlformats.org/spreadsheetml/2006/main" count="687" uniqueCount="264">
  <si>
    <t>Deflactor implícito del PIB</t>
  </si>
  <si>
    <t>Banco de México</t>
  </si>
  <si>
    <t>Fecha de consulta: 08/10/2019 12:12:53</t>
  </si>
  <si>
    <t>Título</t>
  </si>
  <si>
    <t>Variación de Existencias, A precios constantes, Cálculo Anual</t>
  </si>
  <si>
    <t>Periodo disponible</t>
  </si>
  <si>
    <t>1988 - 2004</t>
  </si>
  <si>
    <t>Periodicidad</t>
  </si>
  <si>
    <t>Anual</t>
  </si>
  <si>
    <t>Cifra</t>
  </si>
  <si>
    <t>Flujos Constantes</t>
  </si>
  <si>
    <t>Unidad</t>
  </si>
  <si>
    <t>Millones de Pesos</t>
  </si>
  <si>
    <t>Base</t>
  </si>
  <si>
    <t>1993</t>
  </si>
  <si>
    <t>Aviso</t>
  </si>
  <si>
    <t>Tipo de información</t>
  </si>
  <si>
    <t>Fecha</t>
  </si>
  <si>
    <t>SR928</t>
  </si>
  <si>
    <t>Fecha de consulta: 08/10/2019 12:14:05</t>
  </si>
  <si>
    <t>Formación Bruta de Capital Fijo, A precios constantes, Cálculo Anual</t>
  </si>
  <si>
    <t>SR927</t>
  </si>
  <si>
    <t>Fecha de consulta: 08/10/2019 12:15:22</t>
  </si>
  <si>
    <t>Producto Interno Bruto Total, A precios constantes, Cálculo Anual</t>
  </si>
  <si>
    <t>SR9</t>
  </si>
  <si>
    <t xml:space="preserve">https://www.banxico.org.mx/SieInternet/consultarDirectorioInternetAction.do?sector=2&amp;accion=consultarCuadro&amp;idCuadro=CR72&amp;locale=es </t>
  </si>
  <si>
    <t>Precio($)</t>
  </si>
  <si>
    <t>Cantidad de playeras</t>
  </si>
  <si>
    <t>P</t>
  </si>
  <si>
    <t>a</t>
  </si>
  <si>
    <t>b</t>
  </si>
  <si>
    <t>bP</t>
  </si>
  <si>
    <t>a-bP</t>
  </si>
  <si>
    <t>Q</t>
  </si>
  <si>
    <t>Demanda de un bien X</t>
  </si>
  <si>
    <t>3.9</t>
  </si>
  <si>
    <t>3.10</t>
  </si>
  <si>
    <t>c</t>
  </si>
  <si>
    <t>d</t>
  </si>
  <si>
    <t>dP</t>
  </si>
  <si>
    <t>c+dP</t>
  </si>
  <si>
    <t>3.11</t>
  </si>
  <si>
    <t>93+0=93=93+0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</si>
  <si>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</si>
  <si>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C+S=Y=P=C+I</t>
  </si>
  <si>
    <t>d)</t>
  </si>
  <si>
    <t>El valor de los bienes de consumo es equivalente al ingreso social, dados los supuestos de que las familias gastan todo su ingreso, el ingreso social es equivalente al costo de los servicios de los factores productivos y éste se convierte en el ingreso de las unidades productoras posterior al consumo de bienes y servicios.</t>
  </si>
  <si>
    <t>C=Y=93</t>
  </si>
  <si>
    <t>c)</t>
  </si>
  <si>
    <t xml:space="preserve">dada la identidad del ingreso-producto y la equivalencia entre el valor de los bienes de consumo y el total de la producción, el valor monetario del flujo nominal es igual al resultado de la identidad ingreso-producto </t>
  </si>
  <si>
    <t>Y=C+S</t>
  </si>
  <si>
    <t>b)</t>
  </si>
  <si>
    <t>el valor de los insumos (12 u.m.) se toma como equivalente de los bienes intermedios y el valor del costo de los servicios de los factores productivos (93 u.m.) se toma como el valor de los bienes finales producidos en la economía.</t>
  </si>
  <si>
    <t>El valor monetario del total de la producción, incluyendo Bienes finales e intermedios es igual al valor bruto de la producción</t>
  </si>
  <si>
    <t>VBP=BI+BF</t>
  </si>
  <si>
    <t>a)</t>
  </si>
  <si>
    <t>167+0=167=167+0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</si>
  <si>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</si>
  <si>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En este caso, dados los supuestos, el consumo de las familias es igual a su ingreso, es decir el valor de los bienes de consumo es igual al ingreso de las familias dados los supuestos de que las familias gastan todo su ingreso y no ahorran</t>
  </si>
  <si>
    <t>C=Y=167</t>
  </si>
  <si>
    <t>En este caso el ingreso social está dado por el valor del costo de los servicios de los factores productivos, lo que a su vez equivale al valor de los bienes intermedios, dados los supuestos las familias no ahorran y gastan todo su ingreso</t>
  </si>
  <si>
    <t xml:space="preserve">El ingreso social está dado por la suma del gasto de consumo y el ahorro </t>
  </si>
  <si>
    <t>dónde el valor de los bienes finales es igual al costo de los servicios de los factores productivos</t>
  </si>
  <si>
    <t>el valor bruto de la producción es igual a la suma de bienes intermedios y bienes finales</t>
  </si>
  <si>
    <t>Cambio de 297 a 240</t>
  </si>
  <si>
    <t xml:space="preserve">Cambio de 240 a 297, </t>
  </si>
  <si>
    <t>PIB</t>
  </si>
  <si>
    <t>t</t>
  </si>
  <si>
    <t>r</t>
  </si>
  <si>
    <t>Cantidad</t>
  </si>
  <si>
    <t>Q=10+3P</t>
  </si>
  <si>
    <t>Q=-10+3P</t>
  </si>
  <si>
    <t>Q=-5+1/2P</t>
  </si>
  <si>
    <t>Q=5+1/2P</t>
  </si>
  <si>
    <t>Q=300-P</t>
  </si>
  <si>
    <t>Q=300-1/2P</t>
  </si>
  <si>
    <t>3.20</t>
  </si>
  <si>
    <t>Ingreso (Y)</t>
  </si>
  <si>
    <t>Consumo (C)</t>
  </si>
  <si>
    <t>C</t>
  </si>
  <si>
    <t>Y</t>
  </si>
  <si>
    <t>C'</t>
  </si>
  <si>
    <t>C autónomo</t>
  </si>
  <si>
    <t>pMC</t>
  </si>
  <si>
    <t>C=Co+4/5Y</t>
  </si>
  <si>
    <t>C=Co+0.75Y</t>
  </si>
  <si>
    <t>C=Co+0.34Y</t>
  </si>
  <si>
    <t>C=Co+1/4Y</t>
  </si>
  <si>
    <t>C=10+0.45Y</t>
  </si>
  <si>
    <t>C’=20+0.45Y</t>
  </si>
  <si>
    <t>C_1=400+6/10 Y</t>
  </si>
  <si>
    <t>C_2=800+15/100 Y</t>
  </si>
  <si>
    <t>C=1000+0.6(Y)</t>
  </si>
  <si>
    <t>QD=145-0.5(P)</t>
  </si>
  <si>
    <t>Precio (P)</t>
  </si>
  <si>
    <t>QD=280-5(P)</t>
  </si>
  <si>
    <t>QD=87-7.5(P)</t>
  </si>
  <si>
    <t>QD=416-0.8(P)</t>
  </si>
  <si>
    <t>QD=342-(5/4)P</t>
  </si>
  <si>
    <t>3,40</t>
  </si>
  <si>
    <t>Y1</t>
  </si>
  <si>
    <t>C1</t>
  </si>
  <si>
    <t>PMgC</t>
  </si>
  <si>
    <t>C=34+0.4(Y)</t>
  </si>
  <si>
    <t>C=52.5+0.7(Y)</t>
  </si>
  <si>
    <t>C=98+0.8(Y)</t>
  </si>
  <si>
    <t>C=15+0.9(Y)</t>
  </si>
  <si>
    <t>y</t>
  </si>
  <si>
    <t>x</t>
  </si>
  <si>
    <t>4,20</t>
  </si>
  <si>
    <t>4,21</t>
  </si>
  <si>
    <t>e</t>
  </si>
  <si>
    <t>4,22</t>
  </si>
  <si>
    <t>4,23</t>
  </si>
  <si>
    <t>DA</t>
  </si>
  <si>
    <t>A</t>
  </si>
  <si>
    <t>Distancia</t>
  </si>
  <si>
    <t>4,50</t>
  </si>
  <si>
    <t>G</t>
  </si>
  <si>
    <r>
      <t>I</t>
    </r>
    <r>
      <rPr>
        <sz val="8"/>
        <color theme="1"/>
        <rFont val="Calibri"/>
        <family val="2"/>
        <scheme val="minor"/>
      </rPr>
      <t>0</t>
    </r>
    <r>
      <rPr>
        <sz val="11"/>
        <color theme="1"/>
        <rFont val="Calibri"/>
        <family val="2"/>
        <scheme val="minor"/>
      </rPr>
      <t>+C</t>
    </r>
    <r>
      <rPr>
        <sz val="8"/>
        <color theme="1"/>
        <rFont val="Calibri"/>
        <family val="2"/>
        <scheme val="minor"/>
      </rPr>
      <t>0</t>
    </r>
  </si>
  <si>
    <t>Equilibrio</t>
  </si>
  <si>
    <t>450=150+200+0,5*450</t>
  </si>
  <si>
    <t>4,51</t>
  </si>
  <si>
    <t>Situación 1</t>
  </si>
  <si>
    <t>Situación 2</t>
  </si>
  <si>
    <t>4,52</t>
  </si>
  <si>
    <t>4,62</t>
  </si>
  <si>
    <t>X</t>
  </si>
  <si>
    <t>M</t>
  </si>
  <si>
    <t>X-M</t>
  </si>
  <si>
    <t>4,63</t>
  </si>
  <si>
    <t>Io</t>
  </si>
  <si>
    <t>Co</t>
  </si>
  <si>
    <t>4,64</t>
  </si>
  <si>
    <t>4,65</t>
  </si>
  <si>
    <t>4,66</t>
  </si>
  <si>
    <t>4,69</t>
  </si>
  <si>
    <t>4,70</t>
  </si>
  <si>
    <t>4,71</t>
  </si>
  <si>
    <t>m</t>
  </si>
  <si>
    <t>Mo</t>
  </si>
  <si>
    <t>Xo</t>
  </si>
  <si>
    <t>Go</t>
  </si>
  <si>
    <t>4,77</t>
  </si>
  <si>
    <t>Multiplicador de la inversión</t>
  </si>
  <si>
    <t>C Equilibrio</t>
  </si>
  <si>
    <t>YND</t>
  </si>
  <si>
    <t>M Equilibrio</t>
  </si>
  <si>
    <t>G Equilibrio</t>
  </si>
  <si>
    <t>4,78</t>
  </si>
  <si>
    <t>4,79</t>
  </si>
  <si>
    <t>Proporción</t>
  </si>
  <si>
    <t>Y Equilibrio</t>
  </si>
  <si>
    <t>4,81</t>
  </si>
  <si>
    <t>4,82</t>
  </si>
  <si>
    <t>4,83</t>
  </si>
  <si>
    <t>c*Y</t>
  </si>
  <si>
    <t>Go+Io</t>
  </si>
  <si>
    <t>4,84</t>
  </si>
  <si>
    <t>1200=0.65(1-t)1200-0.25(1200)+A</t>
  </si>
  <si>
    <t>m*Y</t>
  </si>
  <si>
    <t>=(DA-cY-mY)</t>
  </si>
  <si>
    <t>1500=0.65(1-t)1200+A</t>
  </si>
  <si>
    <t>1500=780(1-t)+A</t>
  </si>
  <si>
    <t>1500=780-780t+A</t>
  </si>
  <si>
    <t>720=-780t+A</t>
  </si>
  <si>
    <t>720+780t=A</t>
  </si>
  <si>
    <t>1200-780+300=-780t+A</t>
  </si>
  <si>
    <t>1200-cy+my=-cyt+A</t>
  </si>
  <si>
    <t>Se puede asignar cualquier valor a t y, por su relación con A dentro de la fórmula el resultado se mantiene en la estimación de equilibrio.</t>
  </si>
  <si>
    <t>1200=1/(1-[c(1-t)-m])+A</t>
  </si>
  <si>
    <t>1200=1/(1-[0.65(1-t)-0.25])+A</t>
  </si>
  <si>
    <t>1200=1/(1-[0.65-0.65t-0.25])+A</t>
  </si>
  <si>
    <t>1200=1/(1-[0.4-0.65t])+A</t>
  </si>
  <si>
    <t>A=1200/1/1/(0.6+0.65t)</t>
  </si>
  <si>
    <t>1200=1/(0.6+0.65t)+A</t>
  </si>
  <si>
    <t>A=1200(0.6+0.65t)</t>
  </si>
  <si>
    <t>A=720+780t</t>
  </si>
  <si>
    <t>4,85      4,86</t>
  </si>
  <si>
    <t>4,87</t>
  </si>
  <si>
    <t>I</t>
  </si>
  <si>
    <t>c(1-t)Y-(Mo-mY)+Xo+I+Go+Co</t>
  </si>
  <si>
    <t>c(1-t)Y</t>
  </si>
  <si>
    <t>Go+Co</t>
  </si>
  <si>
    <t>Go+Co+I+Xo-Mo</t>
  </si>
  <si>
    <t>MultInv*A</t>
  </si>
  <si>
    <t>MultInv</t>
  </si>
  <si>
    <t>(Mo+mY)</t>
  </si>
  <si>
    <t>Xo+I-Mo</t>
  </si>
  <si>
    <t>Y/MultInv</t>
  </si>
  <si>
    <t>4,88</t>
  </si>
  <si>
    <t>5,1</t>
  </si>
  <si>
    <t>Qd=12-Px</t>
  </si>
  <si>
    <t>Qd</t>
  </si>
  <si>
    <t>Px</t>
  </si>
  <si>
    <t>5,2</t>
  </si>
  <si>
    <t>Qd=12-2Px</t>
  </si>
  <si>
    <t>5,3</t>
  </si>
  <si>
    <t>Qd=12-0.5Px</t>
  </si>
  <si>
    <t>5,4</t>
  </si>
  <si>
    <t>5,5</t>
  </si>
  <si>
    <t>Qd=150-(1/3)Px</t>
  </si>
  <si>
    <t>5,6</t>
  </si>
  <si>
    <t>Qd=150-8Px</t>
  </si>
  <si>
    <t>5,7</t>
  </si>
  <si>
    <t>Qd=150-Px</t>
  </si>
  <si>
    <t>5,8</t>
  </si>
  <si>
    <t>Qd=65-0.25Px</t>
  </si>
  <si>
    <t>5,9</t>
  </si>
  <si>
    <t>5,10</t>
  </si>
  <si>
    <t>Qd=65-Px</t>
  </si>
  <si>
    <t>5,11</t>
  </si>
  <si>
    <t>Qd=65-6.5Px</t>
  </si>
  <si>
    <t>5,12</t>
  </si>
  <si>
    <t>Qd=24-(1/4)Px</t>
  </si>
  <si>
    <t>5,13</t>
  </si>
  <si>
    <t>Qd=32-(1/4)Px</t>
  </si>
  <si>
    <t>5,14</t>
  </si>
  <si>
    <t>Qd=44-(1/4)Px</t>
  </si>
  <si>
    <t>5,15</t>
  </si>
  <si>
    <t>5,16</t>
  </si>
  <si>
    <t>Qd=50-0.5Px</t>
  </si>
  <si>
    <t>5,17</t>
  </si>
  <si>
    <t>Qd=75-0.5Px</t>
  </si>
  <si>
    <t>5,18</t>
  </si>
  <si>
    <t>Qd=30-0.5Px</t>
  </si>
  <si>
    <t>5,19</t>
  </si>
  <si>
    <t>5,20</t>
  </si>
  <si>
    <t>Qd=80-2Px</t>
  </si>
  <si>
    <t>5,21</t>
  </si>
  <si>
    <t>Qd=120-2Px</t>
  </si>
  <si>
    <t>5,22</t>
  </si>
  <si>
    <t>Qd=160-2Px</t>
  </si>
  <si>
    <t>5,23</t>
  </si>
  <si>
    <t>5,24</t>
  </si>
  <si>
    <t>Qd=4-2Px</t>
  </si>
  <si>
    <t>QD=120-60Px</t>
  </si>
  <si>
    <t>QD=100-20Px</t>
  </si>
  <si>
    <t>Qd=20-4Px</t>
  </si>
  <si>
    <t>5,25</t>
  </si>
  <si>
    <t>Qd=12-3Px</t>
  </si>
  <si>
    <t>QD=300-75Px</t>
  </si>
  <si>
    <t>5,26</t>
  </si>
  <si>
    <t>5,27</t>
  </si>
  <si>
    <t>Qd=45-0.5Px</t>
  </si>
  <si>
    <t>QD=180-2Px</t>
  </si>
  <si>
    <t>5,28</t>
  </si>
  <si>
    <t>Qd=70-0.1Px</t>
  </si>
  <si>
    <t>QD=700-Px</t>
  </si>
  <si>
    <t>5,29</t>
  </si>
  <si>
    <t>Qd=22-0.2Px</t>
  </si>
  <si>
    <t>QD=2640-24Px</t>
  </si>
  <si>
    <t>5,30</t>
  </si>
  <si>
    <t>Qd=14-(1/4)Px</t>
  </si>
  <si>
    <t>QD=1190-21.25Px</t>
  </si>
  <si>
    <t>5,31</t>
  </si>
  <si>
    <t>Qd=30-3Px</t>
  </si>
  <si>
    <t>QD=6300-630Px</t>
  </si>
  <si>
    <t>5,32</t>
  </si>
  <si>
    <t>Qd=10-(4/5)Px</t>
  </si>
  <si>
    <t>QD=520-41.6Px</t>
  </si>
  <si>
    <t>5,33</t>
  </si>
  <si>
    <t>QD=4000-800Px</t>
  </si>
  <si>
    <r>
      <t xml:space="preserve">5,33 </t>
    </r>
    <r>
      <rPr>
        <b/>
        <i/>
        <sz val="11"/>
        <color theme="1"/>
        <rFont val="Calibri"/>
        <family val="2"/>
        <scheme val="minor"/>
      </rPr>
      <t>bis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</si>
</sst>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yyyy"/>
    <numFmt numFmtId="165" formatCode="#,##0.0"/>
    <numFmt numFmtId="166" formatCode="0.0%"/>
    <numFmt numFmtId="167" formatCode="0.0"/>
    <numFmt numFmtId="168" formatCode="0.00000000000000"/>
    <numFmt numFmtId="169" formatCode="0.000000"/>
    <numFmt numFmtId="170" formatCode="0.000%"/>
  </numFmts>
  <fonts count="12">
    <font>
      <sz val="11"/>
      <color theme="1"/>
      <name val="Calibri"/>
      <family val="2"/>
      <scheme val="minor"/>
    </font>
    <font>
      <sz val="11"/>
      <color theme="1"/>
      <name val="Calibri"/>
      <family val="2"/>
      <scheme val="minor"/>
    </font>
    <font>
      <sz val="11"/>
      <color indexed="8"/>
      <name val="Calibri"/>
      <family val="2"/>
      <scheme val="minor"/>
    </font>
    <font>
      <b/>
      <sz val="14"/>
      <name val="Calibri"/>
    </font>
    <font>
      <sz val="11"/>
      <name val="Calibri"/>
    </font>
    <font>
      <b/>
      <sz val="11"/>
      <name val="Calibri"/>
    </font>
    <font>
      <b/>
      <sz val="11"/>
      <color rgb="FFC00000"/>
      <name val="Calibri"/>
    </font>
    <font>
      <u/>
      <sz val="11"/>
      <color theme="10"/>
      <name val="Calibri"/>
      <family val="2"/>
      <scheme val="minor"/>
    </font>
    <font>
      <b/>
      <sz val="11"/>
      <color theme="1"/>
      <name val="Calibri"/>
      <family val="2"/>
      <scheme val="minor"/>
    </font>
    <font>
      <sz val="8"/>
      <name val="Calibri"/>
      <family val="2"/>
      <scheme val="minor"/>
    </font>
    <font>
      <sz val="8"/>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rgb="FFE6E7E7"/>
      </patternFill>
    </fill>
    <fill>
      <patternFill patternType="solid">
        <fgColor rgb="FFE7E7E7" tint="-9.9978637043366805E-2"/>
        <bgColor indexed="65"/>
      </patternFill>
    </fill>
    <fill>
      <patternFill patternType="solid">
        <fgColor rgb="FFE3EBED"/>
      </patternFill>
    </fill>
  </fills>
  <borders count="3">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9" fontId="1" fillId="0" borderId="0" applyFont="0" applyFill="0" applyBorder="0" applyAlignment="0" applyProtection="0"/>
    <xf numFmtId="0" fontId="2" fillId="0" borderId="0"/>
    <xf numFmtId="0" fontId="7" fillId="0" borderId="0" applyNumberFormat="0" applyFill="0" applyBorder="0" applyAlignment="0" applyProtection="0"/>
  </cellStyleXfs>
  <cellXfs count="57">
    <xf numFmtId="0" fontId="0" fillId="0" borderId="0" xfId="0"/>
    <xf numFmtId="4" fontId="0" fillId="0" borderId="0" xfId="0" applyNumberFormat="1"/>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166" fontId="0" fillId="0" borderId="0" xfId="1" applyNumberFormat="1" applyFont="1"/>
    <xf numFmtId="165" fontId="0" fillId="0" borderId="0" xfId="0" applyNumberFormat="1"/>
    <xf numFmtId="0" fontId="7" fillId="0" borderId="0" xfId="3"/>
    <xf numFmtId="0" fontId="0" fillId="0" borderId="0" xfId="0" quotePrefix="1" applyNumberFormat="1"/>
    <xf numFmtId="167" fontId="0" fillId="0" borderId="0" xfId="0" quotePrefix="1" applyNumberFormat="1"/>
    <xf numFmtId="1" fontId="0" fillId="0" borderId="0" xfId="0" applyNumberFormat="1"/>
    <xf numFmtId="1" fontId="0" fillId="0" borderId="0" xfId="0" quotePrefix="1" applyNumberFormat="1"/>
    <xf numFmtId="168" fontId="0" fillId="0" borderId="0" xfId="0" applyNumberFormat="1"/>
    <xf numFmtId="169" fontId="0" fillId="0" borderId="0" xfId="0" applyNumberFormat="1"/>
    <xf numFmtId="170" fontId="0" fillId="0" borderId="0" xfId="1" applyNumberFormat="1" applyFont="1"/>
    <xf numFmtId="0" fontId="0" fillId="0" borderId="0" xfId="0" applyFont="1"/>
    <xf numFmtId="0" fontId="0" fillId="0" borderId="1" xfId="0" applyBorder="1"/>
    <xf numFmtId="0" fontId="0" fillId="0" borderId="0" xfId="0" applyAlignment="1">
      <alignment horizontal="left" vertical="center" indent="3"/>
    </xf>
    <xf numFmtId="0" fontId="8" fillId="0" borderId="0" xfId="0" quotePrefix="1" applyFont="1" applyAlignment="1">
      <alignment horizontal="center" vertical="center"/>
    </xf>
    <xf numFmtId="2" fontId="0" fillId="0" borderId="0" xfId="0" applyNumberFormat="1"/>
    <xf numFmtId="167" fontId="0" fillId="0" borderId="0" xfId="0" applyNumberFormat="1"/>
    <xf numFmtId="0" fontId="0" fillId="0" borderId="0" xfId="0" quotePrefix="1"/>
    <xf numFmtId="2" fontId="0" fillId="0" borderId="2" xfId="0" applyNumberFormat="1" applyBorder="1"/>
    <xf numFmtId="0" fontId="0" fillId="0" borderId="2" xfId="0" applyBorder="1"/>
    <xf numFmtId="0" fontId="8" fillId="0" borderId="0" xfId="0" applyFont="1" applyAlignment="1">
      <alignment horizontal="center"/>
    </xf>
    <xf numFmtId="0" fontId="8" fillId="0" borderId="0" xfId="0" quotePrefix="1" applyFont="1" applyAlignment="1">
      <alignment horizontal="center"/>
    </xf>
    <xf numFmtId="0" fontId="8" fillId="0" borderId="0" xfId="0" applyFont="1" applyAlignment="1"/>
  </cellXfs>
  <cellStyles count="4">
    <cellStyle name="Hipervínculo" xfId="3" builtinId="8"/>
    <cellStyle name="Normal" xfId="0" builtinId="0"/>
    <cellStyle name="Normal 2" xfId="2" xr:uid="{FAFE108B-3833-46ED-BEDB-8258A36301B5}"/>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2" Type="http://schemas.microsoft.com/office/2011/relationships/chartColorStyle" Target="colors104.xml"/><Relationship Id="rId1" Type="http://schemas.microsoft.com/office/2011/relationships/chartStyle" Target="style104.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MX" sz="1200" b="1" baseline="0"/>
              <a:t>PIB VS Inversión neta 1988-2004 (</a:t>
            </a:r>
            <a:r>
              <a:rPr lang="es-MX" sz="1200" b="1" i="0" u="none" strike="noStrike" baseline="0">
                <a:effectLst/>
              </a:rPr>
              <a:t>variación % </a:t>
            </a:r>
            <a:r>
              <a:rPr lang="es-MX" sz="1200" b="1" baseline="0"/>
              <a:t>)</a:t>
            </a:r>
            <a:endParaRPr lang="es-MX" sz="12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v>PIB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2.83'!$J$25:$J$40</c:f>
              <c:numCache>
                <c:formatCode>0.0%</c:formatCode>
                <c:ptCount val="16"/>
                <c:pt idx="0">
                  <c:v>4.1982941389226765E-2</c:v>
                </c:pt>
                <c:pt idx="1">
                  <c:v>5.0683030655955974E-2</c:v>
                </c:pt>
                <c:pt idx="2">
                  <c:v>4.2222558229737105E-2</c:v>
                </c:pt>
                <c:pt idx="3">
                  <c:v>3.6286529124478495E-2</c:v>
                </c:pt>
                <c:pt idx="4">
                  <c:v>1.950530380616251E-2</c:v>
                </c:pt>
                <c:pt idx="5">
                  <c:v>4.4153221312597787E-2</c:v>
                </c:pt>
                <c:pt idx="6">
                  <c:v>-6.1669893236903951E-2</c:v>
                </c:pt>
                <c:pt idx="7">
                  <c:v>5.1533140484042887E-2</c:v>
                </c:pt>
                <c:pt idx="8">
                  <c:v>6.7719695755652468E-2</c:v>
                </c:pt>
                <c:pt idx="9">
                  <c:v>5.0303754590259098E-2</c:v>
                </c:pt>
                <c:pt idx="10">
                  <c:v>3.7568516338812412E-2</c:v>
                </c:pt>
                <c:pt idx="11">
                  <c:v>6.5909742900477797E-2</c:v>
                </c:pt>
                <c:pt idx="12">
                  <c:v>-3.2826044578747083E-4</c:v>
                </c:pt>
                <c:pt idx="13">
                  <c:v>7.7194891440301693E-3</c:v>
                </c:pt>
                <c:pt idx="14">
                  <c:v>1.3902579469219245E-2</c:v>
                </c:pt>
                <c:pt idx="15">
                  <c:v>4.1611730146608593E-2</c:v>
                </c:pt>
              </c:numCache>
            </c:numRef>
          </c:yVal>
          <c:smooth val="0"/>
          <c:extLst>
            <c:ext xmlns:c16="http://schemas.microsoft.com/office/drawing/2014/chart" uri="{C3380CC4-5D6E-409C-BE32-E72D297353CC}">
              <c16:uniqueId val="{00000000-DFD2-4151-9826-EF8B81769196}"/>
            </c:ext>
          </c:extLst>
        </c:ser>
        <c:ser>
          <c:idx val="1"/>
          <c:order val="1"/>
          <c:tx>
            <c:v>Inversión</c:v>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2.83'!$K$25:$K$40</c:f>
              <c:numCache>
                <c:formatCode>0.0%</c:formatCode>
                <c:ptCount val="16"/>
                <c:pt idx="0">
                  <c:v>0.11508252112141208</c:v>
                </c:pt>
                <c:pt idx="1">
                  <c:v>0.15099253360664405</c:v>
                </c:pt>
                <c:pt idx="2">
                  <c:v>0.12270244324018632</c:v>
                </c:pt>
                <c:pt idx="3">
                  <c:v>7.8876440551969643E-2</c:v>
                </c:pt>
                <c:pt idx="4">
                  <c:v>-4.6548207247818829E-2</c:v>
                </c:pt>
                <c:pt idx="5">
                  <c:v>5.8737202712975514E-2</c:v>
                </c:pt>
                <c:pt idx="6">
                  <c:v>-0.21167226389644594</c:v>
                </c:pt>
                <c:pt idx="7">
                  <c:v>5.985341971381835E-2</c:v>
                </c:pt>
                <c:pt idx="8">
                  <c:v>0.15977600633923253</c:v>
                </c:pt>
                <c:pt idx="9">
                  <c:v>9.9526736774034619E-2</c:v>
                </c:pt>
                <c:pt idx="10">
                  <c:v>0.13005068296410008</c:v>
                </c:pt>
                <c:pt idx="11">
                  <c:v>0.10968000012391713</c:v>
                </c:pt>
                <c:pt idx="12">
                  <c:v>-8.1279350197915892E-2</c:v>
                </c:pt>
                <c:pt idx="13">
                  <c:v>7.1409688015609005E-4</c:v>
                </c:pt>
                <c:pt idx="14">
                  <c:v>6.5828808886135889E-2</c:v>
                </c:pt>
                <c:pt idx="15">
                  <c:v>7.7631216731297401E-2</c:v>
                </c:pt>
              </c:numCache>
            </c:numRef>
          </c:yVal>
          <c:smooth val="0"/>
          <c:extLst>
            <c:ext xmlns:c16="http://schemas.microsoft.com/office/drawing/2014/chart" uri="{C3380CC4-5D6E-409C-BE32-E72D297353CC}">
              <c16:uniqueId val="{00000001-DFD2-4151-9826-EF8B81769196}"/>
            </c:ext>
          </c:extLst>
        </c:ser>
        <c:dLbls>
          <c:showLegendKey val="0"/>
          <c:showVal val="0"/>
          <c:showCatName val="0"/>
          <c:showSerName val="0"/>
          <c:showPercent val="0"/>
          <c:showBubbleSize val="0"/>
        </c:dLbls>
        <c:axId val="1663205855"/>
        <c:axId val="1658628303"/>
      </c:scatterChart>
      <c:valAx>
        <c:axId val="16632058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Años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58628303"/>
        <c:crosses val="autoZero"/>
        <c:crossBetween val="midCat"/>
      </c:valAx>
      <c:valAx>
        <c:axId val="1658628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Variación</a:t>
                </a:r>
                <a:r>
                  <a:rPr lang="es-MX" baseline="0"/>
                  <a:t> %</a:t>
                </a:r>
                <a:endParaRPr lang="es-MX"/>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6320585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3.1-3.11'!$F$145:$F$149</c:f>
              <c:numCache>
                <c:formatCode>0</c:formatCode>
                <c:ptCount val="5"/>
                <c:pt idx="0">
                  <c:v>20</c:v>
                </c:pt>
                <c:pt idx="1">
                  <c:v>60</c:v>
                </c:pt>
                <c:pt idx="2">
                  <c:v>100</c:v>
                </c:pt>
                <c:pt idx="3">
                  <c:v>140</c:v>
                </c:pt>
                <c:pt idx="4">
                  <c:v>180</c:v>
                </c:pt>
              </c:numCache>
            </c:numRef>
          </c:xVal>
          <c:yVal>
            <c:numRef>
              <c:f>'Ejercicios 3.1-3.11'!$A$145:$A$149</c:f>
              <c:numCache>
                <c:formatCode>General</c:formatCode>
                <c:ptCount val="5"/>
                <c:pt idx="0">
                  <c:v>50</c:v>
                </c:pt>
                <c:pt idx="1">
                  <c:v>40</c:v>
                </c:pt>
                <c:pt idx="2">
                  <c:v>30</c:v>
                </c:pt>
                <c:pt idx="3">
                  <c:v>20</c:v>
                </c:pt>
                <c:pt idx="4">
                  <c:v>10</c:v>
                </c:pt>
              </c:numCache>
            </c:numRef>
          </c:yVal>
          <c:smooth val="0"/>
          <c:extLst>
            <c:ext xmlns:c16="http://schemas.microsoft.com/office/drawing/2014/chart" uri="{C3380CC4-5D6E-409C-BE32-E72D297353CC}">
              <c16:uniqueId val="{00000001-73E8-4AC5-BCF0-8ADB6694242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5.'!$A$430</c:f>
              <c:strCache>
                <c:ptCount val="1"/>
                <c:pt idx="0">
                  <c:v>Qd=22-0.2Px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5.'!$A$434:$A$437</c:f>
              <c:numCache>
                <c:formatCode>General</c:formatCode>
                <c:ptCount val="4"/>
                <c:pt idx="0">
                  <c:v>22</c:v>
                </c:pt>
                <c:pt idx="1">
                  <c:v>14</c:v>
                </c:pt>
                <c:pt idx="2">
                  <c:v>6</c:v>
                </c:pt>
                <c:pt idx="3">
                  <c:v>0</c:v>
                </c:pt>
              </c:numCache>
            </c:numRef>
          </c:xVal>
          <c:yVal>
            <c:numRef>
              <c:f>'Ejercicios 5.'!$B$434:$B$437</c:f>
              <c:numCache>
                <c:formatCode>General</c:formatCode>
                <c:ptCount val="4"/>
                <c:pt idx="0">
                  <c:v>0</c:v>
                </c:pt>
                <c:pt idx="1">
                  <c:v>40</c:v>
                </c:pt>
                <c:pt idx="2">
                  <c:v>80</c:v>
                </c:pt>
                <c:pt idx="3">
                  <c:v>110</c:v>
                </c:pt>
              </c:numCache>
            </c:numRef>
          </c:yVal>
          <c:smooth val="0"/>
          <c:extLst>
            <c:ext xmlns:c16="http://schemas.microsoft.com/office/drawing/2014/chart" uri="{C3380CC4-5D6E-409C-BE32-E72D297353CC}">
              <c16:uniqueId val="{00000000-BDBA-4CB9-93E6-431278BBDDE5}"/>
            </c:ext>
          </c:extLst>
        </c:ser>
        <c:ser>
          <c:idx val="1"/>
          <c:order val="1"/>
          <c:tx>
            <c:strRef>
              <c:f>'Ejercicios 5.'!$C$430</c:f>
              <c:strCache>
                <c:ptCount val="1"/>
                <c:pt idx="0">
                  <c:v>QD=2640-24Px</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5.'!$C$434:$C$437</c:f>
              <c:numCache>
                <c:formatCode>General</c:formatCode>
                <c:ptCount val="4"/>
                <c:pt idx="0">
                  <c:v>2640</c:v>
                </c:pt>
                <c:pt idx="1">
                  <c:v>1680</c:v>
                </c:pt>
                <c:pt idx="2">
                  <c:v>720</c:v>
                </c:pt>
                <c:pt idx="3">
                  <c:v>0</c:v>
                </c:pt>
              </c:numCache>
            </c:numRef>
          </c:xVal>
          <c:yVal>
            <c:numRef>
              <c:f>'Ejercicios 5.'!$D$434:$D$437</c:f>
              <c:numCache>
                <c:formatCode>General</c:formatCode>
                <c:ptCount val="4"/>
                <c:pt idx="0">
                  <c:v>0</c:v>
                </c:pt>
                <c:pt idx="1">
                  <c:v>40</c:v>
                </c:pt>
                <c:pt idx="2">
                  <c:v>80</c:v>
                </c:pt>
                <c:pt idx="3">
                  <c:v>110</c:v>
                </c:pt>
              </c:numCache>
            </c:numRef>
          </c:yVal>
          <c:smooth val="0"/>
          <c:extLst>
            <c:ext xmlns:c16="http://schemas.microsoft.com/office/drawing/2014/chart" uri="{C3380CC4-5D6E-409C-BE32-E72D297353CC}">
              <c16:uniqueId val="{00000001-BDBA-4CB9-93E6-431278BBDDE5}"/>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5.'!$A$446</c:f>
              <c:strCache>
                <c:ptCount val="1"/>
                <c:pt idx="0">
                  <c:v>Qd=14-(1/4)Px</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5.'!$A$450:$A$453</c:f>
              <c:numCache>
                <c:formatCode>General</c:formatCode>
                <c:ptCount val="4"/>
                <c:pt idx="0">
                  <c:v>14</c:v>
                </c:pt>
                <c:pt idx="1">
                  <c:v>10</c:v>
                </c:pt>
                <c:pt idx="2">
                  <c:v>4.5</c:v>
                </c:pt>
                <c:pt idx="3">
                  <c:v>0</c:v>
                </c:pt>
              </c:numCache>
            </c:numRef>
          </c:xVal>
          <c:yVal>
            <c:numRef>
              <c:f>'Ejercicios 5.'!$B$450:$B$453</c:f>
              <c:numCache>
                <c:formatCode>General</c:formatCode>
                <c:ptCount val="4"/>
                <c:pt idx="0">
                  <c:v>0</c:v>
                </c:pt>
                <c:pt idx="1">
                  <c:v>16</c:v>
                </c:pt>
                <c:pt idx="2">
                  <c:v>38</c:v>
                </c:pt>
                <c:pt idx="3">
                  <c:v>56</c:v>
                </c:pt>
              </c:numCache>
            </c:numRef>
          </c:yVal>
          <c:smooth val="0"/>
          <c:extLst>
            <c:ext xmlns:c16="http://schemas.microsoft.com/office/drawing/2014/chart" uri="{C3380CC4-5D6E-409C-BE32-E72D297353CC}">
              <c16:uniqueId val="{00000000-8CD6-4E0B-B705-1667DECBADCD}"/>
            </c:ext>
          </c:extLst>
        </c:ser>
        <c:ser>
          <c:idx val="1"/>
          <c:order val="1"/>
          <c:tx>
            <c:strRef>
              <c:f>'Ejercicios 5.'!$C$446</c:f>
              <c:strCache>
                <c:ptCount val="1"/>
                <c:pt idx="0">
                  <c:v>QD=1190-21.25Px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5.'!$C$450:$C$453</c:f>
              <c:numCache>
                <c:formatCode>General</c:formatCode>
                <c:ptCount val="4"/>
                <c:pt idx="0">
                  <c:v>1190</c:v>
                </c:pt>
                <c:pt idx="1">
                  <c:v>850</c:v>
                </c:pt>
                <c:pt idx="2">
                  <c:v>382.5</c:v>
                </c:pt>
                <c:pt idx="3">
                  <c:v>0</c:v>
                </c:pt>
              </c:numCache>
            </c:numRef>
          </c:xVal>
          <c:yVal>
            <c:numRef>
              <c:f>'Ejercicios 5.'!$D$450:$D$453</c:f>
              <c:numCache>
                <c:formatCode>General</c:formatCode>
                <c:ptCount val="4"/>
                <c:pt idx="0">
                  <c:v>0</c:v>
                </c:pt>
                <c:pt idx="1">
                  <c:v>16</c:v>
                </c:pt>
                <c:pt idx="2">
                  <c:v>38</c:v>
                </c:pt>
                <c:pt idx="3">
                  <c:v>56</c:v>
                </c:pt>
              </c:numCache>
            </c:numRef>
          </c:yVal>
          <c:smooth val="0"/>
          <c:extLst>
            <c:ext xmlns:c16="http://schemas.microsoft.com/office/drawing/2014/chart" uri="{C3380CC4-5D6E-409C-BE32-E72D297353CC}">
              <c16:uniqueId val="{00000001-8CD6-4E0B-B705-1667DECBADC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5.'!$A$461</c:f>
              <c:strCache>
                <c:ptCount val="1"/>
                <c:pt idx="0">
                  <c:v>Qd=30-3Px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5.'!$A$465:$A$468</c:f>
              <c:numCache>
                <c:formatCode>General</c:formatCode>
                <c:ptCount val="4"/>
                <c:pt idx="0">
                  <c:v>30</c:v>
                </c:pt>
                <c:pt idx="1">
                  <c:v>21</c:v>
                </c:pt>
                <c:pt idx="2">
                  <c:v>9</c:v>
                </c:pt>
                <c:pt idx="3">
                  <c:v>0</c:v>
                </c:pt>
              </c:numCache>
            </c:numRef>
          </c:xVal>
          <c:yVal>
            <c:numRef>
              <c:f>'Ejercicios 5.'!$B$465:$B$468</c:f>
              <c:numCache>
                <c:formatCode>General</c:formatCode>
                <c:ptCount val="4"/>
                <c:pt idx="0">
                  <c:v>0</c:v>
                </c:pt>
                <c:pt idx="1">
                  <c:v>3</c:v>
                </c:pt>
                <c:pt idx="2">
                  <c:v>7</c:v>
                </c:pt>
                <c:pt idx="3">
                  <c:v>10</c:v>
                </c:pt>
              </c:numCache>
            </c:numRef>
          </c:yVal>
          <c:smooth val="0"/>
          <c:extLst>
            <c:ext xmlns:c16="http://schemas.microsoft.com/office/drawing/2014/chart" uri="{C3380CC4-5D6E-409C-BE32-E72D297353CC}">
              <c16:uniqueId val="{00000000-BD55-45B2-A4AE-5F2DBB5CEA9D}"/>
            </c:ext>
          </c:extLst>
        </c:ser>
        <c:ser>
          <c:idx val="1"/>
          <c:order val="1"/>
          <c:tx>
            <c:strRef>
              <c:f>'Ejercicios 5.'!$C$461</c:f>
              <c:strCache>
                <c:ptCount val="1"/>
                <c:pt idx="0">
                  <c:v>QD=6300-630Px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5.'!$C$465:$C$468</c:f>
              <c:numCache>
                <c:formatCode>General</c:formatCode>
                <c:ptCount val="4"/>
                <c:pt idx="0">
                  <c:v>6300</c:v>
                </c:pt>
                <c:pt idx="1">
                  <c:v>4410</c:v>
                </c:pt>
                <c:pt idx="2">
                  <c:v>1890</c:v>
                </c:pt>
                <c:pt idx="3">
                  <c:v>0</c:v>
                </c:pt>
              </c:numCache>
            </c:numRef>
          </c:xVal>
          <c:yVal>
            <c:numRef>
              <c:f>'Ejercicios 5.'!$D$465:$D$468</c:f>
              <c:numCache>
                <c:formatCode>General</c:formatCode>
                <c:ptCount val="4"/>
                <c:pt idx="0">
                  <c:v>0</c:v>
                </c:pt>
                <c:pt idx="1">
                  <c:v>3</c:v>
                </c:pt>
                <c:pt idx="2">
                  <c:v>7</c:v>
                </c:pt>
                <c:pt idx="3">
                  <c:v>10</c:v>
                </c:pt>
              </c:numCache>
            </c:numRef>
          </c:yVal>
          <c:smooth val="0"/>
          <c:extLst>
            <c:ext xmlns:c16="http://schemas.microsoft.com/office/drawing/2014/chart" uri="{C3380CC4-5D6E-409C-BE32-E72D297353CC}">
              <c16:uniqueId val="{00000001-BD55-45B2-A4AE-5F2DBB5CEA9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5.'!$A$476</c:f>
              <c:strCache>
                <c:ptCount val="1"/>
                <c:pt idx="0">
                  <c:v>Qd=10-(4/5)Px</c:v>
                </c:pt>
              </c:strCache>
            </c:strRef>
          </c:tx>
          <c:spPr>
            <a:ln w="22225" cap="rnd">
              <a:solidFill>
                <a:schemeClr val="accent1"/>
              </a:solidFill>
              <a:prstDash val="lgDashDotDot"/>
              <a:round/>
            </a:ln>
            <a:effectLst/>
          </c:spPr>
          <c:marker>
            <c:symbol val="circle"/>
            <c:size val="6"/>
            <c:spPr>
              <a:solidFill>
                <a:schemeClr val="lt1"/>
              </a:solidFill>
              <a:ln w="15875">
                <a:solidFill>
                  <a:schemeClr val="accent1"/>
                </a:solidFill>
                <a:round/>
              </a:ln>
              <a:effectLst/>
            </c:spPr>
          </c:marker>
          <c:xVal>
            <c:numRef>
              <c:f>'Ejercicios 5.'!$A$480:$A$483</c:f>
              <c:numCache>
                <c:formatCode>General</c:formatCode>
                <c:ptCount val="4"/>
                <c:pt idx="0">
                  <c:v>10</c:v>
                </c:pt>
                <c:pt idx="1">
                  <c:v>7</c:v>
                </c:pt>
                <c:pt idx="2">
                  <c:v>4</c:v>
                </c:pt>
                <c:pt idx="3">
                  <c:v>0</c:v>
                </c:pt>
              </c:numCache>
            </c:numRef>
          </c:xVal>
          <c:yVal>
            <c:numRef>
              <c:f>'Ejercicios 5.'!$B$480:$B$483</c:f>
              <c:numCache>
                <c:formatCode>General</c:formatCode>
                <c:ptCount val="4"/>
                <c:pt idx="0">
                  <c:v>0</c:v>
                </c:pt>
                <c:pt idx="1">
                  <c:v>3.75</c:v>
                </c:pt>
                <c:pt idx="2">
                  <c:v>7.5</c:v>
                </c:pt>
                <c:pt idx="3">
                  <c:v>12.5</c:v>
                </c:pt>
              </c:numCache>
            </c:numRef>
          </c:yVal>
          <c:smooth val="0"/>
          <c:extLst>
            <c:ext xmlns:c16="http://schemas.microsoft.com/office/drawing/2014/chart" uri="{C3380CC4-5D6E-409C-BE32-E72D297353CC}">
              <c16:uniqueId val="{00000000-5878-4AF4-948E-5D08B6061C92}"/>
            </c:ext>
          </c:extLst>
        </c:ser>
        <c:ser>
          <c:idx val="1"/>
          <c:order val="1"/>
          <c:tx>
            <c:strRef>
              <c:f>'Ejercicios 5.'!$C$476</c:f>
              <c:strCache>
                <c:ptCount val="1"/>
                <c:pt idx="0">
                  <c:v>QD=520-41.6Px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5.'!$C$480:$C$483</c:f>
              <c:numCache>
                <c:formatCode>General</c:formatCode>
                <c:ptCount val="4"/>
                <c:pt idx="0">
                  <c:v>520</c:v>
                </c:pt>
                <c:pt idx="1">
                  <c:v>364</c:v>
                </c:pt>
                <c:pt idx="2">
                  <c:v>208</c:v>
                </c:pt>
                <c:pt idx="3">
                  <c:v>0</c:v>
                </c:pt>
              </c:numCache>
            </c:numRef>
          </c:xVal>
          <c:yVal>
            <c:numRef>
              <c:f>'Ejercicios 5.'!$D$480:$D$483</c:f>
              <c:numCache>
                <c:formatCode>General</c:formatCode>
                <c:ptCount val="4"/>
                <c:pt idx="0">
                  <c:v>0</c:v>
                </c:pt>
                <c:pt idx="1">
                  <c:v>3.75</c:v>
                </c:pt>
                <c:pt idx="2">
                  <c:v>7.5</c:v>
                </c:pt>
                <c:pt idx="3">
                  <c:v>12.5</c:v>
                </c:pt>
              </c:numCache>
            </c:numRef>
          </c:yVal>
          <c:smooth val="0"/>
          <c:extLst>
            <c:ext xmlns:c16="http://schemas.microsoft.com/office/drawing/2014/chart" uri="{C3380CC4-5D6E-409C-BE32-E72D297353CC}">
              <c16:uniqueId val="{00000001-5878-4AF4-948E-5D08B6061C9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5.'!$A$491</c:f>
              <c:strCache>
                <c:ptCount val="1"/>
                <c:pt idx="0">
                  <c:v>Qd=20-4Px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5.'!$A$495:$A$498</c:f>
              <c:numCache>
                <c:formatCode>General</c:formatCode>
                <c:ptCount val="4"/>
                <c:pt idx="0">
                  <c:v>20</c:v>
                </c:pt>
                <c:pt idx="1">
                  <c:v>16</c:v>
                </c:pt>
                <c:pt idx="2">
                  <c:v>8</c:v>
                </c:pt>
                <c:pt idx="3">
                  <c:v>0</c:v>
                </c:pt>
              </c:numCache>
            </c:numRef>
          </c:xVal>
          <c:yVal>
            <c:numRef>
              <c:f>'Ejercicios 5.'!$B$495:$B$498</c:f>
              <c:numCache>
                <c:formatCode>General</c:formatCode>
                <c:ptCount val="4"/>
                <c:pt idx="0">
                  <c:v>0</c:v>
                </c:pt>
                <c:pt idx="1">
                  <c:v>1</c:v>
                </c:pt>
                <c:pt idx="2">
                  <c:v>3</c:v>
                </c:pt>
                <c:pt idx="3">
                  <c:v>5</c:v>
                </c:pt>
              </c:numCache>
            </c:numRef>
          </c:yVal>
          <c:smooth val="0"/>
          <c:extLst>
            <c:ext xmlns:c16="http://schemas.microsoft.com/office/drawing/2014/chart" uri="{C3380CC4-5D6E-409C-BE32-E72D297353CC}">
              <c16:uniqueId val="{00000000-55D9-4480-848B-F0CD563AEE44}"/>
            </c:ext>
          </c:extLst>
        </c:ser>
        <c:ser>
          <c:idx val="1"/>
          <c:order val="1"/>
          <c:tx>
            <c:strRef>
              <c:f>'Ejercicios 5.'!$C$491</c:f>
              <c:strCache>
                <c:ptCount val="1"/>
                <c:pt idx="0">
                  <c:v>QD=4000-800Px</c:v>
                </c:pt>
              </c:strCache>
            </c:strRef>
          </c:tx>
          <c:spPr>
            <a:ln w="22225" cap="rnd">
              <a:solidFill>
                <a:schemeClr val="accent2"/>
              </a:solidFill>
              <a:prstDash val="lgDashDotDot"/>
              <a:round/>
            </a:ln>
            <a:effectLst/>
          </c:spPr>
          <c:marker>
            <c:symbol val="circle"/>
            <c:size val="6"/>
            <c:spPr>
              <a:solidFill>
                <a:schemeClr val="lt1"/>
              </a:solidFill>
              <a:ln w="15875">
                <a:solidFill>
                  <a:schemeClr val="accent2"/>
                </a:solidFill>
                <a:round/>
              </a:ln>
              <a:effectLst/>
            </c:spPr>
          </c:marker>
          <c:xVal>
            <c:numRef>
              <c:f>'Ejercicios 5.'!$C$495:$C$498</c:f>
              <c:numCache>
                <c:formatCode>General</c:formatCode>
                <c:ptCount val="4"/>
                <c:pt idx="0">
                  <c:v>4000</c:v>
                </c:pt>
                <c:pt idx="1">
                  <c:v>3200</c:v>
                </c:pt>
                <c:pt idx="2">
                  <c:v>1600</c:v>
                </c:pt>
                <c:pt idx="3">
                  <c:v>0</c:v>
                </c:pt>
              </c:numCache>
            </c:numRef>
          </c:xVal>
          <c:yVal>
            <c:numRef>
              <c:f>'Ejercicios 5.'!$D$495:$D$498</c:f>
              <c:numCache>
                <c:formatCode>General</c:formatCode>
                <c:ptCount val="4"/>
                <c:pt idx="0">
                  <c:v>0</c:v>
                </c:pt>
                <c:pt idx="1">
                  <c:v>1</c:v>
                </c:pt>
                <c:pt idx="2">
                  <c:v>3</c:v>
                </c:pt>
                <c:pt idx="3">
                  <c:v>5</c:v>
                </c:pt>
              </c:numCache>
            </c:numRef>
          </c:yVal>
          <c:smooth val="0"/>
          <c:extLst>
            <c:ext xmlns:c16="http://schemas.microsoft.com/office/drawing/2014/chart" uri="{C3380CC4-5D6E-409C-BE32-E72D297353CC}">
              <c16:uniqueId val="{00000001-55D9-4480-848B-F0CD563AEE4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3.1-3.11'!$F$161:$F$165</c:f>
              <c:numCache>
                <c:formatCode>0</c:formatCode>
                <c:ptCount val="5"/>
                <c:pt idx="0">
                  <c:v>20.5</c:v>
                </c:pt>
                <c:pt idx="1">
                  <c:v>21</c:v>
                </c:pt>
                <c:pt idx="2">
                  <c:v>21.5</c:v>
                </c:pt>
                <c:pt idx="3">
                  <c:v>22</c:v>
                </c:pt>
                <c:pt idx="4">
                  <c:v>22.5</c:v>
                </c:pt>
              </c:numCache>
            </c:numRef>
          </c:xVal>
          <c:yVal>
            <c:numRef>
              <c:f>'Ejercicios 3.1-3.11'!$A$161:$A$165</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3B97-49E2-860E-4968F10309E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3.1-3.11'!$F$178:$F$182</c:f>
              <c:numCache>
                <c:formatCode>0</c:formatCode>
                <c:ptCount val="5"/>
                <c:pt idx="0">
                  <c:v>22</c:v>
                </c:pt>
                <c:pt idx="1">
                  <c:v>24</c:v>
                </c:pt>
                <c:pt idx="2">
                  <c:v>26</c:v>
                </c:pt>
                <c:pt idx="3">
                  <c:v>28</c:v>
                </c:pt>
                <c:pt idx="4">
                  <c:v>30</c:v>
                </c:pt>
              </c:numCache>
            </c:numRef>
          </c:xVal>
          <c:yVal>
            <c:numRef>
              <c:f>'Ejercicios 3.1-3.11'!$A$178:$A$182</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E15A-4520-9885-55F3CFCE62F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3.12-3.47'!$B$3:$B$8</c:f>
              <c:numCache>
                <c:formatCode>General</c:formatCode>
                <c:ptCount val="6"/>
                <c:pt idx="0">
                  <c:v>85</c:v>
                </c:pt>
                <c:pt idx="1">
                  <c:v>66</c:v>
                </c:pt>
                <c:pt idx="2">
                  <c:v>35</c:v>
                </c:pt>
                <c:pt idx="3">
                  <c:v>22</c:v>
                </c:pt>
                <c:pt idx="4">
                  <c:v>8</c:v>
                </c:pt>
                <c:pt idx="5">
                  <c:v>0</c:v>
                </c:pt>
              </c:numCache>
            </c:numRef>
          </c:xVal>
          <c:yVal>
            <c:numRef>
              <c:f>'Ejercicios 3.12-3.47'!$A$3:$A$8</c:f>
              <c:numCache>
                <c:formatCode>General</c:formatCode>
                <c:ptCount val="6"/>
                <c:pt idx="0">
                  <c:v>15</c:v>
                </c:pt>
                <c:pt idx="1">
                  <c:v>34</c:v>
                </c:pt>
                <c:pt idx="2">
                  <c:v>65</c:v>
                </c:pt>
                <c:pt idx="3">
                  <c:v>78</c:v>
                </c:pt>
                <c:pt idx="4">
                  <c:v>92</c:v>
                </c:pt>
                <c:pt idx="5">
                  <c:v>100</c:v>
                </c:pt>
              </c:numCache>
            </c:numRef>
          </c:yVal>
          <c:smooth val="0"/>
          <c:extLst>
            <c:ext xmlns:c16="http://schemas.microsoft.com/office/drawing/2014/chart" uri="{C3380CC4-5D6E-409C-BE32-E72D297353CC}">
              <c16:uniqueId val="{00000002-B27A-49FE-8A12-832FC4F3DF8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3.12-3.47'!$B$20</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3.12-3.47'!$B$21:$B$26</c:f>
              <c:numCache>
                <c:formatCode>General</c:formatCode>
                <c:ptCount val="6"/>
                <c:pt idx="0">
                  <c:v>34</c:v>
                </c:pt>
                <c:pt idx="1">
                  <c:v>24</c:v>
                </c:pt>
                <c:pt idx="2">
                  <c:v>12</c:v>
                </c:pt>
                <c:pt idx="3">
                  <c:v>6</c:v>
                </c:pt>
                <c:pt idx="4">
                  <c:v>2</c:v>
                </c:pt>
                <c:pt idx="5">
                  <c:v>0</c:v>
                </c:pt>
              </c:numCache>
            </c:numRef>
          </c:xVal>
          <c:yVal>
            <c:numRef>
              <c:f>'Ejercicios 3.12-3.47'!$A$21:$A$26</c:f>
              <c:numCache>
                <c:formatCode>General</c:formatCode>
                <c:ptCount val="6"/>
                <c:pt idx="0">
                  <c:v>3</c:v>
                </c:pt>
                <c:pt idx="1">
                  <c:v>8</c:v>
                </c:pt>
                <c:pt idx="2">
                  <c:v>14</c:v>
                </c:pt>
                <c:pt idx="3">
                  <c:v>17</c:v>
                </c:pt>
                <c:pt idx="4">
                  <c:v>19</c:v>
                </c:pt>
                <c:pt idx="5">
                  <c:v>20</c:v>
                </c:pt>
              </c:numCache>
            </c:numRef>
          </c:yVal>
          <c:smooth val="0"/>
          <c:extLst>
            <c:ext xmlns:c16="http://schemas.microsoft.com/office/drawing/2014/chart" uri="{C3380CC4-5D6E-409C-BE32-E72D297353CC}">
              <c16:uniqueId val="{00000001-6B8E-465C-A2DC-225886EAEC2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3.12-3.47'!$K$27</c:f>
              <c:strCache>
                <c:ptCount val="1"/>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3.12-3.47'!$B$37:$B$42</c:f>
              <c:numCache>
                <c:formatCode>General</c:formatCode>
                <c:ptCount val="6"/>
                <c:pt idx="0">
                  <c:v>485</c:v>
                </c:pt>
                <c:pt idx="1">
                  <c:v>330</c:v>
                </c:pt>
                <c:pt idx="2">
                  <c:v>240</c:v>
                </c:pt>
                <c:pt idx="3">
                  <c:v>135</c:v>
                </c:pt>
                <c:pt idx="4">
                  <c:v>80</c:v>
                </c:pt>
                <c:pt idx="5">
                  <c:v>0</c:v>
                </c:pt>
              </c:numCache>
            </c:numRef>
          </c:xVal>
          <c:yVal>
            <c:numRef>
              <c:f>'Ejercicios 3.12-3.47'!$A$37:$A$42</c:f>
              <c:numCache>
                <c:formatCode>General</c:formatCode>
                <c:ptCount val="6"/>
                <c:pt idx="0">
                  <c:v>3</c:v>
                </c:pt>
                <c:pt idx="1">
                  <c:v>34</c:v>
                </c:pt>
                <c:pt idx="2">
                  <c:v>52</c:v>
                </c:pt>
                <c:pt idx="3">
                  <c:v>73</c:v>
                </c:pt>
                <c:pt idx="4">
                  <c:v>84</c:v>
                </c:pt>
                <c:pt idx="5">
                  <c:v>100</c:v>
                </c:pt>
              </c:numCache>
            </c:numRef>
          </c:yVal>
          <c:smooth val="0"/>
          <c:extLst>
            <c:ext xmlns:c16="http://schemas.microsoft.com/office/drawing/2014/chart" uri="{C3380CC4-5D6E-409C-BE32-E72D297353CC}">
              <c16:uniqueId val="{00000001-CB53-4F42-8C6C-99B06DA5F16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3.12-3.47'!$B$53:$B$58</c:f>
              <c:numCache>
                <c:formatCode>General</c:formatCode>
                <c:ptCount val="6"/>
                <c:pt idx="0">
                  <c:v>68</c:v>
                </c:pt>
                <c:pt idx="1">
                  <c:v>60</c:v>
                </c:pt>
                <c:pt idx="2">
                  <c:v>48</c:v>
                </c:pt>
                <c:pt idx="3">
                  <c:v>40</c:v>
                </c:pt>
                <c:pt idx="4">
                  <c:v>20</c:v>
                </c:pt>
                <c:pt idx="5">
                  <c:v>0</c:v>
                </c:pt>
              </c:numCache>
            </c:numRef>
          </c:xVal>
          <c:yVal>
            <c:numRef>
              <c:f>'Ejercicios 3.12-3.47'!$A$53:$A$58</c:f>
              <c:numCache>
                <c:formatCode>General</c:formatCode>
                <c:ptCount val="6"/>
                <c:pt idx="0">
                  <c:v>30</c:v>
                </c:pt>
                <c:pt idx="1">
                  <c:v>50</c:v>
                </c:pt>
                <c:pt idx="2">
                  <c:v>80</c:v>
                </c:pt>
                <c:pt idx="3">
                  <c:v>100</c:v>
                </c:pt>
                <c:pt idx="4">
                  <c:v>150</c:v>
                </c:pt>
                <c:pt idx="5">
                  <c:v>200</c:v>
                </c:pt>
              </c:numCache>
            </c:numRef>
          </c:yVal>
          <c:smooth val="0"/>
          <c:extLst>
            <c:ext xmlns:c16="http://schemas.microsoft.com/office/drawing/2014/chart" uri="{C3380CC4-5D6E-409C-BE32-E72D297353CC}">
              <c16:uniqueId val="{00000001-DAB3-4313-9679-421D42FCAF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3.12-3.47'!$B$71:$B$76</c:f>
              <c:numCache>
                <c:formatCode>General</c:formatCode>
                <c:ptCount val="6"/>
                <c:pt idx="0">
                  <c:v>-5</c:v>
                </c:pt>
                <c:pt idx="1">
                  <c:v>9.9999999999944578E-4</c:v>
                </c:pt>
                <c:pt idx="2">
                  <c:v>4</c:v>
                </c:pt>
                <c:pt idx="3">
                  <c:v>10</c:v>
                </c:pt>
                <c:pt idx="4">
                  <c:v>25</c:v>
                </c:pt>
                <c:pt idx="5">
                  <c:v>31</c:v>
                </c:pt>
              </c:numCache>
            </c:numRef>
          </c:xVal>
          <c:yVal>
            <c:numRef>
              <c:f>'Ejercicios 3.12-3.47'!$A$71:$A$76</c:f>
              <c:numCache>
                <c:formatCode>General</c:formatCode>
                <c:ptCount val="6"/>
                <c:pt idx="0">
                  <c:v>-5</c:v>
                </c:pt>
                <c:pt idx="1">
                  <c:v>-3.3330000000000002</c:v>
                </c:pt>
                <c:pt idx="2">
                  <c:v>-2</c:v>
                </c:pt>
                <c:pt idx="3">
                  <c:v>0</c:v>
                </c:pt>
                <c:pt idx="4">
                  <c:v>5</c:v>
                </c:pt>
                <c:pt idx="5">
                  <c:v>7</c:v>
                </c:pt>
              </c:numCache>
            </c:numRef>
          </c:yVal>
          <c:smooth val="0"/>
          <c:extLst>
            <c:ext xmlns:c16="http://schemas.microsoft.com/office/drawing/2014/chart" uri="{C3380CC4-5D6E-409C-BE32-E72D297353CC}">
              <c16:uniqueId val="{00000001-C15B-4FFF-BA11-4FEBCDBC3CD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3.12-3.47'!$B$87:$B$92</c:f>
              <c:numCache>
                <c:formatCode>General</c:formatCode>
                <c:ptCount val="6"/>
                <c:pt idx="0">
                  <c:v>-11</c:v>
                </c:pt>
                <c:pt idx="1">
                  <c:v>-9</c:v>
                </c:pt>
                <c:pt idx="2">
                  <c:v>-5</c:v>
                </c:pt>
                <c:pt idx="3">
                  <c:v>0</c:v>
                </c:pt>
                <c:pt idx="4">
                  <c:v>5</c:v>
                </c:pt>
                <c:pt idx="5">
                  <c:v>9</c:v>
                </c:pt>
              </c:numCache>
            </c:numRef>
          </c:xVal>
          <c:yVal>
            <c:numRef>
              <c:f>'Ejercicios 3.12-3.47'!$A$87:$A$92</c:f>
              <c:numCache>
                <c:formatCode>General</c:formatCode>
                <c:ptCount val="6"/>
                <c:pt idx="0">
                  <c:v>-3</c:v>
                </c:pt>
                <c:pt idx="1">
                  <c:v>-2</c:v>
                </c:pt>
                <c:pt idx="2">
                  <c:v>0</c:v>
                </c:pt>
                <c:pt idx="3">
                  <c:v>2.5</c:v>
                </c:pt>
                <c:pt idx="4">
                  <c:v>5</c:v>
                </c:pt>
                <c:pt idx="5">
                  <c:v>7</c:v>
                </c:pt>
              </c:numCache>
            </c:numRef>
          </c:yVal>
          <c:smooth val="0"/>
          <c:extLst>
            <c:ext xmlns:c16="http://schemas.microsoft.com/office/drawing/2014/chart" uri="{C3380CC4-5D6E-409C-BE32-E72D297353CC}">
              <c16:uniqueId val="{00000001-CDE0-4CF3-8C7E-40E7CEEC8A0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3.12-3.47'!$B$104</c:f>
              <c:strCache>
                <c:ptCount val="1"/>
                <c:pt idx="0">
                  <c:v>Q=-10+3P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3.12-3.47'!$B$105:$B$108</c:f>
              <c:numCache>
                <c:formatCode>General</c:formatCode>
                <c:ptCount val="4"/>
                <c:pt idx="0">
                  <c:v>-19.999000000000002</c:v>
                </c:pt>
                <c:pt idx="2">
                  <c:v>-10</c:v>
                </c:pt>
                <c:pt idx="3">
                  <c:v>-9.9999999999944578E-4</c:v>
                </c:pt>
              </c:numCache>
            </c:numRef>
          </c:xVal>
          <c:yVal>
            <c:numRef>
              <c:f>'Ejercicios 3.12-3.47'!$A$105:$A$108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1-3C24-43CF-825F-5E08015013B8}"/>
            </c:ext>
          </c:extLst>
        </c:ser>
        <c:ser>
          <c:idx val="1"/>
          <c:order val="1"/>
          <c:tx>
            <c:strRef>
              <c:f>'Ejercicios 3.12-3.47'!$C$104</c:f>
              <c:strCache>
                <c:ptCount val="1"/>
                <c:pt idx="0">
                  <c:v>Q=10+3P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3.12-3.47'!$C$105:$C$108</c:f>
              <c:numCache>
                <c:formatCode>General</c:formatCode>
                <c:ptCount val="4"/>
                <c:pt idx="0">
                  <c:v>9.9999999999944578E-4</c:v>
                </c:pt>
                <c:pt idx="2">
                  <c:v>10</c:v>
                </c:pt>
                <c:pt idx="3">
                  <c:v>19.999000000000002</c:v>
                </c:pt>
              </c:numCache>
            </c:numRef>
          </c:xVal>
          <c:yVal>
            <c:numRef>
              <c:f>'Ejercicios 3.12-3.47'!$A$105:$A$108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2-3C24-43CF-825F-5E08015013B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Ramón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6-E09E-4CAE-B239-314B4CA94F10}"/>
            </c:ext>
          </c:extLst>
        </c:ser>
        <c:ser>
          <c:idx val="0"/>
          <c:order val="1"/>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5-E09E-4CAE-B239-314B4CA94F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3.12-3.47'!$B$118</c:f>
              <c:strCache>
                <c:ptCount val="1"/>
                <c:pt idx="0">
                  <c:v>Q=-5+1/2P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3.12-3.47'!$B$119:$B$122</c:f>
              <c:numCache>
                <c:formatCode>General</c:formatCode>
                <c:ptCount val="4"/>
                <c:pt idx="0">
                  <c:v>-14</c:v>
                </c:pt>
                <c:pt idx="1">
                  <c:v>-10</c:v>
                </c:pt>
                <c:pt idx="2">
                  <c:v>0</c:v>
                </c:pt>
                <c:pt idx="3">
                  <c:v>4</c:v>
                </c:pt>
              </c:numCache>
            </c:numRef>
          </c:xVal>
          <c:yVal>
            <c:numRef>
              <c:f>'Ejercicios 3.12-3.47'!$A$119:$A$122</c:f>
              <c:numCache>
                <c:formatCode>General</c:formatCode>
                <c:ptCount val="4"/>
                <c:pt idx="0">
                  <c:v>-18</c:v>
                </c:pt>
                <c:pt idx="1">
                  <c:v>-10</c:v>
                </c:pt>
                <c:pt idx="2">
                  <c:v>10</c:v>
                </c:pt>
                <c:pt idx="3">
                  <c:v>18</c:v>
                </c:pt>
              </c:numCache>
            </c:numRef>
          </c:yVal>
          <c:smooth val="0"/>
          <c:extLst>
            <c:ext xmlns:c16="http://schemas.microsoft.com/office/drawing/2014/chart" uri="{C3380CC4-5D6E-409C-BE32-E72D297353CC}">
              <c16:uniqueId val="{00000001-5CE8-4C47-83A1-FE1A65BD4C46}"/>
            </c:ext>
          </c:extLst>
        </c:ser>
        <c:ser>
          <c:idx val="1"/>
          <c:order val="1"/>
          <c:tx>
            <c:strRef>
              <c:f>'Ejercicios 3.12-3.47'!$C$118</c:f>
              <c:strCache>
                <c:ptCount val="1"/>
                <c:pt idx="0">
                  <c:v>Q=5+1/2P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3.12-3.47'!$C$119:$C$122</c:f>
              <c:numCache>
                <c:formatCode>General</c:formatCode>
                <c:ptCount val="4"/>
                <c:pt idx="0">
                  <c:v>-4</c:v>
                </c:pt>
                <c:pt idx="1">
                  <c:v>0</c:v>
                </c:pt>
                <c:pt idx="2">
                  <c:v>10</c:v>
                </c:pt>
                <c:pt idx="3">
                  <c:v>14</c:v>
                </c:pt>
              </c:numCache>
            </c:numRef>
          </c:xVal>
          <c:yVal>
            <c:numRef>
              <c:f>'Ejercicios 3.12-3.47'!$A$119:$A$122</c:f>
              <c:numCache>
                <c:formatCode>General</c:formatCode>
                <c:ptCount val="4"/>
                <c:pt idx="0">
                  <c:v>-18</c:v>
                </c:pt>
                <c:pt idx="1">
                  <c:v>-10</c:v>
                </c:pt>
                <c:pt idx="2">
                  <c:v>10</c:v>
                </c:pt>
                <c:pt idx="3">
                  <c:v>18</c:v>
                </c:pt>
              </c:numCache>
            </c:numRef>
          </c:yVal>
          <c:smooth val="0"/>
          <c:extLst>
            <c:ext xmlns:c16="http://schemas.microsoft.com/office/drawing/2014/chart" uri="{C3380CC4-5D6E-409C-BE32-E72D297353CC}">
              <c16:uniqueId val="{00000003-5CE8-4C47-83A1-FE1A65BD4C4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3.12-3.47'!$B$135</c:f>
              <c:strCache>
                <c:ptCount val="1"/>
                <c:pt idx="0">
                  <c:v>Q=300-P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3.12-3.47'!$B$136:$B$140</c:f>
              <c:numCache>
                <c:formatCode>General</c:formatCode>
                <c:ptCount val="5"/>
                <c:pt idx="0">
                  <c:v>-300</c:v>
                </c:pt>
                <c:pt idx="1">
                  <c:v>0</c:v>
                </c:pt>
                <c:pt idx="2">
                  <c:v>150</c:v>
                </c:pt>
                <c:pt idx="3">
                  <c:v>230</c:v>
                </c:pt>
                <c:pt idx="4">
                  <c:v>300</c:v>
                </c:pt>
              </c:numCache>
            </c:numRef>
          </c:xVal>
          <c:yVal>
            <c:numRef>
              <c:f>'Ejercicios 3.12-3.47'!$A$136:$A$140</c:f>
              <c:numCache>
                <c:formatCode>General</c:formatCode>
                <c:ptCount val="5"/>
                <c:pt idx="0">
                  <c:v>600</c:v>
                </c:pt>
                <c:pt idx="1">
                  <c:v>300</c:v>
                </c:pt>
                <c:pt idx="2">
                  <c:v>150</c:v>
                </c:pt>
                <c:pt idx="3">
                  <c:v>70</c:v>
                </c:pt>
                <c:pt idx="4">
                  <c:v>0</c:v>
                </c:pt>
              </c:numCache>
            </c:numRef>
          </c:yVal>
          <c:smooth val="0"/>
          <c:extLst>
            <c:ext xmlns:c16="http://schemas.microsoft.com/office/drawing/2014/chart" uri="{C3380CC4-5D6E-409C-BE32-E72D297353CC}">
              <c16:uniqueId val="{00000001-41C9-47AC-BB31-0364EFC62823}"/>
            </c:ext>
          </c:extLst>
        </c:ser>
        <c:ser>
          <c:idx val="1"/>
          <c:order val="1"/>
          <c:tx>
            <c:strRef>
              <c:f>'Ejercicios 3.12-3.47'!$C$135</c:f>
              <c:strCache>
                <c:ptCount val="1"/>
                <c:pt idx="0">
                  <c:v>Q=300-1/2P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3.12-3.47'!$C$136:$C$140</c:f>
              <c:numCache>
                <c:formatCode>General</c:formatCode>
                <c:ptCount val="5"/>
                <c:pt idx="0">
                  <c:v>0</c:v>
                </c:pt>
                <c:pt idx="1">
                  <c:v>150</c:v>
                </c:pt>
                <c:pt idx="2">
                  <c:v>225</c:v>
                </c:pt>
                <c:pt idx="3">
                  <c:v>265</c:v>
                </c:pt>
                <c:pt idx="4">
                  <c:v>300</c:v>
                </c:pt>
              </c:numCache>
            </c:numRef>
          </c:xVal>
          <c:yVal>
            <c:numRef>
              <c:f>'Ejercicios 3.12-3.47'!$A$136:$A$140</c:f>
              <c:numCache>
                <c:formatCode>General</c:formatCode>
                <c:ptCount val="5"/>
                <c:pt idx="0">
                  <c:v>600</c:v>
                </c:pt>
                <c:pt idx="1">
                  <c:v>300</c:v>
                </c:pt>
                <c:pt idx="2">
                  <c:v>150</c:v>
                </c:pt>
                <c:pt idx="3">
                  <c:v>70</c:v>
                </c:pt>
                <c:pt idx="4">
                  <c:v>0</c:v>
                </c:pt>
              </c:numCache>
            </c:numRef>
          </c:yVal>
          <c:smooth val="0"/>
          <c:extLst>
            <c:ext xmlns:c16="http://schemas.microsoft.com/office/drawing/2014/chart" uri="{C3380CC4-5D6E-409C-BE32-E72D297353CC}">
              <c16:uniqueId val="{00000003-41C9-47AC-BB31-0364EFC6282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Función</a:t>
            </a:r>
            <a:r>
              <a:rPr lang="en-US" baseline="0"/>
              <a:t>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20115236857064889"/>
          <c:y val="0.18300925925925926"/>
          <c:w val="0.74978838003361037"/>
          <c:h val="0.57540135608048981"/>
        </c:manualLayout>
      </c:layout>
      <c:scatterChart>
        <c:scatterStyle val="lineMarker"/>
        <c:varyColors val="0"/>
        <c:ser>
          <c:idx val="0"/>
          <c:order val="0"/>
          <c:tx>
            <c:strRef>
              <c:f>'Ejercicios 3.12-3.47'!$A$151</c:f>
              <c:strCache>
                <c:ptCount val="1"/>
                <c:pt idx="0">
                  <c:v>Consumo (C)</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3.12-3.47'!$B$152:$B$156</c:f>
              <c:numCache>
                <c:formatCode>General</c:formatCode>
                <c:ptCount val="5"/>
                <c:pt idx="0">
                  <c:v>0</c:v>
                </c:pt>
                <c:pt idx="1">
                  <c:v>3</c:v>
                </c:pt>
                <c:pt idx="2">
                  <c:v>5</c:v>
                </c:pt>
                <c:pt idx="3">
                  <c:v>10</c:v>
                </c:pt>
                <c:pt idx="4">
                  <c:v>18</c:v>
                </c:pt>
              </c:numCache>
            </c:numRef>
          </c:xVal>
          <c:yVal>
            <c:numRef>
              <c:f>'Ejercicios 3.12-3.47'!$A$152:$A$156</c:f>
              <c:numCache>
                <c:formatCode>General</c:formatCode>
                <c:ptCount val="5"/>
                <c:pt idx="0">
                  <c:v>0</c:v>
                </c:pt>
                <c:pt idx="1">
                  <c:v>3</c:v>
                </c:pt>
                <c:pt idx="2">
                  <c:v>5</c:v>
                </c:pt>
                <c:pt idx="3">
                  <c:v>10</c:v>
                </c:pt>
                <c:pt idx="4">
                  <c:v>18</c:v>
                </c:pt>
              </c:numCache>
            </c:numRef>
          </c:yVal>
          <c:smooth val="0"/>
          <c:extLst>
            <c:ext xmlns:c16="http://schemas.microsoft.com/office/drawing/2014/chart" uri="{C3380CC4-5D6E-409C-BE32-E72D297353CC}">
              <c16:uniqueId val="{00000001-12AF-49D5-8D05-6ADD8EB7255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3.12-3.47'!$A$167</c:f>
              <c:strCache>
                <c:ptCount val="1"/>
                <c:pt idx="0">
                  <c:v>C'</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3.12-3.47'!$B$168:$B$171</c:f>
              <c:numCache>
                <c:formatCode>General</c:formatCode>
                <c:ptCount val="4"/>
                <c:pt idx="0">
                  <c:v>60</c:v>
                </c:pt>
                <c:pt idx="1">
                  <c:v>80</c:v>
                </c:pt>
                <c:pt idx="2">
                  <c:v>90</c:v>
                </c:pt>
                <c:pt idx="3">
                  <c:v>160</c:v>
                </c:pt>
              </c:numCache>
            </c:numRef>
          </c:xVal>
          <c:yVal>
            <c:numRef>
              <c:f>'Ejercicios 3.12-3.47'!$A$168:$A$171</c:f>
              <c:numCache>
                <c:formatCode>General</c:formatCode>
                <c:ptCount val="4"/>
                <c:pt idx="0">
                  <c:v>60</c:v>
                </c:pt>
                <c:pt idx="1">
                  <c:v>80</c:v>
                </c:pt>
                <c:pt idx="2">
                  <c:v>90</c:v>
                </c:pt>
                <c:pt idx="3">
                  <c:v>160</c:v>
                </c:pt>
              </c:numCache>
            </c:numRef>
          </c:yVal>
          <c:smooth val="0"/>
          <c:extLst>
            <c:ext xmlns:c16="http://schemas.microsoft.com/office/drawing/2014/chart" uri="{C3380CC4-5D6E-409C-BE32-E72D297353CC}">
              <c16:uniqueId val="{00000001-2B9E-4D32-9108-388514094B79}"/>
            </c:ext>
          </c:extLst>
        </c:ser>
        <c:ser>
          <c:idx val="1"/>
          <c:order val="1"/>
          <c:tx>
            <c:strRef>
              <c:f>'Ejercicios 3.12-3.47'!$C$167</c:f>
              <c:strCache>
                <c:ptCount val="1"/>
                <c:pt idx="0">
                  <c:v>C</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3.12-3.47'!$D$168:$D$171</c:f>
              <c:numCache>
                <c:formatCode>General</c:formatCode>
                <c:ptCount val="4"/>
                <c:pt idx="0">
                  <c:v>60</c:v>
                </c:pt>
                <c:pt idx="1">
                  <c:v>100</c:v>
                </c:pt>
                <c:pt idx="2">
                  <c:v>120</c:v>
                </c:pt>
                <c:pt idx="3">
                  <c:v>160</c:v>
                </c:pt>
              </c:numCache>
            </c:numRef>
          </c:xVal>
          <c:yVal>
            <c:numRef>
              <c:f>'Ejercicios 3.12-3.47'!$C$168:$C$171</c:f>
              <c:numCache>
                <c:formatCode>General</c:formatCode>
                <c:ptCount val="4"/>
                <c:pt idx="0">
                  <c:v>54</c:v>
                </c:pt>
                <c:pt idx="1">
                  <c:v>90</c:v>
                </c:pt>
                <c:pt idx="2">
                  <c:v>108</c:v>
                </c:pt>
                <c:pt idx="3">
                  <c:v>144</c:v>
                </c:pt>
              </c:numCache>
            </c:numRef>
          </c:yVal>
          <c:smooth val="0"/>
          <c:extLst>
            <c:ext xmlns:c16="http://schemas.microsoft.com/office/drawing/2014/chart" uri="{C3380CC4-5D6E-409C-BE32-E72D297353CC}">
              <c16:uniqueId val="{00000003-2B9E-4D32-9108-388514094B7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3.12-3.47'!$A$187</c:f>
              <c:strCache>
                <c:ptCount val="1"/>
                <c:pt idx="0">
                  <c:v>C=Co+0.75Y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3.12-3.47'!$B$188:$B$193</c:f>
              <c:numCache>
                <c:formatCode>General</c:formatCode>
                <c:ptCount val="6"/>
                <c:pt idx="0">
                  <c:v>1</c:v>
                </c:pt>
                <c:pt idx="1">
                  <c:v>27</c:v>
                </c:pt>
                <c:pt idx="2">
                  <c:v>243</c:v>
                </c:pt>
                <c:pt idx="3">
                  <c:v>732</c:v>
                </c:pt>
                <c:pt idx="4">
                  <c:v>2196</c:v>
                </c:pt>
                <c:pt idx="5">
                  <c:v>6584</c:v>
                </c:pt>
              </c:numCache>
            </c:numRef>
          </c:xVal>
          <c:yVal>
            <c:numRef>
              <c:f>'Ejercicios 3.12-3.47'!$A$188:$A$193</c:f>
              <c:numCache>
                <c:formatCode>General</c:formatCode>
                <c:ptCount val="6"/>
                <c:pt idx="0">
                  <c:v>2.75</c:v>
                </c:pt>
                <c:pt idx="1">
                  <c:v>22.25</c:v>
                </c:pt>
                <c:pt idx="2">
                  <c:v>184.25</c:v>
                </c:pt>
                <c:pt idx="3">
                  <c:v>551</c:v>
                </c:pt>
                <c:pt idx="4">
                  <c:v>1649</c:v>
                </c:pt>
                <c:pt idx="5">
                  <c:v>4940</c:v>
                </c:pt>
              </c:numCache>
            </c:numRef>
          </c:yVal>
          <c:smooth val="0"/>
          <c:extLst>
            <c:ext xmlns:c16="http://schemas.microsoft.com/office/drawing/2014/chart" uri="{C3380CC4-5D6E-409C-BE32-E72D297353CC}">
              <c16:uniqueId val="{00000001-FF04-4787-AA89-AA8FDF1987D4}"/>
            </c:ext>
          </c:extLst>
        </c:ser>
        <c:ser>
          <c:idx val="1"/>
          <c:order val="1"/>
          <c:tx>
            <c:strRef>
              <c:f>'Ejercicios 3.12-3.47'!$C$187</c:f>
              <c:strCache>
                <c:ptCount val="1"/>
                <c:pt idx="0">
                  <c:v>C=Co+4/5Y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3.12-3.47'!$D$188:$D$193</c:f>
              <c:numCache>
                <c:formatCode>General</c:formatCode>
                <c:ptCount val="6"/>
                <c:pt idx="0">
                  <c:v>1</c:v>
                </c:pt>
                <c:pt idx="1">
                  <c:v>27</c:v>
                </c:pt>
                <c:pt idx="2">
                  <c:v>243</c:v>
                </c:pt>
                <c:pt idx="3">
                  <c:v>732</c:v>
                </c:pt>
                <c:pt idx="4">
                  <c:v>2196</c:v>
                </c:pt>
                <c:pt idx="5">
                  <c:v>6584</c:v>
                </c:pt>
              </c:numCache>
            </c:numRef>
          </c:xVal>
          <c:yVal>
            <c:numRef>
              <c:f>'Ejercicios 3.12-3.47'!$C$188:$C$193</c:f>
              <c:numCache>
                <c:formatCode>General</c:formatCode>
                <c:ptCount val="6"/>
                <c:pt idx="0">
                  <c:v>2.8</c:v>
                </c:pt>
                <c:pt idx="1">
                  <c:v>23.6</c:v>
                </c:pt>
                <c:pt idx="2">
                  <c:v>196.4</c:v>
                </c:pt>
                <c:pt idx="3">
                  <c:v>587.6</c:v>
                </c:pt>
                <c:pt idx="4">
                  <c:v>1758.8000000000002</c:v>
                </c:pt>
                <c:pt idx="5">
                  <c:v>5269.2000000000007</c:v>
                </c:pt>
              </c:numCache>
            </c:numRef>
          </c:yVal>
          <c:smooth val="0"/>
          <c:extLst>
            <c:ext xmlns:c16="http://schemas.microsoft.com/office/drawing/2014/chart" uri="{C3380CC4-5D6E-409C-BE32-E72D297353CC}">
              <c16:uniqueId val="{00000003-FF04-4787-AA89-AA8FDF1987D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3.12-3.47'!$A$205</c:f>
              <c:strCache>
                <c:ptCount val="1"/>
                <c:pt idx="0">
                  <c:v>C=Co+1/4Y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3.12-3.47'!$B$206:$B$209</c:f>
              <c:numCache>
                <c:formatCode>General</c:formatCode>
                <c:ptCount val="4"/>
                <c:pt idx="0">
                  <c:v>1000</c:v>
                </c:pt>
                <c:pt idx="1">
                  <c:v>2000</c:v>
                </c:pt>
                <c:pt idx="2">
                  <c:v>3000</c:v>
                </c:pt>
                <c:pt idx="3">
                  <c:v>4000</c:v>
                </c:pt>
              </c:numCache>
            </c:numRef>
          </c:xVal>
          <c:yVal>
            <c:numRef>
              <c:f>'Ejercicios 3.12-3.47'!$A$206:$A$209</c:f>
              <c:numCache>
                <c:formatCode>General</c:formatCode>
                <c:ptCount val="4"/>
                <c:pt idx="0">
                  <c:v>252</c:v>
                </c:pt>
                <c:pt idx="1">
                  <c:v>502</c:v>
                </c:pt>
                <c:pt idx="2">
                  <c:v>752</c:v>
                </c:pt>
                <c:pt idx="3">
                  <c:v>1002</c:v>
                </c:pt>
              </c:numCache>
            </c:numRef>
          </c:yVal>
          <c:smooth val="0"/>
          <c:extLst>
            <c:ext xmlns:c16="http://schemas.microsoft.com/office/drawing/2014/chart" uri="{C3380CC4-5D6E-409C-BE32-E72D297353CC}">
              <c16:uniqueId val="{00000001-FC59-43D6-A13A-02ABFDA24B32}"/>
            </c:ext>
          </c:extLst>
        </c:ser>
        <c:ser>
          <c:idx val="1"/>
          <c:order val="1"/>
          <c:tx>
            <c:strRef>
              <c:f>'Ejercicios 3.12-3.47'!$C$205</c:f>
              <c:strCache>
                <c:ptCount val="1"/>
                <c:pt idx="0">
                  <c:v>C=Co+0.34Y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3.12-3.47'!$D$206:$D$209</c:f>
              <c:numCache>
                <c:formatCode>General</c:formatCode>
                <c:ptCount val="4"/>
                <c:pt idx="0">
                  <c:v>1000</c:v>
                </c:pt>
                <c:pt idx="1">
                  <c:v>2000</c:v>
                </c:pt>
                <c:pt idx="2">
                  <c:v>3000</c:v>
                </c:pt>
                <c:pt idx="3">
                  <c:v>4000</c:v>
                </c:pt>
              </c:numCache>
            </c:numRef>
          </c:xVal>
          <c:yVal>
            <c:numRef>
              <c:f>'Ejercicios 3.12-3.47'!$C$206:$C$209</c:f>
              <c:numCache>
                <c:formatCode>General</c:formatCode>
                <c:ptCount val="4"/>
                <c:pt idx="0">
                  <c:v>342</c:v>
                </c:pt>
                <c:pt idx="1">
                  <c:v>682</c:v>
                </c:pt>
                <c:pt idx="2">
                  <c:v>1022.0000000000001</c:v>
                </c:pt>
                <c:pt idx="3">
                  <c:v>1362</c:v>
                </c:pt>
              </c:numCache>
            </c:numRef>
          </c:yVal>
          <c:smooth val="0"/>
          <c:extLst>
            <c:ext xmlns:c16="http://schemas.microsoft.com/office/drawing/2014/chart" uri="{C3380CC4-5D6E-409C-BE32-E72D297353CC}">
              <c16:uniqueId val="{00000003-FC59-43D6-A13A-02ABFDA24B3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3.12-3.47'!$A$224</c:f>
              <c:strCache>
                <c:ptCount val="1"/>
                <c:pt idx="0">
                  <c:v>C=10+0.45Y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3.12-3.47'!$B$225:$B$226</c:f>
              <c:numCache>
                <c:formatCode>General</c:formatCode>
                <c:ptCount val="2"/>
                <c:pt idx="0">
                  <c:v>300</c:v>
                </c:pt>
                <c:pt idx="1">
                  <c:v>1</c:v>
                </c:pt>
              </c:numCache>
            </c:numRef>
          </c:xVal>
          <c:yVal>
            <c:numRef>
              <c:f>'Ejercicios 3.12-3.47'!$A$225:$A$226</c:f>
              <c:numCache>
                <c:formatCode>General</c:formatCode>
                <c:ptCount val="2"/>
                <c:pt idx="0">
                  <c:v>145</c:v>
                </c:pt>
                <c:pt idx="1">
                  <c:v>10.45</c:v>
                </c:pt>
              </c:numCache>
            </c:numRef>
          </c:yVal>
          <c:smooth val="0"/>
          <c:extLst>
            <c:ext xmlns:c16="http://schemas.microsoft.com/office/drawing/2014/chart" uri="{C3380CC4-5D6E-409C-BE32-E72D297353CC}">
              <c16:uniqueId val="{00000001-C569-4AE5-8325-DA53056B2132}"/>
            </c:ext>
          </c:extLst>
        </c:ser>
        <c:ser>
          <c:idx val="1"/>
          <c:order val="1"/>
          <c:tx>
            <c:strRef>
              <c:f>'Ejercicios 3.12-3.47'!$C$224</c:f>
              <c:strCache>
                <c:ptCount val="1"/>
                <c:pt idx="0">
                  <c:v>C’=20+0.45Y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3.12-3.47'!$D$225:$D$226</c:f>
              <c:numCache>
                <c:formatCode>General</c:formatCode>
                <c:ptCount val="2"/>
                <c:pt idx="0">
                  <c:v>300</c:v>
                </c:pt>
                <c:pt idx="1">
                  <c:v>1</c:v>
                </c:pt>
              </c:numCache>
            </c:numRef>
          </c:xVal>
          <c:yVal>
            <c:numRef>
              <c:f>'Ejercicios 3.12-3.47'!$C$225:$C$226</c:f>
              <c:numCache>
                <c:formatCode>General</c:formatCode>
                <c:ptCount val="2"/>
                <c:pt idx="0">
                  <c:v>155</c:v>
                </c:pt>
                <c:pt idx="1">
                  <c:v>20.45</c:v>
                </c:pt>
              </c:numCache>
            </c:numRef>
          </c:yVal>
          <c:smooth val="0"/>
          <c:extLst>
            <c:ext xmlns:c16="http://schemas.microsoft.com/office/drawing/2014/chart" uri="{C3380CC4-5D6E-409C-BE32-E72D297353CC}">
              <c16:uniqueId val="{00000003-C569-4AE5-8325-DA53056B213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3.12-3.47'!$A$243</c:f>
              <c:strCache>
                <c:ptCount val="1"/>
                <c:pt idx="0">
                  <c:v>C_1=400+6/10 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3.12-3.47'!$B$244:$B$245</c:f>
              <c:numCache>
                <c:formatCode>General</c:formatCode>
                <c:ptCount val="2"/>
                <c:pt idx="0">
                  <c:v>800</c:v>
                </c:pt>
                <c:pt idx="1">
                  <c:v>1400</c:v>
                </c:pt>
              </c:numCache>
            </c:numRef>
          </c:xVal>
          <c:yVal>
            <c:numRef>
              <c:f>'Ejercicios 3.12-3.47'!$A$244:$A$245</c:f>
              <c:numCache>
                <c:formatCode>General</c:formatCode>
                <c:ptCount val="2"/>
                <c:pt idx="0">
                  <c:v>880</c:v>
                </c:pt>
                <c:pt idx="1">
                  <c:v>1240</c:v>
                </c:pt>
              </c:numCache>
            </c:numRef>
          </c:yVal>
          <c:smooth val="0"/>
          <c:extLst>
            <c:ext xmlns:c16="http://schemas.microsoft.com/office/drawing/2014/chart" uri="{C3380CC4-5D6E-409C-BE32-E72D297353CC}">
              <c16:uniqueId val="{00000001-654D-4193-91F6-EBF8E20DBD7C}"/>
            </c:ext>
          </c:extLst>
        </c:ser>
        <c:ser>
          <c:idx val="1"/>
          <c:order val="1"/>
          <c:tx>
            <c:strRef>
              <c:f>'Ejercicios 3.12-3.47'!$C$243</c:f>
              <c:strCache>
                <c:ptCount val="1"/>
                <c:pt idx="0">
                  <c:v>C_2=800+15/100 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3.12-3.47'!$D$244:$D$245</c:f>
              <c:numCache>
                <c:formatCode>General</c:formatCode>
                <c:ptCount val="2"/>
                <c:pt idx="0">
                  <c:v>800</c:v>
                </c:pt>
                <c:pt idx="1">
                  <c:v>1400</c:v>
                </c:pt>
              </c:numCache>
            </c:numRef>
          </c:xVal>
          <c:yVal>
            <c:numRef>
              <c:f>'Ejercicios 3.12-3.47'!$C$244:$C$245</c:f>
              <c:numCache>
                <c:formatCode>General</c:formatCode>
                <c:ptCount val="2"/>
                <c:pt idx="0">
                  <c:v>920</c:v>
                </c:pt>
                <c:pt idx="1">
                  <c:v>1010</c:v>
                </c:pt>
              </c:numCache>
            </c:numRef>
          </c:yVal>
          <c:smooth val="0"/>
          <c:extLst>
            <c:ext xmlns:c16="http://schemas.microsoft.com/office/drawing/2014/chart" uri="{C3380CC4-5D6E-409C-BE32-E72D297353CC}">
              <c16:uniqueId val="{00000003-654D-4193-91F6-EBF8E20DBD7C}"/>
            </c:ext>
          </c:extLst>
        </c:ser>
        <c:dLbls>
          <c:showLegendKey val="0"/>
          <c:showVal val="0"/>
          <c:showCatName val="0"/>
          <c:showSerName val="0"/>
          <c:showPercent val="0"/>
          <c:showBubbleSize val="0"/>
        </c:dLbls>
        <c:axId val="689605439"/>
        <c:axId val="634792095"/>
      </c:scatterChart>
      <c:valAx>
        <c:axId val="689605439"/>
        <c:scaling>
          <c:orientation val="minMax"/>
          <c:min val="7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85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3.12-3.47'!$A$261</c:f>
              <c:strCache>
                <c:ptCount val="1"/>
                <c:pt idx="0">
                  <c:v>C=1000+0.6(Y)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3.12-3.47'!$B$262:$B$263</c:f>
              <c:numCache>
                <c:formatCode>General</c:formatCode>
                <c:ptCount val="2"/>
                <c:pt idx="0">
                  <c:v>4500</c:v>
                </c:pt>
                <c:pt idx="1">
                  <c:v>1000</c:v>
                </c:pt>
              </c:numCache>
            </c:numRef>
          </c:xVal>
          <c:yVal>
            <c:numRef>
              <c:f>'Ejercicios 3.12-3.47'!$A$262:$A$263</c:f>
              <c:numCache>
                <c:formatCode>General</c:formatCode>
                <c:ptCount val="2"/>
                <c:pt idx="0">
                  <c:v>3700</c:v>
                </c:pt>
                <c:pt idx="1">
                  <c:v>1600</c:v>
                </c:pt>
              </c:numCache>
            </c:numRef>
          </c:yVal>
          <c:smooth val="0"/>
          <c:extLst>
            <c:ext xmlns:c16="http://schemas.microsoft.com/office/drawing/2014/chart" uri="{C3380CC4-5D6E-409C-BE32-E72D297353CC}">
              <c16:uniqueId val="{00000001-0E2A-4F49-B186-DA44C815B812}"/>
            </c:ext>
          </c:extLst>
        </c:ser>
        <c:dLbls>
          <c:showLegendKey val="0"/>
          <c:showVal val="0"/>
          <c:showCatName val="0"/>
          <c:showSerName val="0"/>
          <c:showPercent val="0"/>
          <c:showBubbleSize val="0"/>
        </c:dLbls>
        <c:axId val="689605439"/>
        <c:axId val="634792095"/>
      </c:scatterChart>
      <c:valAx>
        <c:axId val="689605439"/>
        <c:scaling>
          <c:orientation val="minMax"/>
          <c:min val="9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140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3.12-3.47'!$A$278</c:f>
              <c:strCache>
                <c:ptCount val="1"/>
                <c:pt idx="0">
                  <c:v>QD=145-0.5(P)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3.12-3.47'!$A$279:$A$282</c:f>
              <c:numCache>
                <c:formatCode>General</c:formatCode>
                <c:ptCount val="4"/>
                <c:pt idx="0">
                  <c:v>145</c:v>
                </c:pt>
                <c:pt idx="1">
                  <c:v>130</c:v>
                </c:pt>
                <c:pt idx="2">
                  <c:v>115</c:v>
                </c:pt>
                <c:pt idx="3">
                  <c:v>100</c:v>
                </c:pt>
              </c:numCache>
            </c:numRef>
          </c:xVal>
          <c:yVal>
            <c:numRef>
              <c:f>'Ejercicios 3.12-3.47'!$B$279:$B$282</c:f>
              <c:numCache>
                <c:formatCode>General</c:formatCode>
                <c:ptCount val="4"/>
                <c:pt idx="0">
                  <c:v>0</c:v>
                </c:pt>
                <c:pt idx="1">
                  <c:v>30</c:v>
                </c:pt>
                <c:pt idx="2">
                  <c:v>60</c:v>
                </c:pt>
                <c:pt idx="3">
                  <c:v>90</c:v>
                </c:pt>
              </c:numCache>
            </c:numRef>
          </c:yVal>
          <c:smooth val="0"/>
          <c:extLst>
            <c:ext xmlns:c16="http://schemas.microsoft.com/office/drawing/2014/chart" uri="{C3380CC4-5D6E-409C-BE32-E72D297353CC}">
              <c16:uniqueId val="{00000001-CF04-489B-85EF-5C4C64D899AE}"/>
            </c:ext>
          </c:extLst>
        </c:ser>
        <c:dLbls>
          <c:showLegendKey val="0"/>
          <c:showVal val="0"/>
          <c:showCatName val="0"/>
          <c:showSerName val="0"/>
          <c:showPercent val="0"/>
          <c:showBubbleSize val="0"/>
        </c:dLbls>
        <c:axId val="689605439"/>
        <c:axId val="634792095"/>
      </c:scatterChart>
      <c:valAx>
        <c:axId val="689605439"/>
        <c:scaling>
          <c:orientation val="minMax"/>
          <c:min val="95"/>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Raúl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3.1-3.11'!$A$19:$A$23</c:f>
              <c:numCache>
                <c:formatCode>General</c:formatCode>
                <c:ptCount val="5"/>
                <c:pt idx="0">
                  <c:v>20</c:v>
                </c:pt>
                <c:pt idx="1">
                  <c:v>25</c:v>
                </c:pt>
                <c:pt idx="2">
                  <c:v>30</c:v>
                </c:pt>
                <c:pt idx="3">
                  <c:v>35</c:v>
                </c:pt>
                <c:pt idx="4">
                  <c:v>40</c:v>
                </c:pt>
              </c:numCache>
            </c:numRef>
          </c:xVal>
          <c:yVal>
            <c:numRef>
              <c:f>'Ejercicios 3.1-3.11'!$B$19:$B$23</c:f>
              <c:numCache>
                <c:formatCode>General</c:formatCode>
                <c:ptCount val="5"/>
                <c:pt idx="0">
                  <c:v>25</c:v>
                </c:pt>
                <c:pt idx="1">
                  <c:v>20</c:v>
                </c:pt>
                <c:pt idx="2">
                  <c:v>16</c:v>
                </c:pt>
                <c:pt idx="3">
                  <c:v>10</c:v>
                </c:pt>
                <c:pt idx="4">
                  <c:v>5</c:v>
                </c:pt>
              </c:numCache>
            </c:numRef>
          </c:yVal>
          <c:smooth val="0"/>
          <c:extLst>
            <c:ext xmlns:c16="http://schemas.microsoft.com/office/drawing/2014/chart" uri="{C3380CC4-5D6E-409C-BE32-E72D297353CC}">
              <c16:uniqueId val="{00000000-EE57-4646-A897-41CF2978C410}"/>
            </c:ext>
          </c:extLst>
        </c:ser>
        <c:ser>
          <c:idx val="0"/>
          <c:order val="1"/>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3.1-3.11'!$A$19:$A$24</c:f>
              <c:numCache>
                <c:formatCode>General</c:formatCode>
                <c:ptCount val="6"/>
                <c:pt idx="0">
                  <c:v>20</c:v>
                </c:pt>
                <c:pt idx="1">
                  <c:v>25</c:v>
                </c:pt>
                <c:pt idx="2">
                  <c:v>30</c:v>
                </c:pt>
                <c:pt idx="3">
                  <c:v>35</c:v>
                </c:pt>
                <c:pt idx="4">
                  <c:v>40</c:v>
                </c:pt>
              </c:numCache>
            </c:numRef>
          </c:xVal>
          <c:yVal>
            <c:numRef>
              <c:f>'Ejercicios 3.1-3.11'!$B$19:$B$24</c:f>
              <c:numCache>
                <c:formatCode>General</c:formatCode>
                <c:ptCount val="6"/>
                <c:pt idx="0">
                  <c:v>25</c:v>
                </c:pt>
                <c:pt idx="1">
                  <c:v>20</c:v>
                </c:pt>
                <c:pt idx="2">
                  <c:v>16</c:v>
                </c:pt>
                <c:pt idx="3">
                  <c:v>10</c:v>
                </c:pt>
                <c:pt idx="4">
                  <c:v>5</c:v>
                </c:pt>
              </c:numCache>
            </c:numRef>
          </c:yVal>
          <c:smooth val="0"/>
          <c:extLst>
            <c:ext xmlns:c16="http://schemas.microsoft.com/office/drawing/2014/chart" uri="{C3380CC4-5D6E-409C-BE32-E72D297353CC}">
              <c16:uniqueId val="{00000002-EE57-4646-A897-41CF2978C4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3.12-3.47'!$A$296</c:f>
              <c:strCache>
                <c:ptCount val="1"/>
                <c:pt idx="0">
                  <c:v>QD=280-5(P)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3.12-3.47'!$A$297:$A$300</c:f>
              <c:numCache>
                <c:formatCode>General</c:formatCode>
                <c:ptCount val="4"/>
                <c:pt idx="0">
                  <c:v>280</c:v>
                </c:pt>
                <c:pt idx="1">
                  <c:v>130</c:v>
                </c:pt>
                <c:pt idx="2">
                  <c:v>80</c:v>
                </c:pt>
                <c:pt idx="3">
                  <c:v>30</c:v>
                </c:pt>
              </c:numCache>
            </c:numRef>
          </c:xVal>
          <c:yVal>
            <c:numRef>
              <c:f>'Ejercicios 3.12-3.47'!$B$297:$B$300</c:f>
              <c:numCache>
                <c:formatCode>General</c:formatCode>
                <c:ptCount val="4"/>
                <c:pt idx="0">
                  <c:v>0</c:v>
                </c:pt>
                <c:pt idx="1">
                  <c:v>30</c:v>
                </c:pt>
                <c:pt idx="2">
                  <c:v>40</c:v>
                </c:pt>
                <c:pt idx="3">
                  <c:v>50</c:v>
                </c:pt>
              </c:numCache>
            </c:numRef>
          </c:yVal>
          <c:smooth val="0"/>
          <c:extLst>
            <c:ext xmlns:c16="http://schemas.microsoft.com/office/drawing/2014/chart" uri="{C3380CC4-5D6E-409C-BE32-E72D297353CC}">
              <c16:uniqueId val="{00000001-5D7F-4B6D-808A-200D99222916}"/>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3.12-3.47'!$A$313</c:f>
              <c:strCache>
                <c:ptCount val="1"/>
                <c:pt idx="0">
                  <c:v>QD=87-7.5(P)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3.12-3.47'!$A$314:$A$317</c:f>
              <c:numCache>
                <c:formatCode>General</c:formatCode>
                <c:ptCount val="4"/>
                <c:pt idx="0">
                  <c:v>87</c:v>
                </c:pt>
                <c:pt idx="1">
                  <c:v>49.5</c:v>
                </c:pt>
                <c:pt idx="2">
                  <c:v>19.5</c:v>
                </c:pt>
                <c:pt idx="3">
                  <c:v>4.5</c:v>
                </c:pt>
              </c:numCache>
            </c:numRef>
          </c:xVal>
          <c:yVal>
            <c:numRef>
              <c:f>'Ejercicios 3.12-3.47'!$B$314:$B$317</c:f>
              <c:numCache>
                <c:formatCode>General</c:formatCode>
                <c:ptCount val="4"/>
                <c:pt idx="0">
                  <c:v>0</c:v>
                </c:pt>
                <c:pt idx="1">
                  <c:v>5</c:v>
                </c:pt>
                <c:pt idx="2">
                  <c:v>9</c:v>
                </c:pt>
                <c:pt idx="3">
                  <c:v>11</c:v>
                </c:pt>
              </c:numCache>
            </c:numRef>
          </c:yVal>
          <c:smooth val="0"/>
          <c:extLst>
            <c:ext xmlns:c16="http://schemas.microsoft.com/office/drawing/2014/chart" uri="{C3380CC4-5D6E-409C-BE32-E72D297353CC}">
              <c16:uniqueId val="{00000001-B14B-4C61-9212-36F9778027F1}"/>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3.12-3.47'!$A$333</c:f>
              <c:strCache>
                <c:ptCount val="1"/>
                <c:pt idx="0">
                  <c:v>QD=416-0.8(P)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3.12-3.47'!$A$334:$A$337</c:f>
              <c:numCache>
                <c:formatCode>General</c:formatCode>
                <c:ptCount val="4"/>
                <c:pt idx="0">
                  <c:v>416</c:v>
                </c:pt>
                <c:pt idx="1">
                  <c:v>256</c:v>
                </c:pt>
                <c:pt idx="2">
                  <c:v>176</c:v>
                </c:pt>
                <c:pt idx="3">
                  <c:v>96</c:v>
                </c:pt>
              </c:numCache>
            </c:numRef>
          </c:xVal>
          <c:yVal>
            <c:numRef>
              <c:f>'Ejercicios 3.12-3.47'!$B$334:$B$337</c:f>
              <c:numCache>
                <c:formatCode>General</c:formatCode>
                <c:ptCount val="4"/>
                <c:pt idx="0">
                  <c:v>0</c:v>
                </c:pt>
                <c:pt idx="1">
                  <c:v>200</c:v>
                </c:pt>
                <c:pt idx="2">
                  <c:v>300</c:v>
                </c:pt>
                <c:pt idx="3">
                  <c:v>400</c:v>
                </c:pt>
              </c:numCache>
            </c:numRef>
          </c:yVal>
          <c:smooth val="0"/>
          <c:extLst>
            <c:ext xmlns:c16="http://schemas.microsoft.com/office/drawing/2014/chart" uri="{C3380CC4-5D6E-409C-BE32-E72D297353CC}">
              <c16:uniqueId val="{00000001-CC6D-4164-ADE3-3DB60D030535}"/>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3.12-3.47'!$A$352</c:f>
              <c:strCache>
                <c:ptCount val="1"/>
                <c:pt idx="0">
                  <c:v>QD=342-(5/4)P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3.12-3.47'!$A$353:$A$356</c:f>
              <c:numCache>
                <c:formatCode>General</c:formatCode>
                <c:ptCount val="4"/>
                <c:pt idx="0">
                  <c:v>342</c:v>
                </c:pt>
                <c:pt idx="1">
                  <c:v>217</c:v>
                </c:pt>
                <c:pt idx="2">
                  <c:v>92</c:v>
                </c:pt>
                <c:pt idx="3">
                  <c:v>29.5</c:v>
                </c:pt>
              </c:numCache>
            </c:numRef>
          </c:xVal>
          <c:yVal>
            <c:numRef>
              <c:f>'Ejercicios 3.12-3.47'!$B$353:$B$356</c:f>
              <c:numCache>
                <c:formatCode>General</c:formatCode>
                <c:ptCount val="4"/>
                <c:pt idx="0">
                  <c:v>0</c:v>
                </c:pt>
                <c:pt idx="1">
                  <c:v>100</c:v>
                </c:pt>
                <c:pt idx="2">
                  <c:v>200</c:v>
                </c:pt>
                <c:pt idx="3">
                  <c:v>250</c:v>
                </c:pt>
              </c:numCache>
            </c:numRef>
          </c:yVal>
          <c:smooth val="0"/>
          <c:extLst>
            <c:ext xmlns:c16="http://schemas.microsoft.com/office/drawing/2014/chart" uri="{C3380CC4-5D6E-409C-BE32-E72D297353CC}">
              <c16:uniqueId val="{00000001-114D-4155-BFE7-35789D3D67C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3.12-3.47'!$A$372</c:f>
              <c:strCache>
                <c:ptCount val="1"/>
                <c:pt idx="0">
                  <c:v>C=34+0.4(Y)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3.12-3.47'!$B$373:$B$375</c:f>
              <c:numCache>
                <c:formatCode>General</c:formatCode>
                <c:ptCount val="3"/>
                <c:pt idx="0">
                  <c:v>65</c:v>
                </c:pt>
                <c:pt idx="1">
                  <c:v>115</c:v>
                </c:pt>
                <c:pt idx="2">
                  <c:v>165</c:v>
                </c:pt>
              </c:numCache>
            </c:numRef>
          </c:xVal>
          <c:yVal>
            <c:numRef>
              <c:f>'Ejercicios 3.12-3.47'!$A$373:$A$375</c:f>
              <c:numCache>
                <c:formatCode>General</c:formatCode>
                <c:ptCount val="3"/>
                <c:pt idx="0">
                  <c:v>60</c:v>
                </c:pt>
                <c:pt idx="1">
                  <c:v>80</c:v>
                </c:pt>
                <c:pt idx="2">
                  <c:v>100</c:v>
                </c:pt>
              </c:numCache>
            </c:numRef>
          </c:yVal>
          <c:smooth val="0"/>
          <c:extLst>
            <c:ext xmlns:c16="http://schemas.microsoft.com/office/drawing/2014/chart" uri="{C3380CC4-5D6E-409C-BE32-E72D297353CC}">
              <c16:uniqueId val="{00000001-329A-4946-83D0-C71E00481E6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3.12-3.47'!$A$392</c:f>
              <c:strCache>
                <c:ptCount val="1"/>
                <c:pt idx="0">
                  <c:v>C=52.5+0.7(Y)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3.12-3.47'!$B$393:$B$395</c:f>
              <c:numCache>
                <c:formatCode>General</c:formatCode>
                <c:ptCount val="3"/>
                <c:pt idx="0">
                  <c:v>125</c:v>
                </c:pt>
                <c:pt idx="1">
                  <c:v>225</c:v>
                </c:pt>
                <c:pt idx="2">
                  <c:v>275</c:v>
                </c:pt>
              </c:numCache>
            </c:numRef>
          </c:xVal>
          <c:yVal>
            <c:numRef>
              <c:f>'Ejercicios 3.12-3.47'!$A$393:$A$395</c:f>
              <c:numCache>
                <c:formatCode>General</c:formatCode>
                <c:ptCount val="3"/>
                <c:pt idx="0">
                  <c:v>140</c:v>
                </c:pt>
                <c:pt idx="1">
                  <c:v>210</c:v>
                </c:pt>
                <c:pt idx="2">
                  <c:v>245</c:v>
                </c:pt>
              </c:numCache>
            </c:numRef>
          </c:yVal>
          <c:smooth val="0"/>
          <c:extLst>
            <c:ext xmlns:c16="http://schemas.microsoft.com/office/drawing/2014/chart" uri="{C3380CC4-5D6E-409C-BE32-E72D297353CC}">
              <c16:uniqueId val="{00000001-7BDB-4D23-B69D-CDC9E55073DC}"/>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3.12-3.47'!$A$410</c:f>
              <c:strCache>
                <c:ptCount val="1"/>
                <c:pt idx="0">
                  <c:v>C=98+0.8(Y)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3.12-3.47'!$B$411:$B$413</c:f>
              <c:numCache>
                <c:formatCode>General</c:formatCode>
                <c:ptCount val="3"/>
                <c:pt idx="0">
                  <c:v>340</c:v>
                </c:pt>
                <c:pt idx="1">
                  <c:v>540</c:v>
                </c:pt>
                <c:pt idx="2">
                  <c:v>740</c:v>
                </c:pt>
              </c:numCache>
            </c:numRef>
          </c:xVal>
          <c:yVal>
            <c:numRef>
              <c:f>'Ejercicios 3.12-3.47'!$A$411:$A$413</c:f>
              <c:numCache>
                <c:formatCode>General</c:formatCode>
                <c:ptCount val="3"/>
                <c:pt idx="0">
                  <c:v>370</c:v>
                </c:pt>
                <c:pt idx="1">
                  <c:v>530</c:v>
                </c:pt>
                <c:pt idx="2">
                  <c:v>690</c:v>
                </c:pt>
              </c:numCache>
            </c:numRef>
          </c:yVal>
          <c:smooth val="0"/>
          <c:extLst>
            <c:ext xmlns:c16="http://schemas.microsoft.com/office/drawing/2014/chart" uri="{C3380CC4-5D6E-409C-BE32-E72D297353CC}">
              <c16:uniqueId val="{00000001-3EDB-4B5E-8B43-715429E1D59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3.12-3.47'!$A$429</c:f>
              <c:strCache>
                <c:ptCount val="1"/>
                <c:pt idx="0">
                  <c:v>C=15+0.9(Y)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3.12-3.47'!$B$430:$B$432</c:f>
              <c:numCache>
                <c:formatCode>General</c:formatCode>
                <c:ptCount val="3"/>
                <c:pt idx="0">
                  <c:v>50</c:v>
                </c:pt>
                <c:pt idx="1">
                  <c:v>250</c:v>
                </c:pt>
                <c:pt idx="2">
                  <c:v>350</c:v>
                </c:pt>
              </c:numCache>
            </c:numRef>
          </c:xVal>
          <c:yVal>
            <c:numRef>
              <c:f>'Ejercicios 3.12-3.47'!$A$430:$A$432</c:f>
              <c:numCache>
                <c:formatCode>General</c:formatCode>
                <c:ptCount val="3"/>
                <c:pt idx="0">
                  <c:v>60</c:v>
                </c:pt>
                <c:pt idx="1">
                  <c:v>240</c:v>
                </c:pt>
                <c:pt idx="2">
                  <c:v>330</c:v>
                </c:pt>
              </c:numCache>
            </c:numRef>
          </c:yVal>
          <c:smooth val="0"/>
          <c:extLst>
            <c:ext xmlns:c16="http://schemas.microsoft.com/office/drawing/2014/chart" uri="{C3380CC4-5D6E-409C-BE32-E72D297353CC}">
              <c16:uniqueId val="{00000001-D725-4726-8032-FA6AA31107A1}"/>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4.19-4.52'!$C$2</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4.19-4.52'!$A$3:$A$5</c:f>
              <c:numCache>
                <c:formatCode>General</c:formatCode>
                <c:ptCount val="3"/>
                <c:pt idx="0">
                  <c:v>1</c:v>
                </c:pt>
                <c:pt idx="1">
                  <c:v>5</c:v>
                </c:pt>
                <c:pt idx="2">
                  <c:v>9</c:v>
                </c:pt>
              </c:numCache>
            </c:numRef>
          </c:xVal>
          <c:yVal>
            <c:numRef>
              <c:f>'Ejercicios 4.19-4.52'!$B$3:$B$5</c:f>
              <c:numCache>
                <c:formatCode>General</c:formatCode>
                <c:ptCount val="3"/>
                <c:pt idx="0">
                  <c:v>1</c:v>
                </c:pt>
                <c:pt idx="1">
                  <c:v>5</c:v>
                </c:pt>
                <c:pt idx="2">
                  <c:v>9</c:v>
                </c:pt>
              </c:numCache>
            </c:numRef>
          </c:yVal>
          <c:smooth val="0"/>
          <c:extLst>
            <c:ext xmlns:c16="http://schemas.microsoft.com/office/drawing/2014/chart" uri="{C3380CC4-5D6E-409C-BE32-E72D297353CC}">
              <c16:uniqueId val="{00000001-EB9A-42C4-B79F-EBA3B8DA0F91}"/>
            </c:ext>
          </c:extLst>
        </c:ser>
        <c:ser>
          <c:idx val="1"/>
          <c:order val="1"/>
          <c:tx>
            <c:strRef>
              <c:f>'Ejercicios 4.19-4.52'!$C$7</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4.19-4.52'!$A$7:$A$9</c:f>
              <c:numCache>
                <c:formatCode>General</c:formatCode>
                <c:ptCount val="3"/>
                <c:pt idx="0">
                  <c:v>1</c:v>
                </c:pt>
                <c:pt idx="1">
                  <c:v>3</c:v>
                </c:pt>
                <c:pt idx="2">
                  <c:v>4</c:v>
                </c:pt>
              </c:numCache>
            </c:numRef>
          </c:xVal>
          <c:yVal>
            <c:numRef>
              <c:f>'Ejercicios 4.19-4.52'!$B$7:$B$9</c:f>
              <c:numCache>
                <c:formatCode>General</c:formatCode>
                <c:ptCount val="3"/>
                <c:pt idx="0">
                  <c:v>2</c:v>
                </c:pt>
                <c:pt idx="1">
                  <c:v>6</c:v>
                </c:pt>
                <c:pt idx="2">
                  <c:v>8</c:v>
                </c:pt>
              </c:numCache>
            </c:numRef>
          </c:yVal>
          <c:smooth val="0"/>
          <c:extLst>
            <c:ext xmlns:c16="http://schemas.microsoft.com/office/drawing/2014/chart" uri="{C3380CC4-5D6E-409C-BE32-E72D297353CC}">
              <c16:uniqueId val="{00000002-EB9A-42C4-B79F-EBA3B8DA0F91}"/>
            </c:ext>
          </c:extLst>
        </c:ser>
        <c:ser>
          <c:idx val="2"/>
          <c:order val="2"/>
          <c:tx>
            <c:strRef>
              <c:f>'Ejercicios 4.19-4.52'!$C$11</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4.19-4.52'!$A$11:$A$13</c:f>
              <c:numCache>
                <c:formatCode>General</c:formatCode>
                <c:ptCount val="3"/>
                <c:pt idx="0">
                  <c:v>1</c:v>
                </c:pt>
                <c:pt idx="1">
                  <c:v>2</c:v>
                </c:pt>
                <c:pt idx="2">
                  <c:v>3</c:v>
                </c:pt>
              </c:numCache>
            </c:numRef>
          </c:xVal>
          <c:yVal>
            <c:numRef>
              <c:f>'Ejercicios 4.19-4.52'!$B$11:$B$13</c:f>
              <c:numCache>
                <c:formatCode>General</c:formatCode>
                <c:ptCount val="3"/>
                <c:pt idx="0">
                  <c:v>4</c:v>
                </c:pt>
                <c:pt idx="1">
                  <c:v>8</c:v>
                </c:pt>
                <c:pt idx="2">
                  <c:v>12</c:v>
                </c:pt>
              </c:numCache>
            </c:numRef>
          </c:yVal>
          <c:smooth val="0"/>
          <c:extLst>
            <c:ext xmlns:c16="http://schemas.microsoft.com/office/drawing/2014/chart" uri="{C3380CC4-5D6E-409C-BE32-E72D297353CC}">
              <c16:uniqueId val="{00000004-EB9A-42C4-B79F-EBA3B8DA0F9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4.19-4.52'!$C$21</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4.19-4.52'!$A$22:$A$24</c:f>
              <c:numCache>
                <c:formatCode>General</c:formatCode>
                <c:ptCount val="3"/>
                <c:pt idx="0">
                  <c:v>1</c:v>
                </c:pt>
                <c:pt idx="1">
                  <c:v>5</c:v>
                </c:pt>
                <c:pt idx="2">
                  <c:v>9</c:v>
                </c:pt>
              </c:numCache>
            </c:numRef>
          </c:xVal>
          <c:yVal>
            <c:numRef>
              <c:f>'Ejercicios 4.19-4.52'!$B$22:$B$24</c:f>
              <c:numCache>
                <c:formatCode>General</c:formatCode>
                <c:ptCount val="3"/>
                <c:pt idx="0">
                  <c:v>1</c:v>
                </c:pt>
                <c:pt idx="1">
                  <c:v>5</c:v>
                </c:pt>
                <c:pt idx="2">
                  <c:v>9</c:v>
                </c:pt>
              </c:numCache>
            </c:numRef>
          </c:yVal>
          <c:smooth val="0"/>
          <c:extLst>
            <c:ext xmlns:c16="http://schemas.microsoft.com/office/drawing/2014/chart" uri="{C3380CC4-5D6E-409C-BE32-E72D297353CC}">
              <c16:uniqueId val="{00000001-8F76-43EA-88C4-073C3C4A7DF0}"/>
            </c:ext>
          </c:extLst>
        </c:ser>
        <c:ser>
          <c:idx val="1"/>
          <c:order val="1"/>
          <c:tx>
            <c:strRef>
              <c:f>'Ejercicios 4.19-4.52'!$C$26</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4.19-4.52'!$A$26:$A$28</c:f>
              <c:numCache>
                <c:formatCode>General</c:formatCode>
                <c:ptCount val="3"/>
                <c:pt idx="0">
                  <c:v>2</c:v>
                </c:pt>
                <c:pt idx="1">
                  <c:v>4</c:v>
                </c:pt>
                <c:pt idx="2">
                  <c:v>10</c:v>
                </c:pt>
              </c:numCache>
            </c:numRef>
          </c:xVal>
          <c:yVal>
            <c:numRef>
              <c:f>'Ejercicios 4.19-4.52'!$B$26:$B$28</c:f>
              <c:numCache>
                <c:formatCode>General</c:formatCode>
                <c:ptCount val="3"/>
                <c:pt idx="0">
                  <c:v>1</c:v>
                </c:pt>
                <c:pt idx="1">
                  <c:v>2</c:v>
                </c:pt>
                <c:pt idx="2">
                  <c:v>5</c:v>
                </c:pt>
              </c:numCache>
            </c:numRef>
          </c:yVal>
          <c:smooth val="0"/>
          <c:extLst>
            <c:ext xmlns:c16="http://schemas.microsoft.com/office/drawing/2014/chart" uri="{C3380CC4-5D6E-409C-BE32-E72D297353CC}">
              <c16:uniqueId val="{00000003-8F76-43EA-88C4-073C3C4A7DF0}"/>
            </c:ext>
          </c:extLst>
        </c:ser>
        <c:ser>
          <c:idx val="2"/>
          <c:order val="2"/>
          <c:tx>
            <c:strRef>
              <c:f>'Ejercicios 4.19-4.52'!$C$30</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4.19-4.52'!$A$30:$A$32</c:f>
              <c:numCache>
                <c:formatCode>General</c:formatCode>
                <c:ptCount val="3"/>
                <c:pt idx="0">
                  <c:v>4</c:v>
                </c:pt>
                <c:pt idx="1">
                  <c:v>8</c:v>
                </c:pt>
                <c:pt idx="2">
                  <c:v>12</c:v>
                </c:pt>
              </c:numCache>
            </c:numRef>
          </c:xVal>
          <c:yVal>
            <c:numRef>
              <c:f>'Ejercicios 4.19-4.52'!$B$30:$B$32</c:f>
              <c:numCache>
                <c:formatCode>General</c:formatCode>
                <c:ptCount val="3"/>
                <c:pt idx="0">
                  <c:v>1</c:v>
                </c:pt>
                <c:pt idx="1">
                  <c:v>2</c:v>
                </c:pt>
                <c:pt idx="2">
                  <c:v>3</c:v>
                </c:pt>
              </c:numCache>
            </c:numRef>
          </c:yVal>
          <c:smooth val="0"/>
          <c:extLst>
            <c:ext xmlns:c16="http://schemas.microsoft.com/office/drawing/2014/chart" uri="{C3380CC4-5D6E-409C-BE32-E72D297353CC}">
              <c16:uniqueId val="{00000005-8F76-43EA-88C4-073C3C4A7DF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744181977252843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José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3.1-3.11'!$A$36:$A$41</c:f>
              <c:numCache>
                <c:formatCode>General</c:formatCode>
                <c:ptCount val="6"/>
                <c:pt idx="0">
                  <c:v>0</c:v>
                </c:pt>
                <c:pt idx="1">
                  <c:v>5</c:v>
                </c:pt>
                <c:pt idx="2">
                  <c:v>10</c:v>
                </c:pt>
                <c:pt idx="3">
                  <c:v>15</c:v>
                </c:pt>
                <c:pt idx="4">
                  <c:v>20</c:v>
                </c:pt>
                <c:pt idx="5">
                  <c:v>25</c:v>
                </c:pt>
              </c:numCache>
            </c:numRef>
          </c:xVal>
          <c:yVal>
            <c:numRef>
              <c:f>'Ejercicios 3.1-3.11'!$B$36:$B$41</c:f>
              <c:numCache>
                <c:formatCode>General</c:formatCode>
                <c:ptCount val="6"/>
                <c:pt idx="0">
                  <c:v>80</c:v>
                </c:pt>
                <c:pt idx="1">
                  <c:v>60</c:v>
                </c:pt>
                <c:pt idx="2">
                  <c:v>55</c:v>
                </c:pt>
                <c:pt idx="3">
                  <c:v>30</c:v>
                </c:pt>
                <c:pt idx="4">
                  <c:v>10</c:v>
                </c:pt>
                <c:pt idx="5">
                  <c:v>0</c:v>
                </c:pt>
              </c:numCache>
            </c:numRef>
          </c:yVal>
          <c:smooth val="0"/>
          <c:extLst>
            <c:ext xmlns:c16="http://schemas.microsoft.com/office/drawing/2014/chart" uri="{C3380CC4-5D6E-409C-BE32-E72D297353CC}">
              <c16:uniqueId val="{00000002-9D1E-4DB3-BC74-5C68102A941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4.19-4.52'!$C$37</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4.19-4.52'!$A$38:$A$40</c:f>
              <c:numCache>
                <c:formatCode>General</c:formatCode>
                <c:ptCount val="3"/>
                <c:pt idx="0">
                  <c:v>1</c:v>
                </c:pt>
                <c:pt idx="1">
                  <c:v>5</c:v>
                </c:pt>
                <c:pt idx="2">
                  <c:v>9</c:v>
                </c:pt>
              </c:numCache>
            </c:numRef>
          </c:xVal>
          <c:yVal>
            <c:numRef>
              <c:f>'Ejercicios 4.19-4.52'!$B$38:$B$40</c:f>
              <c:numCache>
                <c:formatCode>General</c:formatCode>
                <c:ptCount val="3"/>
                <c:pt idx="0">
                  <c:v>1</c:v>
                </c:pt>
                <c:pt idx="1">
                  <c:v>5</c:v>
                </c:pt>
                <c:pt idx="2">
                  <c:v>9</c:v>
                </c:pt>
              </c:numCache>
            </c:numRef>
          </c:yVal>
          <c:smooth val="0"/>
          <c:extLst>
            <c:ext xmlns:c16="http://schemas.microsoft.com/office/drawing/2014/chart" uri="{C3380CC4-5D6E-409C-BE32-E72D297353CC}">
              <c16:uniqueId val="{00000001-2AAD-41F3-8876-E8A44ECAB9FD}"/>
            </c:ext>
          </c:extLst>
        </c:ser>
        <c:ser>
          <c:idx val="1"/>
          <c:order val="1"/>
          <c:tx>
            <c:strRef>
              <c:f>'Ejercicios 4.19-4.52'!$C$42</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4.19-4.52'!$A$42:$A$44</c:f>
              <c:numCache>
                <c:formatCode>General</c:formatCode>
                <c:ptCount val="3"/>
                <c:pt idx="0">
                  <c:v>2</c:v>
                </c:pt>
                <c:pt idx="1">
                  <c:v>4</c:v>
                </c:pt>
                <c:pt idx="2">
                  <c:v>10</c:v>
                </c:pt>
              </c:numCache>
            </c:numRef>
          </c:xVal>
          <c:yVal>
            <c:numRef>
              <c:f>'Ejercicios 4.19-4.52'!$B$42:$B$44</c:f>
              <c:numCache>
                <c:formatCode>General</c:formatCode>
                <c:ptCount val="3"/>
                <c:pt idx="0">
                  <c:v>3</c:v>
                </c:pt>
                <c:pt idx="1">
                  <c:v>5</c:v>
                </c:pt>
                <c:pt idx="2">
                  <c:v>11</c:v>
                </c:pt>
              </c:numCache>
            </c:numRef>
          </c:yVal>
          <c:smooth val="0"/>
          <c:extLst>
            <c:ext xmlns:c16="http://schemas.microsoft.com/office/drawing/2014/chart" uri="{C3380CC4-5D6E-409C-BE32-E72D297353CC}">
              <c16:uniqueId val="{00000003-2AAD-41F3-8876-E8A44ECAB9FD}"/>
            </c:ext>
          </c:extLst>
        </c:ser>
        <c:ser>
          <c:idx val="2"/>
          <c:order val="2"/>
          <c:tx>
            <c:strRef>
              <c:f>'Ejercicios 4.19-4.52'!$C$46</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4.19-4.52'!$A$46:$A$48</c:f>
              <c:numCache>
                <c:formatCode>General</c:formatCode>
                <c:ptCount val="3"/>
                <c:pt idx="0">
                  <c:v>1</c:v>
                </c:pt>
                <c:pt idx="1">
                  <c:v>5</c:v>
                </c:pt>
                <c:pt idx="2">
                  <c:v>8</c:v>
                </c:pt>
              </c:numCache>
            </c:numRef>
          </c:xVal>
          <c:yVal>
            <c:numRef>
              <c:f>'Ejercicios 4.19-4.52'!$B$46:$B$48</c:f>
              <c:numCache>
                <c:formatCode>General</c:formatCode>
                <c:ptCount val="3"/>
                <c:pt idx="0">
                  <c:v>4</c:v>
                </c:pt>
                <c:pt idx="1">
                  <c:v>8</c:v>
                </c:pt>
                <c:pt idx="2">
                  <c:v>11</c:v>
                </c:pt>
              </c:numCache>
            </c:numRef>
          </c:yVal>
          <c:smooth val="0"/>
          <c:extLst>
            <c:ext xmlns:c16="http://schemas.microsoft.com/office/drawing/2014/chart" uri="{C3380CC4-5D6E-409C-BE32-E72D297353CC}">
              <c16:uniqueId val="{00000005-2AAD-41F3-8876-E8A44ECAB9FD}"/>
            </c:ext>
          </c:extLst>
        </c:ser>
        <c:ser>
          <c:idx val="3"/>
          <c:order val="3"/>
          <c:tx>
            <c:strRef>
              <c:f>'Ejercicios 4.19-4.52'!$C$50</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lgDashDotDot"/>
              </a:ln>
              <a:effectLst/>
            </c:spPr>
            <c:trendlineType val="linear"/>
            <c:dispRSqr val="0"/>
            <c:dispEq val="0"/>
          </c:trendline>
          <c:xVal>
            <c:numRef>
              <c:f>'Ejercicios 4.19-4.52'!$A$50:$A$52</c:f>
              <c:numCache>
                <c:formatCode>General</c:formatCode>
                <c:ptCount val="3"/>
                <c:pt idx="0">
                  <c:v>2</c:v>
                </c:pt>
                <c:pt idx="1">
                  <c:v>9</c:v>
                </c:pt>
                <c:pt idx="2">
                  <c:v>11</c:v>
                </c:pt>
              </c:numCache>
            </c:numRef>
          </c:xVal>
          <c:yVal>
            <c:numRef>
              <c:f>'Ejercicios 4.19-4.52'!$B$50:$B$52</c:f>
              <c:numCache>
                <c:formatCode>General</c:formatCode>
                <c:ptCount val="3"/>
                <c:pt idx="0">
                  <c:v>1</c:v>
                </c:pt>
                <c:pt idx="1">
                  <c:v>8</c:v>
                </c:pt>
                <c:pt idx="2">
                  <c:v>10</c:v>
                </c:pt>
              </c:numCache>
            </c:numRef>
          </c:yVal>
          <c:smooth val="0"/>
          <c:extLst>
            <c:ext xmlns:c16="http://schemas.microsoft.com/office/drawing/2014/chart" uri="{C3380CC4-5D6E-409C-BE32-E72D297353CC}">
              <c16:uniqueId val="{00000006-2AAD-41F3-8876-E8A44ECAB9FD}"/>
            </c:ext>
          </c:extLst>
        </c:ser>
        <c:ser>
          <c:idx val="4"/>
          <c:order val="4"/>
          <c:tx>
            <c:strRef>
              <c:f>'Ejercicios 4.19-4.52'!$C$54</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'Ejercicios 4.19-4.52'!$A$54:$A$56</c:f>
              <c:numCache>
                <c:formatCode>General</c:formatCode>
                <c:ptCount val="3"/>
                <c:pt idx="0">
                  <c:v>3</c:v>
                </c:pt>
                <c:pt idx="1">
                  <c:v>6</c:v>
                </c:pt>
                <c:pt idx="2">
                  <c:v>9</c:v>
                </c:pt>
              </c:numCache>
            </c:numRef>
          </c:xVal>
          <c:yVal>
            <c:numRef>
              <c:f>'Ejercicios 4.19-4.52'!$B$54:$B$56</c:f>
              <c:numCache>
                <c:formatCode>General</c:formatCode>
                <c:ptCount val="3"/>
                <c:pt idx="0">
                  <c:v>0</c:v>
                </c:pt>
                <c:pt idx="1">
                  <c:v>3</c:v>
                </c:pt>
                <c:pt idx="2">
                  <c:v>6</c:v>
                </c:pt>
              </c:numCache>
            </c:numRef>
          </c:yVal>
          <c:smooth val="0"/>
          <c:extLst>
            <c:ext xmlns:c16="http://schemas.microsoft.com/office/drawing/2014/chart" uri="{C3380CC4-5D6E-409C-BE32-E72D297353CC}">
              <c16:uniqueId val="{00000007-2AAD-41F3-8876-E8A44ECAB9F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4.19-4.52'!$C$59</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4.19-4.52'!$A$60:$A$62</c:f>
              <c:numCache>
                <c:formatCode>General</c:formatCode>
                <c:ptCount val="3"/>
                <c:pt idx="0">
                  <c:v>0</c:v>
                </c:pt>
                <c:pt idx="1">
                  <c:v>2</c:v>
                </c:pt>
                <c:pt idx="2">
                  <c:v>3</c:v>
                </c:pt>
              </c:numCache>
            </c:numRef>
          </c:xVal>
          <c:yVal>
            <c:numRef>
              <c:f>'Ejercicios 4.19-4.52'!$B$60:$B$62</c:f>
              <c:numCache>
                <c:formatCode>General</c:formatCode>
                <c:ptCount val="3"/>
                <c:pt idx="0">
                  <c:v>20</c:v>
                </c:pt>
                <c:pt idx="1">
                  <c:v>18</c:v>
                </c:pt>
                <c:pt idx="2">
                  <c:v>17</c:v>
                </c:pt>
              </c:numCache>
            </c:numRef>
          </c:yVal>
          <c:smooth val="0"/>
          <c:extLst>
            <c:ext xmlns:c16="http://schemas.microsoft.com/office/drawing/2014/chart" uri="{C3380CC4-5D6E-409C-BE32-E72D297353CC}">
              <c16:uniqueId val="{00000001-E4D4-490F-8D07-D2D5F4F1D6A1}"/>
            </c:ext>
          </c:extLst>
        </c:ser>
        <c:ser>
          <c:idx val="1"/>
          <c:order val="1"/>
          <c:tx>
            <c:strRef>
              <c:f>'Ejercicios 4.19-4.52'!$C$64</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4.19-4.52'!$A$64:$A$66</c:f>
              <c:numCache>
                <c:formatCode>General</c:formatCode>
                <c:ptCount val="3"/>
                <c:pt idx="0">
                  <c:v>0</c:v>
                </c:pt>
                <c:pt idx="1">
                  <c:v>2</c:v>
                </c:pt>
                <c:pt idx="2">
                  <c:v>3</c:v>
                </c:pt>
              </c:numCache>
            </c:numRef>
          </c:xVal>
          <c:yVal>
            <c:numRef>
              <c:f>'Ejercicios 4.19-4.52'!$B$64:$B$66</c:f>
              <c:numCache>
                <c:formatCode>General</c:formatCode>
                <c:ptCount val="3"/>
                <c:pt idx="0">
                  <c:v>20</c:v>
                </c:pt>
                <c:pt idx="1">
                  <c:v>19</c:v>
                </c:pt>
                <c:pt idx="2">
                  <c:v>18.5</c:v>
                </c:pt>
              </c:numCache>
            </c:numRef>
          </c:yVal>
          <c:smooth val="0"/>
          <c:extLst>
            <c:ext xmlns:c16="http://schemas.microsoft.com/office/drawing/2014/chart" uri="{C3380CC4-5D6E-409C-BE32-E72D297353CC}">
              <c16:uniqueId val="{00000003-E4D4-490F-8D07-D2D5F4F1D6A1}"/>
            </c:ext>
          </c:extLst>
        </c:ser>
        <c:ser>
          <c:idx val="2"/>
          <c:order val="2"/>
          <c:tx>
            <c:strRef>
              <c:f>'Ejercicios 4.19-4.52'!$C$68</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prstDash val="lgDashDotDot"/>
              </a:ln>
              <a:effectLst/>
            </c:spPr>
            <c:trendlineType val="linear"/>
            <c:dispRSqr val="0"/>
            <c:dispEq val="0"/>
          </c:trendline>
          <c:xVal>
            <c:numRef>
              <c:f>'Ejercicios 4.19-4.52'!$A$68:$A$70</c:f>
              <c:numCache>
                <c:formatCode>General</c:formatCode>
                <c:ptCount val="3"/>
                <c:pt idx="0">
                  <c:v>0</c:v>
                </c:pt>
                <c:pt idx="1">
                  <c:v>2</c:v>
                </c:pt>
                <c:pt idx="2">
                  <c:v>3</c:v>
                </c:pt>
              </c:numCache>
            </c:numRef>
          </c:xVal>
          <c:yVal>
            <c:numRef>
              <c:f>'Ejercicios 4.19-4.52'!$B$68:$B$70</c:f>
              <c:numCache>
                <c:formatCode>General</c:formatCode>
                <c:ptCount val="3"/>
                <c:pt idx="0">
                  <c:v>20</c:v>
                </c:pt>
                <c:pt idx="1">
                  <c:v>16</c:v>
                </c:pt>
                <c:pt idx="2">
                  <c:v>14</c:v>
                </c:pt>
              </c:numCache>
            </c:numRef>
          </c:yVal>
          <c:smooth val="0"/>
          <c:extLst>
            <c:ext xmlns:c16="http://schemas.microsoft.com/office/drawing/2014/chart" uri="{C3380CC4-5D6E-409C-BE32-E72D297353CC}">
              <c16:uniqueId val="{00000005-E4D4-490F-8D07-D2D5F4F1D6A1}"/>
            </c:ext>
          </c:extLst>
        </c:ser>
        <c:ser>
          <c:idx val="3"/>
          <c:order val="3"/>
          <c:tx>
            <c:strRef>
              <c:f>'Ejercicios 4.19-4.52'!$C$72</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solid"/>
              </a:ln>
              <a:effectLst/>
            </c:spPr>
            <c:trendlineType val="linear"/>
            <c:dispRSqr val="0"/>
            <c:dispEq val="0"/>
          </c:trendline>
          <c:xVal>
            <c:numRef>
              <c:f>'Ejercicios 4.19-4.52'!$A$72:$A$74</c:f>
              <c:numCache>
                <c:formatCode>General</c:formatCode>
                <c:ptCount val="3"/>
                <c:pt idx="0">
                  <c:v>0</c:v>
                </c:pt>
                <c:pt idx="1">
                  <c:v>2</c:v>
                </c:pt>
                <c:pt idx="2">
                  <c:v>3</c:v>
                </c:pt>
              </c:numCache>
            </c:numRef>
          </c:xVal>
          <c:yVal>
            <c:numRef>
              <c:f>'Ejercicios 4.19-4.52'!$B$72:$B$74</c:f>
              <c:numCache>
                <c:formatCode>General</c:formatCode>
                <c:ptCount val="3"/>
                <c:pt idx="0">
                  <c:v>20</c:v>
                </c:pt>
                <c:pt idx="1">
                  <c:v>19.5</c:v>
                </c:pt>
                <c:pt idx="2">
                  <c:v>19.25</c:v>
                </c:pt>
              </c:numCache>
            </c:numRef>
          </c:yVal>
          <c:smooth val="0"/>
          <c:extLst>
            <c:ext xmlns:c16="http://schemas.microsoft.com/office/drawing/2014/chart" uri="{C3380CC4-5D6E-409C-BE32-E72D297353CC}">
              <c16:uniqueId val="{00000007-E4D4-490F-8D07-D2D5F4F1D6A1}"/>
            </c:ext>
          </c:extLst>
        </c:ser>
        <c:ser>
          <c:idx val="4"/>
          <c:order val="4"/>
          <c:tx>
            <c:strRef>
              <c:f>'Ejercicios 4.19-4.52'!$C$76</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'Ejercicios 4.19-4.52'!$A$76:$A$78</c:f>
              <c:numCache>
                <c:formatCode>General</c:formatCode>
                <c:ptCount val="3"/>
                <c:pt idx="0">
                  <c:v>0</c:v>
                </c:pt>
                <c:pt idx="1">
                  <c:v>2</c:v>
                </c:pt>
                <c:pt idx="2">
                  <c:v>3</c:v>
                </c:pt>
              </c:numCache>
            </c:numRef>
          </c:xVal>
          <c:yVal>
            <c:numRef>
              <c:f>'Ejercicios 4.19-4.52'!$B$76:$B$78</c:f>
              <c:numCache>
                <c:formatCode>General</c:formatCode>
                <c:ptCount val="3"/>
                <c:pt idx="0">
                  <c:v>20</c:v>
                </c:pt>
                <c:pt idx="1">
                  <c:v>12</c:v>
                </c:pt>
                <c:pt idx="2">
                  <c:v>8</c:v>
                </c:pt>
              </c:numCache>
            </c:numRef>
          </c:yVal>
          <c:smooth val="0"/>
          <c:extLst>
            <c:ext xmlns:c16="http://schemas.microsoft.com/office/drawing/2014/chart" uri="{C3380CC4-5D6E-409C-BE32-E72D297353CC}">
              <c16:uniqueId val="{00000009-E4D4-490F-8D07-D2D5F4F1D6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7"/>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4.19-4.52'!$C$81</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4.19-4.52'!$A$82:$A$84</c:f>
              <c:numCache>
                <c:formatCode>General</c:formatCode>
                <c:ptCount val="3"/>
                <c:pt idx="0">
                  <c:v>0</c:v>
                </c:pt>
                <c:pt idx="1">
                  <c:v>2</c:v>
                </c:pt>
                <c:pt idx="2">
                  <c:v>9</c:v>
                </c:pt>
              </c:numCache>
            </c:numRef>
          </c:xVal>
          <c:yVal>
            <c:numRef>
              <c:f>'Ejercicios 4.19-4.52'!$B$82:$B$84</c:f>
              <c:numCache>
                <c:formatCode>General</c:formatCode>
                <c:ptCount val="3"/>
                <c:pt idx="0">
                  <c:v>20</c:v>
                </c:pt>
                <c:pt idx="1">
                  <c:v>22</c:v>
                </c:pt>
                <c:pt idx="2">
                  <c:v>29</c:v>
                </c:pt>
              </c:numCache>
            </c:numRef>
          </c:yVal>
          <c:smooth val="0"/>
          <c:extLst>
            <c:ext xmlns:c16="http://schemas.microsoft.com/office/drawing/2014/chart" uri="{C3380CC4-5D6E-409C-BE32-E72D297353CC}">
              <c16:uniqueId val="{00000001-AD3A-40D8-B9EA-75AF13E5E810}"/>
            </c:ext>
          </c:extLst>
        </c:ser>
        <c:ser>
          <c:idx val="1"/>
          <c:order val="1"/>
          <c:tx>
            <c:strRef>
              <c:f>'Ejercicios 4.19-4.52'!$C$86</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4.19-4.52'!$A$86:$A$88</c:f>
              <c:numCache>
                <c:formatCode>General</c:formatCode>
                <c:ptCount val="3"/>
                <c:pt idx="0">
                  <c:v>0</c:v>
                </c:pt>
                <c:pt idx="1">
                  <c:v>2</c:v>
                </c:pt>
                <c:pt idx="2">
                  <c:v>9</c:v>
                </c:pt>
              </c:numCache>
            </c:numRef>
          </c:xVal>
          <c:yVal>
            <c:numRef>
              <c:f>'Ejercicios 4.19-4.52'!$B$86:$B$88</c:f>
              <c:numCache>
                <c:formatCode>General</c:formatCode>
                <c:ptCount val="3"/>
                <c:pt idx="0">
                  <c:v>20</c:v>
                </c:pt>
                <c:pt idx="1">
                  <c:v>21</c:v>
                </c:pt>
                <c:pt idx="2">
                  <c:v>24.5</c:v>
                </c:pt>
              </c:numCache>
            </c:numRef>
          </c:yVal>
          <c:smooth val="0"/>
          <c:extLst>
            <c:ext xmlns:c16="http://schemas.microsoft.com/office/drawing/2014/chart" uri="{C3380CC4-5D6E-409C-BE32-E72D297353CC}">
              <c16:uniqueId val="{00000003-AD3A-40D8-B9EA-75AF13E5E810}"/>
            </c:ext>
          </c:extLst>
        </c:ser>
        <c:ser>
          <c:idx val="2"/>
          <c:order val="2"/>
          <c:tx>
            <c:strRef>
              <c:f>'Ejercicios 4.19-4.52'!$C$90</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prstDash val="lgDashDotDot"/>
              </a:ln>
              <a:effectLst/>
            </c:spPr>
            <c:trendlineType val="linear"/>
            <c:dispRSqr val="0"/>
            <c:dispEq val="0"/>
          </c:trendline>
          <c:xVal>
            <c:numRef>
              <c:f>'Ejercicios 4.19-4.52'!$A$90:$A$92</c:f>
              <c:numCache>
                <c:formatCode>General</c:formatCode>
                <c:ptCount val="3"/>
                <c:pt idx="0">
                  <c:v>0</c:v>
                </c:pt>
                <c:pt idx="1">
                  <c:v>2</c:v>
                </c:pt>
                <c:pt idx="2">
                  <c:v>9</c:v>
                </c:pt>
              </c:numCache>
            </c:numRef>
          </c:xVal>
          <c:yVal>
            <c:numRef>
              <c:f>'Ejercicios 4.19-4.52'!$B$90:$B$92</c:f>
              <c:numCache>
                <c:formatCode>General</c:formatCode>
                <c:ptCount val="3"/>
                <c:pt idx="0">
                  <c:v>20</c:v>
                </c:pt>
                <c:pt idx="1">
                  <c:v>24</c:v>
                </c:pt>
                <c:pt idx="2">
                  <c:v>38</c:v>
                </c:pt>
              </c:numCache>
            </c:numRef>
          </c:yVal>
          <c:smooth val="0"/>
          <c:extLst>
            <c:ext xmlns:c16="http://schemas.microsoft.com/office/drawing/2014/chart" uri="{C3380CC4-5D6E-409C-BE32-E72D297353CC}">
              <c16:uniqueId val="{00000005-AD3A-40D8-B9EA-75AF13E5E810}"/>
            </c:ext>
          </c:extLst>
        </c:ser>
        <c:ser>
          <c:idx val="3"/>
          <c:order val="3"/>
          <c:tx>
            <c:strRef>
              <c:f>'Ejercicios 4.19-4.52'!$C$94</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solid"/>
              </a:ln>
              <a:effectLst/>
            </c:spPr>
            <c:trendlineType val="linear"/>
            <c:dispRSqr val="0"/>
            <c:dispEq val="0"/>
          </c:trendline>
          <c:xVal>
            <c:numRef>
              <c:f>'Ejercicios 4.19-4.52'!$A$94:$A$96</c:f>
              <c:numCache>
                <c:formatCode>General</c:formatCode>
                <c:ptCount val="3"/>
                <c:pt idx="0">
                  <c:v>0</c:v>
                </c:pt>
                <c:pt idx="1">
                  <c:v>2</c:v>
                </c:pt>
                <c:pt idx="2">
                  <c:v>9</c:v>
                </c:pt>
              </c:numCache>
            </c:numRef>
          </c:xVal>
          <c:yVal>
            <c:numRef>
              <c:f>'Ejercicios 4.19-4.52'!$B$94:$B$97</c:f>
              <c:numCache>
                <c:formatCode>General</c:formatCode>
                <c:ptCount val="4"/>
                <c:pt idx="0">
                  <c:v>20</c:v>
                </c:pt>
                <c:pt idx="1">
                  <c:v>20.5</c:v>
                </c:pt>
                <c:pt idx="2">
                  <c:v>22.25</c:v>
                </c:pt>
              </c:numCache>
            </c:numRef>
          </c:yVal>
          <c:smooth val="0"/>
          <c:extLst>
            <c:ext xmlns:c16="http://schemas.microsoft.com/office/drawing/2014/chart" uri="{C3380CC4-5D6E-409C-BE32-E72D297353CC}">
              <c16:uniqueId val="{00000007-AD3A-40D8-B9EA-75AF13E5E810}"/>
            </c:ext>
          </c:extLst>
        </c:ser>
        <c:ser>
          <c:idx val="4"/>
          <c:order val="4"/>
          <c:tx>
            <c:strRef>
              <c:f>'Ejercicios 4.19-4.52'!$C$98</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'Ejercicios 4.19-4.52'!$A$98:$A$100</c:f>
              <c:numCache>
                <c:formatCode>General</c:formatCode>
                <c:ptCount val="3"/>
                <c:pt idx="0">
                  <c:v>0</c:v>
                </c:pt>
                <c:pt idx="1">
                  <c:v>2</c:v>
                </c:pt>
                <c:pt idx="2">
                  <c:v>9</c:v>
                </c:pt>
              </c:numCache>
            </c:numRef>
          </c:xVal>
          <c:yVal>
            <c:numRef>
              <c:f>'Ejercicios 4.19-4.52'!$B$98:$B$100</c:f>
              <c:numCache>
                <c:formatCode>General</c:formatCode>
                <c:ptCount val="3"/>
                <c:pt idx="0">
                  <c:v>20</c:v>
                </c:pt>
                <c:pt idx="1">
                  <c:v>28</c:v>
                </c:pt>
                <c:pt idx="2">
                  <c:v>56</c:v>
                </c:pt>
              </c:numCache>
            </c:numRef>
          </c:yVal>
          <c:smooth val="0"/>
          <c:extLst>
            <c:ext xmlns:c16="http://schemas.microsoft.com/office/drawing/2014/chart" uri="{C3380CC4-5D6E-409C-BE32-E72D297353CC}">
              <c16:uniqueId val="{00000009-AD3A-40D8-B9EA-75AF13E5E8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7"/>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4.19-4.52'!$C$103</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4.19-4.52'!$A$104:$A$106</c:f>
              <c:numCache>
                <c:formatCode>General</c:formatCode>
                <c:ptCount val="3"/>
                <c:pt idx="0">
                  <c:v>0</c:v>
                </c:pt>
                <c:pt idx="1">
                  <c:v>3</c:v>
                </c:pt>
                <c:pt idx="2">
                  <c:v>5</c:v>
                </c:pt>
              </c:numCache>
            </c:numRef>
          </c:xVal>
          <c:yVal>
            <c:numRef>
              <c:f>'Ejercicios 4.19-4.52'!$B$104:$B$106</c:f>
              <c:numCache>
                <c:formatCode>General</c:formatCode>
                <c:ptCount val="3"/>
                <c:pt idx="0">
                  <c:v>5</c:v>
                </c:pt>
                <c:pt idx="1">
                  <c:v>2</c:v>
                </c:pt>
                <c:pt idx="2">
                  <c:v>0</c:v>
                </c:pt>
              </c:numCache>
            </c:numRef>
          </c:yVal>
          <c:smooth val="0"/>
          <c:extLst>
            <c:ext xmlns:c16="http://schemas.microsoft.com/office/drawing/2014/chart" uri="{C3380CC4-5D6E-409C-BE32-E72D297353CC}">
              <c16:uniqueId val="{00000001-1C0A-4155-8BF3-171CBAEC4B74}"/>
            </c:ext>
          </c:extLst>
        </c:ser>
        <c:ser>
          <c:idx val="1"/>
          <c:order val="1"/>
          <c:tx>
            <c:strRef>
              <c:f>'Ejercicios 4.19-4.52'!$C$108</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4.19-4.52'!$A$108:$A$110</c:f>
              <c:numCache>
                <c:formatCode>General</c:formatCode>
                <c:ptCount val="3"/>
                <c:pt idx="0">
                  <c:v>0</c:v>
                </c:pt>
                <c:pt idx="1">
                  <c:v>3</c:v>
                </c:pt>
                <c:pt idx="2">
                  <c:v>5</c:v>
                </c:pt>
              </c:numCache>
            </c:numRef>
          </c:xVal>
          <c:yVal>
            <c:numRef>
              <c:f>'Ejercicios 4.19-4.52'!$B$108:$B$110</c:f>
              <c:numCache>
                <c:formatCode>General</c:formatCode>
                <c:ptCount val="3"/>
                <c:pt idx="0">
                  <c:v>10</c:v>
                </c:pt>
                <c:pt idx="1">
                  <c:v>7</c:v>
                </c:pt>
                <c:pt idx="2">
                  <c:v>5</c:v>
                </c:pt>
              </c:numCache>
            </c:numRef>
          </c:yVal>
          <c:smooth val="0"/>
          <c:extLst>
            <c:ext xmlns:c16="http://schemas.microsoft.com/office/drawing/2014/chart" uri="{C3380CC4-5D6E-409C-BE32-E72D297353CC}">
              <c16:uniqueId val="{00000003-1C0A-4155-8BF3-171CBAEC4B74}"/>
            </c:ext>
          </c:extLst>
        </c:ser>
        <c:ser>
          <c:idx val="2"/>
          <c:order val="2"/>
          <c:tx>
            <c:strRef>
              <c:f>'Ejercicios 4.19-4.52'!$C$112</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4.19-4.52'!$A$112:$A$114</c:f>
              <c:numCache>
                <c:formatCode>General</c:formatCode>
                <c:ptCount val="3"/>
                <c:pt idx="0">
                  <c:v>0</c:v>
                </c:pt>
                <c:pt idx="1">
                  <c:v>3</c:v>
                </c:pt>
                <c:pt idx="2">
                  <c:v>5</c:v>
                </c:pt>
              </c:numCache>
            </c:numRef>
          </c:xVal>
          <c:yVal>
            <c:numRef>
              <c:f>'Ejercicios 4.19-4.52'!$B$112:$B$114</c:f>
              <c:numCache>
                <c:formatCode>General</c:formatCode>
                <c:ptCount val="3"/>
                <c:pt idx="0">
                  <c:v>15</c:v>
                </c:pt>
                <c:pt idx="1">
                  <c:v>12</c:v>
                </c:pt>
                <c:pt idx="2">
                  <c:v>10</c:v>
                </c:pt>
              </c:numCache>
            </c:numRef>
          </c:yVal>
          <c:smooth val="0"/>
          <c:extLst>
            <c:ext xmlns:c16="http://schemas.microsoft.com/office/drawing/2014/chart" uri="{C3380CC4-5D6E-409C-BE32-E72D297353CC}">
              <c16:uniqueId val="{00000005-1C0A-4155-8BF3-171CBAEC4B7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4.19-4.52'!$C$119</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4.19-4.52'!$A$120:$A$122</c:f>
              <c:numCache>
                <c:formatCode>General</c:formatCode>
                <c:ptCount val="3"/>
                <c:pt idx="0">
                  <c:v>0</c:v>
                </c:pt>
                <c:pt idx="1">
                  <c:v>3</c:v>
                </c:pt>
                <c:pt idx="2">
                  <c:v>5</c:v>
                </c:pt>
              </c:numCache>
            </c:numRef>
          </c:xVal>
          <c:yVal>
            <c:numRef>
              <c:f>'Ejercicios 4.19-4.52'!$B$120:$B$122</c:f>
              <c:numCache>
                <c:formatCode>General</c:formatCode>
                <c:ptCount val="3"/>
                <c:pt idx="0">
                  <c:v>20</c:v>
                </c:pt>
                <c:pt idx="1">
                  <c:v>23</c:v>
                </c:pt>
                <c:pt idx="2">
                  <c:v>25</c:v>
                </c:pt>
              </c:numCache>
            </c:numRef>
          </c:yVal>
          <c:smooth val="0"/>
          <c:extLst>
            <c:ext xmlns:c16="http://schemas.microsoft.com/office/drawing/2014/chart" uri="{C3380CC4-5D6E-409C-BE32-E72D297353CC}">
              <c16:uniqueId val="{00000001-2D04-4582-B2DE-5A4B6E99D396}"/>
            </c:ext>
          </c:extLst>
        </c:ser>
        <c:ser>
          <c:idx val="1"/>
          <c:order val="1"/>
          <c:tx>
            <c:strRef>
              <c:f>'Ejercicios 4.19-4.52'!$C$124</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4.19-4.52'!$A$124:$A$126</c:f>
              <c:numCache>
                <c:formatCode>General</c:formatCode>
                <c:ptCount val="3"/>
                <c:pt idx="0">
                  <c:v>0</c:v>
                </c:pt>
                <c:pt idx="1">
                  <c:v>3</c:v>
                </c:pt>
                <c:pt idx="2">
                  <c:v>5</c:v>
                </c:pt>
              </c:numCache>
            </c:numRef>
          </c:xVal>
          <c:yVal>
            <c:numRef>
              <c:f>'Ejercicios 4.19-4.52'!$B$124:$B$126</c:f>
              <c:numCache>
                <c:formatCode>General</c:formatCode>
                <c:ptCount val="3"/>
                <c:pt idx="0">
                  <c:v>25</c:v>
                </c:pt>
                <c:pt idx="1">
                  <c:v>28</c:v>
                </c:pt>
                <c:pt idx="2">
                  <c:v>30</c:v>
                </c:pt>
              </c:numCache>
            </c:numRef>
          </c:yVal>
          <c:smooth val="0"/>
          <c:extLst>
            <c:ext xmlns:c16="http://schemas.microsoft.com/office/drawing/2014/chart" uri="{C3380CC4-5D6E-409C-BE32-E72D297353CC}">
              <c16:uniqueId val="{00000003-2D04-4582-B2DE-5A4B6E99D396}"/>
            </c:ext>
          </c:extLst>
        </c:ser>
        <c:ser>
          <c:idx val="2"/>
          <c:order val="2"/>
          <c:tx>
            <c:strRef>
              <c:f>'Ejercicios 4.19-4.52'!$C$128</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4.19-4.52'!$A$128:$A$130</c:f>
              <c:numCache>
                <c:formatCode>General</c:formatCode>
                <c:ptCount val="3"/>
                <c:pt idx="0">
                  <c:v>0</c:v>
                </c:pt>
                <c:pt idx="1">
                  <c:v>3</c:v>
                </c:pt>
                <c:pt idx="2">
                  <c:v>5</c:v>
                </c:pt>
              </c:numCache>
            </c:numRef>
          </c:xVal>
          <c:yVal>
            <c:numRef>
              <c:f>'Ejercicios 4.19-4.52'!$B$128:$B$130</c:f>
              <c:numCache>
                <c:formatCode>General</c:formatCode>
                <c:ptCount val="3"/>
                <c:pt idx="0">
                  <c:v>30</c:v>
                </c:pt>
                <c:pt idx="1">
                  <c:v>33</c:v>
                </c:pt>
                <c:pt idx="2">
                  <c:v>35</c:v>
                </c:pt>
              </c:numCache>
            </c:numRef>
          </c:yVal>
          <c:smooth val="0"/>
          <c:extLst>
            <c:ext xmlns:c16="http://schemas.microsoft.com/office/drawing/2014/chart" uri="{C3380CC4-5D6E-409C-BE32-E72D297353CC}">
              <c16:uniqueId val="{00000005-2D04-4582-B2DE-5A4B6E99D39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4.19-4.52'!$C$135</c:f>
              <c:strCache>
                <c:ptCount val="1"/>
                <c:pt idx="0">
                  <c:v>a</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4.19-4.52'!$A$136:$A$138</c:f>
              <c:numCache>
                <c:formatCode>General</c:formatCode>
                <c:ptCount val="3"/>
                <c:pt idx="0">
                  <c:v>1</c:v>
                </c:pt>
                <c:pt idx="1">
                  <c:v>3</c:v>
                </c:pt>
                <c:pt idx="2">
                  <c:v>9</c:v>
                </c:pt>
              </c:numCache>
            </c:numRef>
          </c:xVal>
          <c:yVal>
            <c:numRef>
              <c:f>'Ejercicios 4.19-4.52'!$B$136:$B$138</c:f>
              <c:numCache>
                <c:formatCode>General</c:formatCode>
                <c:ptCount val="3"/>
                <c:pt idx="0">
                  <c:v>1</c:v>
                </c:pt>
                <c:pt idx="1">
                  <c:v>0.33333333333333331</c:v>
                </c:pt>
                <c:pt idx="2">
                  <c:v>0.1111111111111111</c:v>
                </c:pt>
              </c:numCache>
            </c:numRef>
          </c:yVal>
          <c:smooth val="0"/>
          <c:extLst>
            <c:ext xmlns:c16="http://schemas.microsoft.com/office/drawing/2014/chart" uri="{C3380CC4-5D6E-409C-BE32-E72D297353CC}">
              <c16:uniqueId val="{00000001-AA84-47CC-9CF3-AEF6EA0474DA}"/>
            </c:ext>
          </c:extLst>
        </c:ser>
        <c:ser>
          <c:idx val="1"/>
          <c:order val="1"/>
          <c:tx>
            <c:strRef>
              <c:f>'Ejercicios 4.19-4.52'!$C$140</c:f>
              <c:strCache>
                <c:ptCount val="1"/>
                <c:pt idx="0">
                  <c:v>b</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4.19-4.52'!$A$140:$A$142</c:f>
              <c:numCache>
                <c:formatCode>General</c:formatCode>
                <c:ptCount val="3"/>
                <c:pt idx="0">
                  <c:v>1</c:v>
                </c:pt>
                <c:pt idx="1">
                  <c:v>3</c:v>
                </c:pt>
                <c:pt idx="2">
                  <c:v>9</c:v>
                </c:pt>
              </c:numCache>
            </c:numRef>
          </c:xVal>
          <c:yVal>
            <c:numRef>
              <c:f>'Ejercicios 4.19-4.52'!$B$140:$B$142</c:f>
              <c:numCache>
                <c:formatCode>General</c:formatCode>
                <c:ptCount val="3"/>
                <c:pt idx="0">
                  <c:v>3</c:v>
                </c:pt>
                <c:pt idx="1">
                  <c:v>1</c:v>
                </c:pt>
                <c:pt idx="2">
                  <c:v>0.33333333333333331</c:v>
                </c:pt>
              </c:numCache>
            </c:numRef>
          </c:yVal>
          <c:smooth val="0"/>
          <c:extLst>
            <c:ext xmlns:c16="http://schemas.microsoft.com/office/drawing/2014/chart" uri="{C3380CC4-5D6E-409C-BE32-E72D297353CC}">
              <c16:uniqueId val="{00000003-AA84-47CC-9CF3-AEF6EA0474DA}"/>
            </c:ext>
          </c:extLst>
        </c:ser>
        <c:ser>
          <c:idx val="2"/>
          <c:order val="2"/>
          <c:tx>
            <c:strRef>
              <c:f>'Ejercicios 4.19-4.52'!$C$144</c:f>
              <c:strCache>
                <c:ptCount val="1"/>
                <c:pt idx="0">
                  <c:v>c</c:v>
                </c:pt>
              </c:strCache>
            </c:strRef>
          </c:tx>
          <c:spPr>
            <a:ln w="22225" cap="rnd">
              <a:solidFill>
                <a:schemeClr val="accent3"/>
              </a:solidFill>
              <a:prstDash val="sysDot"/>
              <a:round/>
            </a:ln>
            <a:effectLst/>
          </c:spPr>
          <c:marker>
            <c:symbol val="circle"/>
            <c:size val="6"/>
            <c:spPr>
              <a:solidFill>
                <a:schemeClr val="lt1"/>
              </a:solidFill>
              <a:ln w="15875">
                <a:solidFill>
                  <a:schemeClr val="accent3"/>
                </a:solidFill>
                <a:round/>
              </a:ln>
              <a:effectLst/>
            </c:spPr>
          </c:marker>
          <c:xVal>
            <c:numRef>
              <c:f>'Ejercicios 4.19-4.52'!$A$144:$A$146</c:f>
              <c:numCache>
                <c:formatCode>General</c:formatCode>
                <c:ptCount val="3"/>
                <c:pt idx="0">
                  <c:v>1</c:v>
                </c:pt>
                <c:pt idx="1">
                  <c:v>3</c:v>
                </c:pt>
                <c:pt idx="2">
                  <c:v>9</c:v>
                </c:pt>
              </c:numCache>
            </c:numRef>
          </c:xVal>
          <c:yVal>
            <c:numRef>
              <c:f>'Ejercicios 4.19-4.52'!$B$144:$B$146</c:f>
              <c:numCache>
                <c:formatCode>General</c:formatCode>
                <c:ptCount val="3"/>
                <c:pt idx="0">
                  <c:v>6</c:v>
                </c:pt>
                <c:pt idx="1">
                  <c:v>2</c:v>
                </c:pt>
                <c:pt idx="2">
                  <c:v>0.66666666666666663</c:v>
                </c:pt>
              </c:numCache>
            </c:numRef>
          </c:yVal>
          <c:smooth val="0"/>
          <c:extLst>
            <c:ext xmlns:c16="http://schemas.microsoft.com/office/drawing/2014/chart" uri="{C3380CC4-5D6E-409C-BE32-E72D297353CC}">
              <c16:uniqueId val="{00000005-AA84-47CC-9CF3-AEF6EA0474D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4.19-4.52'!$C$150</c:f>
              <c:strCache>
                <c:ptCount val="1"/>
                <c:pt idx="0">
                  <c:v>a</c:v>
                </c:pt>
              </c:strCache>
            </c:strRef>
          </c:tx>
          <c:spPr>
            <a:ln w="22225" cap="rnd">
              <a:solidFill>
                <a:schemeClr val="accent1"/>
              </a:solidFill>
              <a:prstDash val="sysDash"/>
              <a:round/>
            </a:ln>
            <a:effectLst/>
          </c:spPr>
          <c:marker>
            <c:symbol val="circle"/>
            <c:size val="6"/>
            <c:spPr>
              <a:solidFill>
                <a:schemeClr val="lt1"/>
              </a:solidFill>
              <a:ln w="15875">
                <a:solidFill>
                  <a:schemeClr val="accent1"/>
                </a:solidFill>
                <a:round/>
              </a:ln>
              <a:effectLst/>
            </c:spPr>
          </c:marker>
          <c:xVal>
            <c:numRef>
              <c:f>'Ejercicios 4.19-4.52'!$A$151:$A$153</c:f>
              <c:numCache>
                <c:formatCode>General</c:formatCode>
                <c:ptCount val="3"/>
                <c:pt idx="0">
                  <c:v>1</c:v>
                </c:pt>
                <c:pt idx="1">
                  <c:v>3</c:v>
                </c:pt>
                <c:pt idx="2">
                  <c:v>6</c:v>
                </c:pt>
              </c:numCache>
            </c:numRef>
          </c:xVal>
          <c:yVal>
            <c:numRef>
              <c:f>'Ejercicios 4.19-4.52'!$B$151:$B$153</c:f>
              <c:numCache>
                <c:formatCode>General</c:formatCode>
                <c:ptCount val="3"/>
                <c:pt idx="0">
                  <c:v>1</c:v>
                </c:pt>
                <c:pt idx="1">
                  <c:v>0.33333333333333331</c:v>
                </c:pt>
                <c:pt idx="2">
                  <c:v>0.16666666666666666</c:v>
                </c:pt>
              </c:numCache>
            </c:numRef>
          </c:yVal>
          <c:smooth val="0"/>
          <c:extLst>
            <c:ext xmlns:c16="http://schemas.microsoft.com/office/drawing/2014/chart" uri="{C3380CC4-5D6E-409C-BE32-E72D297353CC}">
              <c16:uniqueId val="{00000001-6A22-4F88-8097-0430B9C59873}"/>
            </c:ext>
          </c:extLst>
        </c:ser>
        <c:ser>
          <c:idx val="1"/>
          <c:order val="1"/>
          <c:tx>
            <c:strRef>
              <c:f>'Ejercicios 4.19-4.52'!$C$155</c:f>
              <c:strCache>
                <c:ptCount val="1"/>
                <c:pt idx="0">
                  <c:v>b</c:v>
                </c:pt>
              </c:strCache>
            </c:strRef>
          </c:tx>
          <c:spPr>
            <a:ln w="22225" cap="rnd">
              <a:solidFill>
                <a:schemeClr val="accent2"/>
              </a:solidFill>
              <a:prstDash val="dash"/>
              <a:round/>
            </a:ln>
            <a:effectLst/>
          </c:spPr>
          <c:marker>
            <c:symbol val="circle"/>
            <c:size val="6"/>
            <c:spPr>
              <a:solidFill>
                <a:schemeClr val="lt1"/>
              </a:solidFill>
              <a:ln w="15875">
                <a:solidFill>
                  <a:schemeClr val="accent2"/>
                </a:solidFill>
                <a:round/>
              </a:ln>
              <a:effectLst/>
            </c:spPr>
          </c:marker>
          <c:xVal>
            <c:numRef>
              <c:f>'Ejercicios 4.19-4.52'!$A$155:$A$157</c:f>
              <c:numCache>
                <c:formatCode>General</c:formatCode>
                <c:ptCount val="3"/>
                <c:pt idx="0">
                  <c:v>1</c:v>
                </c:pt>
                <c:pt idx="1">
                  <c:v>3</c:v>
                </c:pt>
                <c:pt idx="2">
                  <c:v>6</c:v>
                </c:pt>
              </c:numCache>
            </c:numRef>
          </c:xVal>
          <c:yVal>
            <c:numRef>
              <c:f>'Ejercicios 4.19-4.52'!$B$155:$B$157</c:f>
              <c:numCache>
                <c:formatCode>General</c:formatCode>
                <c:ptCount val="3"/>
                <c:pt idx="0">
                  <c:v>1</c:v>
                </c:pt>
                <c:pt idx="1">
                  <c:v>0.1111111111111111</c:v>
                </c:pt>
                <c:pt idx="2">
                  <c:v>2.7777777777777776E-2</c:v>
                </c:pt>
              </c:numCache>
            </c:numRef>
          </c:yVal>
          <c:smooth val="0"/>
          <c:extLst>
            <c:ext xmlns:c16="http://schemas.microsoft.com/office/drawing/2014/chart" uri="{C3380CC4-5D6E-409C-BE32-E72D297353CC}">
              <c16:uniqueId val="{00000003-6A22-4F88-8097-0430B9C59873}"/>
            </c:ext>
          </c:extLst>
        </c:ser>
        <c:ser>
          <c:idx val="2"/>
          <c:order val="2"/>
          <c:tx>
            <c:strRef>
              <c:f>'Ejercicios 4.19-4.52'!$C$159</c:f>
              <c:strCache>
                <c:ptCount val="1"/>
                <c:pt idx="0">
                  <c:v>c</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4.19-4.52'!$A$159:$A$161</c:f>
              <c:numCache>
                <c:formatCode>General</c:formatCode>
                <c:ptCount val="3"/>
                <c:pt idx="0">
                  <c:v>1</c:v>
                </c:pt>
                <c:pt idx="1">
                  <c:v>3</c:v>
                </c:pt>
                <c:pt idx="2">
                  <c:v>6</c:v>
                </c:pt>
              </c:numCache>
            </c:numRef>
          </c:xVal>
          <c:yVal>
            <c:numRef>
              <c:f>'Ejercicios 4.19-4.52'!$B$159:$B$161</c:f>
              <c:numCache>
                <c:formatCode>General</c:formatCode>
                <c:ptCount val="3"/>
                <c:pt idx="0">
                  <c:v>1</c:v>
                </c:pt>
                <c:pt idx="1">
                  <c:v>3.7037037037037035E-2</c:v>
                </c:pt>
                <c:pt idx="2">
                  <c:v>4.6296296296296294E-3</c:v>
                </c:pt>
              </c:numCache>
            </c:numRef>
          </c:yVal>
          <c:smooth val="0"/>
          <c:extLst>
            <c:ext xmlns:c16="http://schemas.microsoft.com/office/drawing/2014/chart" uri="{C3380CC4-5D6E-409C-BE32-E72D297353CC}">
              <c16:uniqueId val="{00000005-6A22-4F88-8097-0430B9C5987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4.19-4.52'!$C$165</c:f>
              <c:strCache>
                <c:ptCount val="1"/>
                <c:pt idx="0">
                  <c:v>a</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4.19-4.52'!$A$166:$A$168</c:f>
              <c:numCache>
                <c:formatCode>General</c:formatCode>
                <c:ptCount val="3"/>
                <c:pt idx="0">
                  <c:v>2</c:v>
                </c:pt>
                <c:pt idx="1">
                  <c:v>3</c:v>
                </c:pt>
                <c:pt idx="2">
                  <c:v>4</c:v>
                </c:pt>
              </c:numCache>
            </c:numRef>
          </c:xVal>
          <c:yVal>
            <c:numRef>
              <c:f>'Ejercicios 4.19-4.52'!$B$166:$B$168</c:f>
              <c:numCache>
                <c:formatCode>General</c:formatCode>
                <c:ptCount val="3"/>
                <c:pt idx="0">
                  <c:v>-1</c:v>
                </c:pt>
                <c:pt idx="1">
                  <c:v>-0.5</c:v>
                </c:pt>
                <c:pt idx="2">
                  <c:v>-0.33333333333333331</c:v>
                </c:pt>
              </c:numCache>
            </c:numRef>
          </c:yVal>
          <c:smooth val="0"/>
          <c:extLst>
            <c:ext xmlns:c16="http://schemas.microsoft.com/office/drawing/2014/chart" uri="{C3380CC4-5D6E-409C-BE32-E72D297353CC}">
              <c16:uniqueId val="{00000000-65B4-4001-8D02-1AC47DBB3AD9}"/>
            </c:ext>
          </c:extLst>
        </c:ser>
        <c:ser>
          <c:idx val="1"/>
          <c:order val="1"/>
          <c:tx>
            <c:strRef>
              <c:f>'Ejercicios 4.19-4.52'!$C$170</c:f>
              <c:strCache>
                <c:ptCount val="1"/>
                <c:pt idx="0">
                  <c:v>b</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4.19-4.52'!$A$170:$A$172</c:f>
              <c:numCache>
                <c:formatCode>General</c:formatCode>
                <c:ptCount val="3"/>
                <c:pt idx="0">
                  <c:v>2</c:v>
                </c:pt>
                <c:pt idx="1">
                  <c:v>3</c:v>
                </c:pt>
                <c:pt idx="2">
                  <c:v>4</c:v>
                </c:pt>
              </c:numCache>
            </c:numRef>
          </c:xVal>
          <c:yVal>
            <c:numRef>
              <c:f>'Ejercicios 4.19-4.52'!$B$170:$B$172</c:f>
              <c:numCache>
                <c:formatCode>General</c:formatCode>
                <c:ptCount val="3"/>
                <c:pt idx="0">
                  <c:v>-0.33333333333333331</c:v>
                </c:pt>
                <c:pt idx="1">
                  <c:v>-0.125</c:v>
                </c:pt>
                <c:pt idx="2">
                  <c:v>-6.6666666666666666E-2</c:v>
                </c:pt>
              </c:numCache>
            </c:numRef>
          </c:yVal>
          <c:smooth val="0"/>
          <c:extLst>
            <c:ext xmlns:c16="http://schemas.microsoft.com/office/drawing/2014/chart" uri="{C3380CC4-5D6E-409C-BE32-E72D297353CC}">
              <c16:uniqueId val="{00000001-65B4-4001-8D02-1AC47DBB3AD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4.19-4.52'!$C$181</c:f>
              <c:strCache>
                <c:ptCount val="1"/>
                <c:pt idx="0">
                  <c:v>a</c:v>
                </c:pt>
              </c:strCache>
            </c:strRef>
          </c:tx>
          <c:spPr>
            <a:ln w="22225" cap="rnd">
              <a:solidFill>
                <a:schemeClr val="accent1"/>
              </a:solidFill>
              <a:prstDash val="dashDot"/>
              <a:round/>
            </a:ln>
            <a:effectLst/>
          </c:spPr>
          <c:marker>
            <c:symbol val="circle"/>
            <c:size val="6"/>
            <c:spPr>
              <a:solidFill>
                <a:schemeClr val="lt1"/>
              </a:solidFill>
              <a:ln w="15875">
                <a:solidFill>
                  <a:schemeClr val="accent1"/>
                </a:solidFill>
                <a:round/>
              </a:ln>
              <a:effectLst/>
            </c:spPr>
          </c:marker>
          <c:xVal>
            <c:numRef>
              <c:f>'Ejercicios 4.19-4.52'!$A$182:$A$184</c:f>
              <c:numCache>
                <c:formatCode>General</c:formatCode>
                <c:ptCount val="3"/>
                <c:pt idx="0">
                  <c:v>2</c:v>
                </c:pt>
                <c:pt idx="1">
                  <c:v>3</c:v>
                </c:pt>
                <c:pt idx="2">
                  <c:v>4</c:v>
                </c:pt>
              </c:numCache>
            </c:numRef>
          </c:xVal>
          <c:yVal>
            <c:numRef>
              <c:f>'Ejercicios 4.19-4.52'!$B$182:$B$184</c:f>
              <c:numCache>
                <c:formatCode>General</c:formatCode>
                <c:ptCount val="3"/>
                <c:pt idx="0">
                  <c:v>0.25</c:v>
                </c:pt>
                <c:pt idx="1">
                  <c:v>0.1111111111111111</c:v>
                </c:pt>
                <c:pt idx="2">
                  <c:v>6.25E-2</c:v>
                </c:pt>
              </c:numCache>
            </c:numRef>
          </c:yVal>
          <c:smooth val="0"/>
          <c:extLst>
            <c:ext xmlns:c16="http://schemas.microsoft.com/office/drawing/2014/chart" uri="{C3380CC4-5D6E-409C-BE32-E72D297353CC}">
              <c16:uniqueId val="{00000000-1860-4A2F-A634-74CC9FA50282}"/>
            </c:ext>
          </c:extLst>
        </c:ser>
        <c:ser>
          <c:idx val="1"/>
          <c:order val="1"/>
          <c:tx>
            <c:strRef>
              <c:f>'Ejercicios 4.19-4.52'!$C$186</c:f>
              <c:strCache>
                <c:ptCount val="1"/>
                <c:pt idx="0">
                  <c:v>b</c:v>
                </c:pt>
              </c:strCache>
            </c:strRef>
          </c:tx>
          <c:spPr>
            <a:ln w="22225" cap="rnd">
              <a:solidFill>
                <a:schemeClr val="accent2"/>
              </a:solidFill>
              <a:prstDash val="sysDash"/>
              <a:round/>
            </a:ln>
            <a:effectLst/>
          </c:spPr>
          <c:marker>
            <c:symbol val="circle"/>
            <c:size val="6"/>
            <c:spPr>
              <a:solidFill>
                <a:schemeClr val="lt1"/>
              </a:solidFill>
              <a:ln w="15875">
                <a:solidFill>
                  <a:schemeClr val="accent2"/>
                </a:solidFill>
                <a:round/>
              </a:ln>
              <a:effectLst/>
            </c:spPr>
          </c:marker>
          <c:xVal>
            <c:numRef>
              <c:f>'Ejercicios 4.19-4.52'!$A$186:$A$188</c:f>
              <c:numCache>
                <c:formatCode>General</c:formatCode>
                <c:ptCount val="3"/>
                <c:pt idx="0">
                  <c:v>2</c:v>
                </c:pt>
                <c:pt idx="1">
                  <c:v>3</c:v>
                </c:pt>
                <c:pt idx="2">
                  <c:v>4</c:v>
                </c:pt>
              </c:numCache>
            </c:numRef>
          </c:xVal>
          <c:yVal>
            <c:numRef>
              <c:f>'Ejercicios 4.19-4.52'!$B$186:$B$189</c:f>
              <c:numCache>
                <c:formatCode>General</c:formatCode>
                <c:ptCount val="4"/>
                <c:pt idx="0">
                  <c:v>0.75</c:v>
                </c:pt>
                <c:pt idx="1">
                  <c:v>0.33333333333333331</c:v>
                </c:pt>
                <c:pt idx="2">
                  <c:v>0.1875</c:v>
                </c:pt>
              </c:numCache>
            </c:numRef>
          </c:yVal>
          <c:smooth val="0"/>
          <c:extLst>
            <c:ext xmlns:c16="http://schemas.microsoft.com/office/drawing/2014/chart" uri="{C3380CC4-5D6E-409C-BE32-E72D297353CC}">
              <c16:uniqueId val="{00000001-1860-4A2F-A634-74CC9FA50282}"/>
            </c:ext>
          </c:extLst>
        </c:ser>
        <c:ser>
          <c:idx val="2"/>
          <c:order val="2"/>
          <c:tx>
            <c:strRef>
              <c:f>'Ejercicios 4.19-4.52'!$C$190</c:f>
              <c:strCache>
                <c:ptCount val="1"/>
                <c:pt idx="0">
                  <c:v>c</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4.19-4.52'!$A$190:$A$192</c:f>
              <c:numCache>
                <c:formatCode>General</c:formatCode>
                <c:ptCount val="3"/>
                <c:pt idx="0">
                  <c:v>2</c:v>
                </c:pt>
                <c:pt idx="1">
                  <c:v>3</c:v>
                </c:pt>
                <c:pt idx="2">
                  <c:v>4</c:v>
                </c:pt>
              </c:numCache>
            </c:numRef>
          </c:xVal>
          <c:yVal>
            <c:numRef>
              <c:f>'Ejercicios 4.19-4.52'!$B$190:$B$192</c:f>
              <c:numCache>
                <c:formatCode>General</c:formatCode>
                <c:ptCount val="3"/>
                <c:pt idx="0">
                  <c:v>1.5</c:v>
                </c:pt>
                <c:pt idx="1">
                  <c:v>0.66666666666666663</c:v>
                </c:pt>
                <c:pt idx="2">
                  <c:v>0.375</c:v>
                </c:pt>
              </c:numCache>
            </c:numRef>
          </c:yVal>
          <c:smooth val="0"/>
          <c:extLst>
            <c:ext xmlns:c16="http://schemas.microsoft.com/office/drawing/2014/chart" uri="{C3380CC4-5D6E-409C-BE32-E72D297353CC}">
              <c16:uniqueId val="{00000002-1860-4A2F-A634-74CC9FA5028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4.19-4.52'!$C$197</c:f>
              <c:strCache>
                <c:ptCount val="1"/>
                <c:pt idx="0">
                  <c:v>DA</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4.19-4.52'!$A$197:$A$199</c:f>
              <c:numCache>
                <c:formatCode>General</c:formatCode>
                <c:ptCount val="3"/>
                <c:pt idx="0">
                  <c:v>3000</c:v>
                </c:pt>
                <c:pt idx="1">
                  <c:v>4000</c:v>
                </c:pt>
                <c:pt idx="2">
                  <c:v>5000</c:v>
                </c:pt>
              </c:numCache>
            </c:numRef>
          </c:xVal>
          <c:yVal>
            <c:numRef>
              <c:f>'Ejercicios 4.19-4.52'!$B$197:$B$199</c:f>
              <c:numCache>
                <c:formatCode>General</c:formatCode>
                <c:ptCount val="3"/>
                <c:pt idx="0">
                  <c:v>3700</c:v>
                </c:pt>
                <c:pt idx="1">
                  <c:v>4200</c:v>
                </c:pt>
                <c:pt idx="2">
                  <c:v>4700</c:v>
                </c:pt>
              </c:numCache>
            </c:numRef>
          </c:yVal>
          <c:smooth val="0"/>
          <c:extLst>
            <c:ext xmlns:c16="http://schemas.microsoft.com/office/drawing/2014/chart" uri="{C3380CC4-5D6E-409C-BE32-E72D297353CC}">
              <c16:uniqueId val="{00000000-FA7E-483C-9353-0A18434BEC39}"/>
            </c:ext>
          </c:extLst>
        </c:ser>
        <c:ser>
          <c:idx val="1"/>
          <c:order val="1"/>
          <c:tx>
            <c:strRef>
              <c:f>'Ejercicios 4.19-4.52'!$C$201</c:f>
              <c:strCache>
                <c:ptCount val="1"/>
                <c:pt idx="0">
                  <c:v>C</c:v>
                </c:pt>
              </c:strCache>
            </c:strRef>
          </c:tx>
          <c:spPr>
            <a:ln w="22225" cap="rnd">
              <a:solidFill>
                <a:schemeClr val="accent2"/>
              </a:solidFill>
              <a:prstDash val="sysDash"/>
              <a:round/>
            </a:ln>
            <a:effectLst/>
          </c:spPr>
          <c:marker>
            <c:symbol val="circle"/>
            <c:size val="6"/>
            <c:spPr>
              <a:solidFill>
                <a:schemeClr val="lt1"/>
              </a:solidFill>
              <a:ln w="15875">
                <a:solidFill>
                  <a:schemeClr val="accent2"/>
                </a:solidFill>
                <a:round/>
              </a:ln>
              <a:effectLst/>
            </c:spPr>
          </c:marker>
          <c:xVal>
            <c:numRef>
              <c:f>'Ejercicios 4.19-4.52'!$A$201:$A$203</c:f>
              <c:numCache>
                <c:formatCode>General</c:formatCode>
                <c:ptCount val="3"/>
                <c:pt idx="0">
                  <c:v>3000</c:v>
                </c:pt>
                <c:pt idx="1">
                  <c:v>4000</c:v>
                </c:pt>
                <c:pt idx="2">
                  <c:v>5000</c:v>
                </c:pt>
              </c:numCache>
            </c:numRef>
          </c:xVal>
          <c:yVal>
            <c:numRef>
              <c:f>'Ejercicios 4.19-4.52'!$B$201:$B$203</c:f>
              <c:numCache>
                <c:formatCode>General</c:formatCode>
                <c:ptCount val="3"/>
                <c:pt idx="0">
                  <c:v>3000</c:v>
                </c:pt>
                <c:pt idx="1">
                  <c:v>3500</c:v>
                </c:pt>
                <c:pt idx="2">
                  <c:v>4000</c:v>
                </c:pt>
              </c:numCache>
            </c:numRef>
          </c:yVal>
          <c:smooth val="0"/>
          <c:extLst>
            <c:ext xmlns:c16="http://schemas.microsoft.com/office/drawing/2014/chart" uri="{C3380CC4-5D6E-409C-BE32-E72D297353CC}">
              <c16:uniqueId val="{00000001-FA7E-483C-9353-0A18434BEC39}"/>
            </c:ext>
          </c:extLst>
        </c:ser>
        <c:ser>
          <c:idx val="2"/>
          <c:order val="2"/>
          <c:tx>
            <c:strRef>
              <c:f>'Ejercicios 4.19-4.52'!$C$205</c:f>
              <c:strCache>
                <c:ptCount val="1"/>
                <c:pt idx="0">
                  <c:v>A</c:v>
                </c:pt>
              </c:strCache>
            </c:strRef>
          </c:tx>
          <c:spPr>
            <a:ln w="22225" cap="rnd">
              <a:solidFill>
                <a:schemeClr val="accent3"/>
              </a:solidFill>
              <a:prstDash val="lgDashDotDot"/>
              <a:round/>
            </a:ln>
            <a:effectLst/>
          </c:spPr>
          <c:marker>
            <c:symbol val="circle"/>
            <c:size val="6"/>
            <c:spPr>
              <a:solidFill>
                <a:schemeClr val="lt1"/>
              </a:solidFill>
              <a:ln w="15875">
                <a:solidFill>
                  <a:schemeClr val="accent3"/>
                </a:solidFill>
                <a:round/>
              </a:ln>
              <a:effectLst/>
            </c:spPr>
          </c:marker>
          <c:xVal>
            <c:numRef>
              <c:f>'Ejercicios 4.19-4.52'!$A$205:$A$207</c:f>
              <c:numCache>
                <c:formatCode>General</c:formatCode>
                <c:ptCount val="3"/>
                <c:pt idx="0">
                  <c:v>3000</c:v>
                </c:pt>
                <c:pt idx="1">
                  <c:v>4000</c:v>
                </c:pt>
                <c:pt idx="2">
                  <c:v>5000</c:v>
                </c:pt>
              </c:numCache>
            </c:numRef>
          </c:xVal>
          <c:yVal>
            <c:numRef>
              <c:f>'Ejercicios 4.19-4.52'!$B$205:$B$207</c:f>
              <c:numCache>
                <c:formatCode>General</c:formatCode>
                <c:ptCount val="3"/>
                <c:pt idx="0">
                  <c:v>700</c:v>
                </c:pt>
                <c:pt idx="1">
                  <c:v>700</c:v>
                </c:pt>
                <c:pt idx="2">
                  <c:v>700</c:v>
                </c:pt>
              </c:numCache>
            </c:numRef>
          </c:yVal>
          <c:smooth val="0"/>
          <c:extLst>
            <c:ext xmlns:c16="http://schemas.microsoft.com/office/drawing/2014/chart" uri="{C3380CC4-5D6E-409C-BE32-E72D297353CC}">
              <c16:uniqueId val="{00000002-FA7E-483C-9353-0A18434BEC39}"/>
            </c:ext>
          </c:extLst>
        </c:ser>
        <c:dLbls>
          <c:showLegendKey val="0"/>
          <c:showVal val="0"/>
          <c:showCatName val="0"/>
          <c:showSerName val="0"/>
          <c:showPercent val="0"/>
          <c:showBubbleSize val="0"/>
        </c:dLbls>
        <c:axId val="689605439"/>
        <c:axId val="634792095"/>
      </c:scatterChart>
      <c:valAx>
        <c:axId val="689605439"/>
        <c:scaling>
          <c:orientation val="minMax"/>
          <c:min val="25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playeras de Eurípides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3.1-3.11'!$A$53:$A$57</c:f>
              <c:numCache>
                <c:formatCode>General</c:formatCode>
                <c:ptCount val="5"/>
                <c:pt idx="0">
                  <c:v>20</c:v>
                </c:pt>
                <c:pt idx="1">
                  <c:v>15</c:v>
                </c:pt>
                <c:pt idx="2">
                  <c:v>10</c:v>
                </c:pt>
                <c:pt idx="3">
                  <c:v>5</c:v>
                </c:pt>
                <c:pt idx="4">
                  <c:v>0</c:v>
                </c:pt>
              </c:numCache>
            </c:numRef>
          </c:xVal>
          <c:yVal>
            <c:numRef>
              <c:f>'Ejercicios 3.1-3.11'!$B$53:$B$57</c:f>
              <c:numCache>
                <c:formatCode>General</c:formatCode>
                <c:ptCount val="5"/>
                <c:pt idx="0">
                  <c:v>2</c:v>
                </c:pt>
                <c:pt idx="1">
                  <c:v>10</c:v>
                </c:pt>
                <c:pt idx="2">
                  <c:v>25</c:v>
                </c:pt>
                <c:pt idx="3">
                  <c:v>30</c:v>
                </c:pt>
                <c:pt idx="4">
                  <c:v>40</c:v>
                </c:pt>
              </c:numCache>
            </c:numRef>
          </c:yVal>
          <c:smooth val="0"/>
          <c:extLst>
            <c:ext xmlns:c16="http://schemas.microsoft.com/office/drawing/2014/chart" uri="{C3380CC4-5D6E-409C-BE32-E72D297353CC}">
              <c16:uniqueId val="{00000001-1E23-4BB8-95E9-BC2A0D44437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4.19-4.52'!$C$214</c:f>
              <c:strCache>
                <c:ptCount val="1"/>
                <c:pt idx="0">
                  <c:v>DA</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4.19-4.52'!$A$214:$A$216</c:f>
              <c:numCache>
                <c:formatCode>General</c:formatCode>
                <c:ptCount val="3"/>
                <c:pt idx="0">
                  <c:v>0</c:v>
                </c:pt>
                <c:pt idx="1">
                  <c:v>1500</c:v>
                </c:pt>
                <c:pt idx="2">
                  <c:v>2500</c:v>
                </c:pt>
              </c:numCache>
            </c:numRef>
          </c:xVal>
          <c:yVal>
            <c:numRef>
              <c:f>'Ejercicios 4.19-4.52'!$B$214:$B$216</c:f>
              <c:numCache>
                <c:formatCode>General</c:formatCode>
                <c:ptCount val="3"/>
                <c:pt idx="0">
                  <c:v>1350</c:v>
                </c:pt>
                <c:pt idx="1">
                  <c:v>2100</c:v>
                </c:pt>
                <c:pt idx="2">
                  <c:v>2600</c:v>
                </c:pt>
              </c:numCache>
            </c:numRef>
          </c:yVal>
          <c:smooth val="0"/>
          <c:extLst>
            <c:ext xmlns:c16="http://schemas.microsoft.com/office/drawing/2014/chart" uri="{C3380CC4-5D6E-409C-BE32-E72D297353CC}">
              <c16:uniqueId val="{00000000-83AD-48F0-888C-8D7728D25428}"/>
            </c:ext>
          </c:extLst>
        </c:ser>
        <c:ser>
          <c:idx val="1"/>
          <c:order val="1"/>
          <c:tx>
            <c:strRef>
              <c:f>'Ejercicios 4.19-4.52'!$C$218</c:f>
              <c:strCache>
                <c:ptCount val="1"/>
                <c:pt idx="0">
                  <c:v>C</c:v>
                </c:pt>
              </c:strCache>
            </c:strRef>
          </c:tx>
          <c:spPr>
            <a:ln w="22225" cap="rnd">
              <a:solidFill>
                <a:schemeClr val="accent2"/>
              </a:solidFill>
              <a:prstDash val="lgDash"/>
              <a:round/>
            </a:ln>
            <a:effectLst/>
          </c:spPr>
          <c:marker>
            <c:symbol val="circle"/>
            <c:size val="6"/>
            <c:spPr>
              <a:solidFill>
                <a:schemeClr val="lt1"/>
              </a:solidFill>
              <a:ln w="15875">
                <a:solidFill>
                  <a:schemeClr val="accent2"/>
                </a:solidFill>
                <a:round/>
              </a:ln>
              <a:effectLst/>
            </c:spPr>
          </c:marker>
          <c:xVal>
            <c:numRef>
              <c:f>'Ejercicios 4.19-4.52'!$A$218:$A$220</c:f>
              <c:numCache>
                <c:formatCode>General</c:formatCode>
                <c:ptCount val="3"/>
                <c:pt idx="0">
                  <c:v>0</c:v>
                </c:pt>
                <c:pt idx="1">
                  <c:v>1500</c:v>
                </c:pt>
                <c:pt idx="2">
                  <c:v>2500</c:v>
                </c:pt>
              </c:numCache>
            </c:numRef>
          </c:xVal>
          <c:yVal>
            <c:numRef>
              <c:f>'Ejercicios 4.19-4.52'!$B$218:$B$220</c:f>
              <c:numCache>
                <c:formatCode>General</c:formatCode>
                <c:ptCount val="3"/>
                <c:pt idx="0">
                  <c:v>600</c:v>
                </c:pt>
                <c:pt idx="1">
                  <c:v>1350</c:v>
                </c:pt>
                <c:pt idx="2">
                  <c:v>1850</c:v>
                </c:pt>
              </c:numCache>
            </c:numRef>
          </c:yVal>
          <c:smooth val="0"/>
          <c:extLst>
            <c:ext xmlns:c16="http://schemas.microsoft.com/office/drawing/2014/chart" uri="{C3380CC4-5D6E-409C-BE32-E72D297353CC}">
              <c16:uniqueId val="{00000001-83AD-48F0-888C-8D7728D25428}"/>
            </c:ext>
          </c:extLst>
        </c:ser>
        <c:ser>
          <c:idx val="2"/>
          <c:order val="2"/>
          <c:tx>
            <c:strRef>
              <c:f>'Ejercicios 4.19-4.52'!$C$222</c:f>
              <c:strCache>
                <c:ptCount val="1"/>
                <c:pt idx="0">
                  <c:v>A</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4.19-4.52'!$A$222:$A$224</c:f>
              <c:numCache>
                <c:formatCode>General</c:formatCode>
                <c:ptCount val="3"/>
                <c:pt idx="0">
                  <c:v>0</c:v>
                </c:pt>
                <c:pt idx="1">
                  <c:v>1500</c:v>
                </c:pt>
                <c:pt idx="2">
                  <c:v>2500</c:v>
                </c:pt>
              </c:numCache>
            </c:numRef>
          </c:xVal>
          <c:yVal>
            <c:numRef>
              <c:f>'Ejercicios 4.19-4.52'!$B$222:$B$224</c:f>
              <c:numCache>
                <c:formatCode>General</c:formatCode>
                <c:ptCount val="3"/>
                <c:pt idx="0">
                  <c:v>750</c:v>
                </c:pt>
                <c:pt idx="1">
                  <c:v>750</c:v>
                </c:pt>
                <c:pt idx="2">
                  <c:v>750</c:v>
                </c:pt>
              </c:numCache>
            </c:numRef>
          </c:yVal>
          <c:smooth val="0"/>
          <c:extLst>
            <c:ext xmlns:c16="http://schemas.microsoft.com/office/drawing/2014/chart" uri="{C3380CC4-5D6E-409C-BE32-E72D297353CC}">
              <c16:uniqueId val="{00000002-83AD-48F0-888C-8D7728D25428}"/>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4.19-4.52'!$C$230</c:f>
              <c:strCache>
                <c:ptCount val="1"/>
                <c:pt idx="0">
                  <c:v>DA</c:v>
                </c:pt>
              </c:strCache>
            </c:strRef>
          </c:tx>
          <c:spPr>
            <a:ln w="22225" cap="rnd">
              <a:solidFill>
                <a:schemeClr val="accent1"/>
              </a:solidFill>
              <a:prstDash val="sysDash"/>
              <a:round/>
            </a:ln>
            <a:effectLst/>
          </c:spPr>
          <c:marker>
            <c:symbol val="circle"/>
            <c:size val="6"/>
            <c:spPr>
              <a:solidFill>
                <a:schemeClr val="lt1"/>
              </a:solidFill>
              <a:ln w="15875">
                <a:solidFill>
                  <a:schemeClr val="accent1"/>
                </a:solidFill>
                <a:round/>
              </a:ln>
              <a:effectLst/>
            </c:spPr>
          </c:marker>
          <c:xVal>
            <c:numRef>
              <c:f>'Ejercicios 4.19-4.52'!$A$230:$A$232</c:f>
              <c:numCache>
                <c:formatCode>General</c:formatCode>
                <c:ptCount val="3"/>
                <c:pt idx="0">
                  <c:v>0</c:v>
                </c:pt>
                <c:pt idx="1">
                  <c:v>1750</c:v>
                </c:pt>
                <c:pt idx="2">
                  <c:v>3500</c:v>
                </c:pt>
              </c:numCache>
            </c:numRef>
          </c:xVal>
          <c:yVal>
            <c:numRef>
              <c:f>'Ejercicios 4.19-4.52'!$B$230:$B$232</c:f>
              <c:numCache>
                <c:formatCode>General</c:formatCode>
                <c:ptCount val="3"/>
                <c:pt idx="0">
                  <c:v>1300</c:v>
                </c:pt>
                <c:pt idx="1">
                  <c:v>1562.5</c:v>
                </c:pt>
                <c:pt idx="2">
                  <c:v>1825</c:v>
                </c:pt>
              </c:numCache>
            </c:numRef>
          </c:yVal>
          <c:smooth val="0"/>
          <c:extLst>
            <c:ext xmlns:c16="http://schemas.microsoft.com/office/drawing/2014/chart" uri="{C3380CC4-5D6E-409C-BE32-E72D297353CC}">
              <c16:uniqueId val="{00000000-BBC5-4841-B81C-284C51A32346}"/>
            </c:ext>
          </c:extLst>
        </c:ser>
        <c:ser>
          <c:idx val="1"/>
          <c:order val="1"/>
          <c:tx>
            <c:strRef>
              <c:f>'Ejercicios 4.19-4.52'!$C$234</c:f>
              <c:strCache>
                <c:ptCount val="1"/>
                <c:pt idx="0">
                  <c:v>C</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4.19-4.52'!$A$234:$A$236</c:f>
              <c:numCache>
                <c:formatCode>General</c:formatCode>
                <c:ptCount val="3"/>
                <c:pt idx="0">
                  <c:v>0</c:v>
                </c:pt>
                <c:pt idx="1">
                  <c:v>1750</c:v>
                </c:pt>
                <c:pt idx="2">
                  <c:v>3500</c:v>
                </c:pt>
              </c:numCache>
            </c:numRef>
          </c:xVal>
          <c:yVal>
            <c:numRef>
              <c:f>'Ejercicios 4.19-4.52'!$B$234:$B$236</c:f>
              <c:numCache>
                <c:formatCode>General</c:formatCode>
                <c:ptCount val="3"/>
                <c:pt idx="0">
                  <c:v>800</c:v>
                </c:pt>
                <c:pt idx="1">
                  <c:v>1062.5</c:v>
                </c:pt>
                <c:pt idx="2">
                  <c:v>1325</c:v>
                </c:pt>
              </c:numCache>
            </c:numRef>
          </c:yVal>
          <c:smooth val="0"/>
          <c:extLst>
            <c:ext xmlns:c16="http://schemas.microsoft.com/office/drawing/2014/chart" uri="{C3380CC4-5D6E-409C-BE32-E72D297353CC}">
              <c16:uniqueId val="{00000001-BBC5-4841-B81C-284C51A32346}"/>
            </c:ext>
          </c:extLst>
        </c:ser>
        <c:ser>
          <c:idx val="2"/>
          <c:order val="2"/>
          <c:tx>
            <c:strRef>
              <c:f>'Ejercicios 4.19-4.52'!$C$238</c:f>
              <c:strCache>
                <c:ptCount val="1"/>
                <c:pt idx="0">
                  <c:v>A</c:v>
                </c:pt>
              </c:strCache>
            </c:strRef>
          </c:tx>
          <c:spPr>
            <a:ln w="22225" cap="rnd">
              <a:solidFill>
                <a:schemeClr val="accent3"/>
              </a:solidFill>
              <a:prstDash val="lgDashDotDot"/>
              <a:round/>
            </a:ln>
            <a:effectLst/>
          </c:spPr>
          <c:marker>
            <c:symbol val="circle"/>
            <c:size val="6"/>
            <c:spPr>
              <a:solidFill>
                <a:schemeClr val="lt1"/>
              </a:solidFill>
              <a:ln w="15875">
                <a:solidFill>
                  <a:schemeClr val="accent3"/>
                </a:solidFill>
                <a:round/>
              </a:ln>
              <a:effectLst/>
            </c:spPr>
          </c:marker>
          <c:xVal>
            <c:numRef>
              <c:f>'Ejercicios 4.19-4.52'!$A$238:$A$240</c:f>
              <c:numCache>
                <c:formatCode>General</c:formatCode>
                <c:ptCount val="3"/>
                <c:pt idx="0">
                  <c:v>0</c:v>
                </c:pt>
                <c:pt idx="1">
                  <c:v>1750</c:v>
                </c:pt>
                <c:pt idx="2">
                  <c:v>3500</c:v>
                </c:pt>
              </c:numCache>
            </c:numRef>
          </c:xVal>
          <c:yVal>
            <c:numRef>
              <c:f>'Ejercicios 4.19-4.52'!$B$238:$B$240</c:f>
              <c:numCache>
                <c:formatCode>General</c:formatCode>
                <c:ptCount val="3"/>
                <c:pt idx="0">
                  <c:v>500</c:v>
                </c:pt>
                <c:pt idx="1">
                  <c:v>500</c:v>
                </c:pt>
                <c:pt idx="2">
                  <c:v>500</c:v>
                </c:pt>
              </c:numCache>
            </c:numRef>
          </c:yVal>
          <c:smooth val="0"/>
          <c:extLst>
            <c:ext xmlns:c16="http://schemas.microsoft.com/office/drawing/2014/chart" uri="{C3380CC4-5D6E-409C-BE32-E72D297353CC}">
              <c16:uniqueId val="{00000002-BBC5-4841-B81C-284C51A32346}"/>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4.19-4.52'!$C$245</c:f>
              <c:strCache>
                <c:ptCount val="1"/>
                <c:pt idx="0">
                  <c:v>DA</c:v>
                </c:pt>
              </c:strCache>
            </c:strRef>
          </c:tx>
          <c:spPr>
            <a:ln w="22225" cap="rnd">
              <a:solidFill>
                <a:schemeClr val="accent1"/>
              </a:solidFill>
              <a:prstDash val="lgDashDotDot"/>
              <a:round/>
            </a:ln>
            <a:effectLst/>
          </c:spPr>
          <c:marker>
            <c:symbol val="circle"/>
            <c:size val="6"/>
            <c:spPr>
              <a:solidFill>
                <a:schemeClr val="lt1"/>
              </a:solidFill>
              <a:ln w="15875">
                <a:solidFill>
                  <a:schemeClr val="accent1"/>
                </a:solidFill>
                <a:round/>
              </a:ln>
              <a:effectLst/>
            </c:spPr>
          </c:marker>
          <c:xVal>
            <c:numRef>
              <c:f>'Ejercicios 4.19-4.52'!$A$245:$A$247</c:f>
              <c:numCache>
                <c:formatCode>General</c:formatCode>
                <c:ptCount val="3"/>
                <c:pt idx="0">
                  <c:v>0</c:v>
                </c:pt>
                <c:pt idx="1">
                  <c:v>1700</c:v>
                </c:pt>
                <c:pt idx="2">
                  <c:v>3400</c:v>
                </c:pt>
              </c:numCache>
            </c:numRef>
          </c:xVal>
          <c:yVal>
            <c:numRef>
              <c:f>'Ejercicios 4.19-4.52'!$B$245:$B$247</c:f>
              <c:numCache>
                <c:formatCode>General</c:formatCode>
                <c:ptCount val="3"/>
                <c:pt idx="0">
                  <c:v>1300</c:v>
                </c:pt>
                <c:pt idx="1">
                  <c:v>1555</c:v>
                </c:pt>
                <c:pt idx="2">
                  <c:v>1810</c:v>
                </c:pt>
              </c:numCache>
            </c:numRef>
          </c:yVal>
          <c:smooth val="0"/>
          <c:extLst>
            <c:ext xmlns:c16="http://schemas.microsoft.com/office/drawing/2014/chart" uri="{C3380CC4-5D6E-409C-BE32-E72D297353CC}">
              <c16:uniqueId val="{00000000-62AC-4D21-AAF3-03563592056D}"/>
            </c:ext>
          </c:extLst>
        </c:ser>
        <c:ser>
          <c:idx val="1"/>
          <c:order val="1"/>
          <c:tx>
            <c:strRef>
              <c:f>'Ejercicios 4.19-4.52'!$C$249</c:f>
              <c:strCache>
                <c:ptCount val="1"/>
                <c:pt idx="0">
                  <c:v>C</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4.19-4.52'!$A$249:$A$251</c:f>
              <c:numCache>
                <c:formatCode>General</c:formatCode>
                <c:ptCount val="3"/>
                <c:pt idx="0">
                  <c:v>0</c:v>
                </c:pt>
                <c:pt idx="1">
                  <c:v>1700</c:v>
                </c:pt>
                <c:pt idx="2">
                  <c:v>3400</c:v>
                </c:pt>
              </c:numCache>
            </c:numRef>
          </c:xVal>
          <c:yVal>
            <c:numRef>
              <c:f>'Ejercicios 4.19-4.52'!$B$249:$B$251</c:f>
              <c:numCache>
                <c:formatCode>General</c:formatCode>
                <c:ptCount val="3"/>
                <c:pt idx="0">
                  <c:v>850</c:v>
                </c:pt>
                <c:pt idx="1">
                  <c:v>1105</c:v>
                </c:pt>
                <c:pt idx="2">
                  <c:v>1360</c:v>
                </c:pt>
              </c:numCache>
            </c:numRef>
          </c:yVal>
          <c:smooth val="0"/>
          <c:extLst>
            <c:ext xmlns:c16="http://schemas.microsoft.com/office/drawing/2014/chart" uri="{C3380CC4-5D6E-409C-BE32-E72D297353CC}">
              <c16:uniqueId val="{00000001-62AC-4D21-AAF3-03563592056D}"/>
            </c:ext>
          </c:extLst>
        </c:ser>
        <c:ser>
          <c:idx val="2"/>
          <c:order val="2"/>
          <c:tx>
            <c:strRef>
              <c:f>'Ejercicios 4.19-4.52'!$C$253</c:f>
              <c:strCache>
                <c:ptCount val="1"/>
                <c:pt idx="0">
                  <c:v>A</c:v>
                </c:pt>
              </c:strCache>
            </c:strRef>
          </c:tx>
          <c:spPr>
            <a:ln w="22225" cap="rnd">
              <a:solidFill>
                <a:schemeClr val="accent3"/>
              </a:solidFill>
              <a:prstDash val="dash"/>
              <a:round/>
            </a:ln>
            <a:effectLst/>
          </c:spPr>
          <c:marker>
            <c:symbol val="circle"/>
            <c:size val="6"/>
            <c:spPr>
              <a:solidFill>
                <a:schemeClr val="lt1"/>
              </a:solidFill>
              <a:ln w="15875">
                <a:solidFill>
                  <a:schemeClr val="accent3"/>
                </a:solidFill>
                <a:round/>
              </a:ln>
              <a:effectLst/>
            </c:spPr>
          </c:marker>
          <c:xVal>
            <c:numRef>
              <c:f>'Ejercicios 4.19-4.52'!$A$253:$A$255</c:f>
              <c:numCache>
                <c:formatCode>General</c:formatCode>
                <c:ptCount val="3"/>
                <c:pt idx="0">
                  <c:v>0</c:v>
                </c:pt>
                <c:pt idx="1">
                  <c:v>1700</c:v>
                </c:pt>
                <c:pt idx="2">
                  <c:v>3400</c:v>
                </c:pt>
              </c:numCache>
            </c:numRef>
          </c:xVal>
          <c:yVal>
            <c:numRef>
              <c:f>'Ejercicios 4.19-4.52'!$B$253:$B$255</c:f>
              <c:numCache>
                <c:formatCode>General</c:formatCode>
                <c:ptCount val="3"/>
                <c:pt idx="0">
                  <c:v>450</c:v>
                </c:pt>
                <c:pt idx="1">
                  <c:v>450</c:v>
                </c:pt>
                <c:pt idx="2">
                  <c:v>450</c:v>
                </c:pt>
              </c:numCache>
            </c:numRef>
          </c:yVal>
          <c:smooth val="0"/>
          <c:extLst>
            <c:ext xmlns:c16="http://schemas.microsoft.com/office/drawing/2014/chart" uri="{C3380CC4-5D6E-409C-BE32-E72D297353CC}">
              <c16:uniqueId val="{00000002-62AC-4D21-AAF3-03563592056D}"/>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2"/>
          <c:order val="0"/>
          <c:tx>
            <c:strRef>
              <c:f>'Ejercicios 4.19-4.52'!$C$261</c:f>
              <c:strCache>
                <c:ptCount val="1"/>
                <c:pt idx="0">
                  <c:v>A</c:v>
                </c:pt>
              </c:strCache>
            </c:strRef>
          </c:tx>
          <c:spPr>
            <a:ln w="22225" cap="rnd">
              <a:solidFill>
                <a:schemeClr val="accent3"/>
              </a:solidFill>
              <a:prstDash val="lgDashDot"/>
              <a:round/>
            </a:ln>
            <a:effectLst/>
          </c:spPr>
          <c:marker>
            <c:symbol val="circle"/>
            <c:size val="6"/>
            <c:spPr>
              <a:solidFill>
                <a:schemeClr val="lt1"/>
              </a:solidFill>
              <a:ln w="15875">
                <a:solidFill>
                  <a:schemeClr val="accent3"/>
                </a:solidFill>
                <a:round/>
              </a:ln>
              <a:effectLst/>
            </c:spPr>
          </c:marker>
          <c:xVal>
            <c:numRef>
              <c:f>'Ejercicios 4.19-4.52'!$A$261:$A$263</c:f>
              <c:numCache>
                <c:formatCode>General</c:formatCode>
                <c:ptCount val="3"/>
                <c:pt idx="0">
                  <c:v>0</c:v>
                </c:pt>
                <c:pt idx="1">
                  <c:v>687.5</c:v>
                </c:pt>
                <c:pt idx="2">
                  <c:v>1000</c:v>
                </c:pt>
              </c:numCache>
            </c:numRef>
          </c:xVal>
          <c:yVal>
            <c:numRef>
              <c:f>'Ejercicios 4.19-4.52'!$B$261:$B$263</c:f>
              <c:numCache>
                <c:formatCode>General</c:formatCode>
                <c:ptCount val="3"/>
                <c:pt idx="0">
                  <c:v>550</c:v>
                </c:pt>
                <c:pt idx="1">
                  <c:v>550</c:v>
                </c:pt>
                <c:pt idx="2">
                  <c:v>550</c:v>
                </c:pt>
              </c:numCache>
            </c:numRef>
          </c:yVal>
          <c:smooth val="0"/>
          <c:extLst>
            <c:ext xmlns:c16="http://schemas.microsoft.com/office/drawing/2014/chart" uri="{C3380CC4-5D6E-409C-BE32-E72D297353CC}">
              <c16:uniqueId val="{00000002-4C61-46BD-86FA-FC61BD04AD14}"/>
            </c:ext>
          </c:extLst>
        </c:ser>
        <c:ser>
          <c:idx val="0"/>
          <c:order val="1"/>
          <c:tx>
            <c:strRef>
              <c:f>'Ejercicios 4.19-4.52'!$C$266</c:f>
              <c:strCache>
                <c:ptCount val="1"/>
                <c:pt idx="0">
                  <c:v>DA</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4.19-4.52'!$A$265:$A$267</c:f>
              <c:numCache>
                <c:formatCode>General</c:formatCode>
                <c:ptCount val="3"/>
                <c:pt idx="0">
                  <c:v>0</c:v>
                </c:pt>
                <c:pt idx="1">
                  <c:v>687.5</c:v>
                </c:pt>
                <c:pt idx="2">
                  <c:v>1000</c:v>
                </c:pt>
              </c:numCache>
            </c:numRef>
          </c:xVal>
          <c:yVal>
            <c:numRef>
              <c:f>'Ejercicios 4.19-4.52'!$B$265:$B$267</c:f>
              <c:numCache>
                <c:formatCode>General</c:formatCode>
                <c:ptCount val="3"/>
                <c:pt idx="0">
                  <c:v>550</c:v>
                </c:pt>
                <c:pt idx="1">
                  <c:v>687.5</c:v>
                </c:pt>
                <c:pt idx="2">
                  <c:v>750</c:v>
                </c:pt>
              </c:numCache>
            </c:numRef>
          </c:yVal>
          <c:smooth val="0"/>
          <c:extLst>
            <c:ext xmlns:c16="http://schemas.microsoft.com/office/drawing/2014/chart" uri="{C3380CC4-5D6E-409C-BE32-E72D297353CC}">
              <c16:uniqueId val="{00000003-4C61-46BD-86FA-FC61BD04AD14}"/>
            </c:ext>
          </c:extLst>
        </c:ser>
        <c:ser>
          <c:idx val="1"/>
          <c:order val="2"/>
          <c:tx>
            <c:strRef>
              <c:f>'Ejercicios 4.19-4.52'!$C$269</c:f>
              <c:strCache>
                <c:ptCount val="1"/>
                <c:pt idx="0">
                  <c:v>Distancia</c:v>
                </c:pt>
              </c:strCache>
            </c:strRef>
          </c:tx>
          <c:spPr>
            <a:ln w="22225" cap="rnd">
              <a:solidFill>
                <a:schemeClr val="accent2"/>
              </a:solidFill>
              <a:prstDash val="sysDot"/>
              <a:round/>
            </a:ln>
            <a:effectLst/>
          </c:spPr>
          <c:marker>
            <c:symbol val="circle"/>
            <c:size val="6"/>
            <c:spPr>
              <a:solidFill>
                <a:schemeClr val="lt1"/>
              </a:solidFill>
              <a:ln w="15875">
                <a:solidFill>
                  <a:schemeClr val="accent2"/>
                </a:solidFill>
                <a:round/>
              </a:ln>
              <a:effectLst/>
            </c:spPr>
          </c:marker>
          <c:xVal>
            <c:numRef>
              <c:f>'Ejercicios 4.19-4.52'!$A$269:$A$270</c:f>
              <c:numCache>
                <c:formatCode>General</c:formatCode>
                <c:ptCount val="2"/>
                <c:pt idx="0">
                  <c:v>687.5</c:v>
                </c:pt>
                <c:pt idx="1">
                  <c:v>687.5</c:v>
                </c:pt>
              </c:numCache>
            </c:numRef>
          </c:xVal>
          <c:yVal>
            <c:numRef>
              <c:f>'Ejercicios 4.19-4.52'!$B$269:$B$270</c:f>
              <c:numCache>
                <c:formatCode>General</c:formatCode>
                <c:ptCount val="2"/>
                <c:pt idx="0">
                  <c:v>550</c:v>
                </c:pt>
                <c:pt idx="1">
                  <c:v>687.5</c:v>
                </c:pt>
              </c:numCache>
            </c:numRef>
          </c:yVal>
          <c:smooth val="0"/>
          <c:extLst>
            <c:ext xmlns:c16="http://schemas.microsoft.com/office/drawing/2014/chart" uri="{C3380CC4-5D6E-409C-BE32-E72D297353CC}">
              <c16:uniqueId val="{00000004-4C61-46BD-86FA-FC61BD04AD14}"/>
            </c:ext>
          </c:extLst>
        </c:ser>
        <c:ser>
          <c:idx val="3"/>
          <c:order val="3"/>
          <c:tx>
            <c:strRef>
              <c:f>'Ejercicios 4.19-4.52'!$C$272</c:f>
              <c:strCache>
                <c:ptCount val="1"/>
                <c:pt idx="0">
                  <c:v>Equilibrio</c:v>
                </c:pt>
              </c:strCache>
            </c:strRef>
          </c:tx>
          <c:spPr>
            <a:ln w="22225" cap="rnd">
              <a:solidFill>
                <a:schemeClr val="accent4"/>
              </a:solidFill>
              <a:round/>
            </a:ln>
            <a:effectLst/>
          </c:spPr>
          <c:marker>
            <c:symbol val="circle"/>
            <c:size val="6"/>
            <c:spPr>
              <a:solidFill>
                <a:schemeClr val="lt1"/>
              </a:solidFill>
              <a:ln w="15875">
                <a:solidFill>
                  <a:schemeClr val="accent4"/>
                </a:solidFill>
                <a:round/>
              </a:ln>
              <a:effectLst/>
            </c:spPr>
          </c:marker>
          <c:xVal>
            <c:numRef>
              <c:f>'Ejercicios 4.19-4.52'!$A$272:$A$273</c:f>
              <c:numCache>
                <c:formatCode>General</c:formatCode>
                <c:ptCount val="2"/>
                <c:pt idx="0">
                  <c:v>0</c:v>
                </c:pt>
                <c:pt idx="1">
                  <c:v>1000</c:v>
                </c:pt>
              </c:numCache>
            </c:numRef>
          </c:xVal>
          <c:yVal>
            <c:numRef>
              <c:f>'Ejercicios 4.19-4.52'!$B$272:$B$273</c:f>
              <c:numCache>
                <c:formatCode>General</c:formatCode>
                <c:ptCount val="2"/>
                <c:pt idx="0">
                  <c:v>0</c:v>
                </c:pt>
                <c:pt idx="1">
                  <c:v>1000</c:v>
                </c:pt>
              </c:numCache>
            </c:numRef>
          </c:yVal>
          <c:smooth val="0"/>
          <c:extLst>
            <c:ext xmlns:c16="http://schemas.microsoft.com/office/drawing/2014/chart" uri="{C3380CC4-5D6E-409C-BE32-E72D297353CC}">
              <c16:uniqueId val="{00000000-97F8-4999-B648-96FA9599048D}"/>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2"/>
          <c:order val="0"/>
          <c:tx>
            <c:strRef>
              <c:f>'Ejercicios 4.19-4.52'!$C$284</c:f>
              <c:strCache>
                <c:ptCount val="1"/>
                <c:pt idx="0">
                  <c:v>A</c:v>
                </c:pt>
              </c:strCache>
            </c:strRef>
          </c:tx>
          <c:spPr>
            <a:ln w="22225" cap="rnd">
              <a:solidFill>
                <a:schemeClr val="accent3"/>
              </a:solidFill>
              <a:prstDash val="lgDashDotDot"/>
              <a:round/>
            </a:ln>
            <a:effectLst/>
          </c:spPr>
          <c:marker>
            <c:symbol val="circle"/>
            <c:size val="6"/>
            <c:spPr>
              <a:solidFill>
                <a:schemeClr val="lt1"/>
              </a:solidFill>
              <a:ln w="15875">
                <a:solidFill>
                  <a:schemeClr val="accent3"/>
                </a:solidFill>
                <a:round/>
              </a:ln>
              <a:effectLst/>
            </c:spPr>
          </c:marker>
          <c:xVal>
            <c:numRef>
              <c:f>'Ejercicios 4.19-4.52'!$A$284:$A$286</c:f>
              <c:numCache>
                <c:formatCode>General</c:formatCode>
                <c:ptCount val="3"/>
                <c:pt idx="0">
                  <c:v>0</c:v>
                </c:pt>
                <c:pt idx="1">
                  <c:v>450</c:v>
                </c:pt>
                <c:pt idx="2">
                  <c:v>800</c:v>
                </c:pt>
              </c:numCache>
            </c:numRef>
          </c:xVal>
          <c:yVal>
            <c:numRef>
              <c:f>'Ejercicios 4.19-4.52'!$B$284:$B$286</c:f>
              <c:numCache>
                <c:formatCode>General</c:formatCode>
                <c:ptCount val="3"/>
                <c:pt idx="0">
                  <c:v>350</c:v>
                </c:pt>
                <c:pt idx="1">
                  <c:v>350</c:v>
                </c:pt>
                <c:pt idx="2">
                  <c:v>350</c:v>
                </c:pt>
              </c:numCache>
            </c:numRef>
          </c:yVal>
          <c:smooth val="0"/>
          <c:extLst>
            <c:ext xmlns:c16="http://schemas.microsoft.com/office/drawing/2014/chart" uri="{C3380CC4-5D6E-409C-BE32-E72D297353CC}">
              <c16:uniqueId val="{00000000-FF70-47AB-B4CC-16686A9E3433}"/>
            </c:ext>
          </c:extLst>
        </c:ser>
        <c:ser>
          <c:idx val="0"/>
          <c:order val="1"/>
          <c:tx>
            <c:strRef>
              <c:f>'Ejercicios 4.19-4.52'!$C$280</c:f>
              <c:strCache>
                <c:ptCount val="1"/>
                <c:pt idx="0">
                  <c:v>DA</c:v>
                </c:pt>
              </c:strCache>
            </c:strRef>
          </c:tx>
          <c:spPr>
            <a:ln w="22225" cap="rnd">
              <a:solidFill>
                <a:schemeClr val="accent1"/>
              </a:solidFill>
              <a:prstDash val="solid"/>
              <a:round/>
            </a:ln>
            <a:effectLst/>
          </c:spPr>
          <c:marker>
            <c:symbol val="circle"/>
            <c:size val="6"/>
            <c:spPr>
              <a:solidFill>
                <a:schemeClr val="lt1"/>
              </a:solidFill>
              <a:ln w="15875">
                <a:solidFill>
                  <a:schemeClr val="accent1"/>
                </a:solidFill>
                <a:round/>
              </a:ln>
              <a:effectLst/>
            </c:spPr>
          </c:marker>
          <c:xVal>
            <c:numRef>
              <c:f>'Ejercicios 4.19-4.52'!$A$280:$A$282</c:f>
              <c:numCache>
                <c:formatCode>General</c:formatCode>
                <c:ptCount val="3"/>
                <c:pt idx="0">
                  <c:v>0</c:v>
                </c:pt>
                <c:pt idx="1">
                  <c:v>450</c:v>
                </c:pt>
                <c:pt idx="2">
                  <c:v>800</c:v>
                </c:pt>
              </c:numCache>
            </c:numRef>
          </c:xVal>
          <c:yVal>
            <c:numRef>
              <c:f>'Ejercicios 4.19-4.52'!$B$280:$B$282</c:f>
              <c:numCache>
                <c:formatCode>General</c:formatCode>
                <c:ptCount val="3"/>
                <c:pt idx="0">
                  <c:v>350</c:v>
                </c:pt>
                <c:pt idx="1">
                  <c:v>575</c:v>
                </c:pt>
                <c:pt idx="2">
                  <c:v>750</c:v>
                </c:pt>
              </c:numCache>
            </c:numRef>
          </c:yVal>
          <c:smooth val="0"/>
          <c:extLst>
            <c:ext xmlns:c16="http://schemas.microsoft.com/office/drawing/2014/chart" uri="{C3380CC4-5D6E-409C-BE32-E72D297353CC}">
              <c16:uniqueId val="{00000001-FF70-47AB-B4CC-16686A9E3433}"/>
            </c:ext>
          </c:extLst>
        </c:ser>
        <c:ser>
          <c:idx val="1"/>
          <c:order val="2"/>
          <c:tx>
            <c:strRef>
              <c:f>'Ejercicios 4.19-4.52'!$C$288</c:f>
              <c:strCache>
                <c:ptCount val="1"/>
                <c:pt idx="0">
                  <c:v>G</c:v>
                </c:pt>
              </c:strCache>
            </c:strRef>
          </c:tx>
          <c:spPr>
            <a:ln w="22225" cap="rnd">
              <a:solidFill>
                <a:schemeClr val="accent2"/>
              </a:solidFill>
              <a:prstDash val="sysDot"/>
              <a:round/>
            </a:ln>
            <a:effectLst/>
          </c:spPr>
          <c:marker>
            <c:symbol val="circle"/>
            <c:size val="6"/>
            <c:spPr>
              <a:solidFill>
                <a:schemeClr val="lt1"/>
              </a:solidFill>
              <a:ln w="15875">
                <a:solidFill>
                  <a:schemeClr val="accent2"/>
                </a:solidFill>
                <a:round/>
              </a:ln>
              <a:effectLst/>
            </c:spPr>
          </c:marker>
          <c:xVal>
            <c:numRef>
              <c:f>'Ejercicios 4.19-4.52'!$A$288:$A$290</c:f>
              <c:numCache>
                <c:formatCode>General</c:formatCode>
                <c:ptCount val="3"/>
                <c:pt idx="0">
                  <c:v>0</c:v>
                </c:pt>
                <c:pt idx="1">
                  <c:v>450</c:v>
                </c:pt>
                <c:pt idx="2">
                  <c:v>800</c:v>
                </c:pt>
              </c:numCache>
            </c:numRef>
          </c:xVal>
          <c:yVal>
            <c:numRef>
              <c:f>'Ejercicios 4.19-4.52'!$B$288:$B$290</c:f>
              <c:numCache>
                <c:formatCode>General</c:formatCode>
                <c:ptCount val="3"/>
                <c:pt idx="0">
                  <c:v>150</c:v>
                </c:pt>
                <c:pt idx="1">
                  <c:v>150</c:v>
                </c:pt>
                <c:pt idx="2">
                  <c:v>150</c:v>
                </c:pt>
              </c:numCache>
            </c:numRef>
          </c:yVal>
          <c:smooth val="0"/>
          <c:extLst>
            <c:ext xmlns:c16="http://schemas.microsoft.com/office/drawing/2014/chart" uri="{C3380CC4-5D6E-409C-BE32-E72D297353CC}">
              <c16:uniqueId val="{00000002-FF70-47AB-B4CC-16686A9E3433}"/>
            </c:ext>
          </c:extLst>
        </c:ser>
        <c:ser>
          <c:idx val="3"/>
          <c:order val="3"/>
          <c:tx>
            <c:strRef>
              <c:f>'Ejercicios 4.19-4.52'!$C$292</c:f>
              <c:strCache>
                <c:ptCount val="1"/>
                <c:pt idx="0">
                  <c:v>I0+C0</c:v>
                </c:pt>
              </c:strCache>
            </c:strRef>
          </c:tx>
          <c:spPr>
            <a:ln w="22225" cap="rnd">
              <a:solidFill>
                <a:schemeClr val="accent4"/>
              </a:solidFill>
              <a:prstDash val="dash"/>
              <a:round/>
            </a:ln>
            <a:effectLst/>
          </c:spPr>
          <c:marker>
            <c:symbol val="circle"/>
            <c:size val="6"/>
            <c:spPr>
              <a:solidFill>
                <a:schemeClr val="lt1"/>
              </a:solidFill>
              <a:ln w="15875">
                <a:solidFill>
                  <a:schemeClr val="accent4"/>
                </a:solidFill>
                <a:round/>
              </a:ln>
              <a:effectLst/>
            </c:spPr>
          </c:marker>
          <c:xVal>
            <c:numRef>
              <c:f>'Ejercicios 4.19-4.52'!$A$292:$A$294</c:f>
              <c:numCache>
                <c:formatCode>General</c:formatCode>
                <c:ptCount val="3"/>
                <c:pt idx="0">
                  <c:v>0</c:v>
                </c:pt>
                <c:pt idx="1">
                  <c:v>450</c:v>
                </c:pt>
                <c:pt idx="2">
                  <c:v>800</c:v>
                </c:pt>
              </c:numCache>
            </c:numRef>
          </c:xVal>
          <c:yVal>
            <c:numRef>
              <c:f>'Ejercicios 4.19-4.52'!$B$292:$B$294</c:f>
              <c:numCache>
                <c:formatCode>General</c:formatCode>
                <c:ptCount val="3"/>
                <c:pt idx="0">
                  <c:v>200</c:v>
                </c:pt>
                <c:pt idx="1">
                  <c:v>200</c:v>
                </c:pt>
                <c:pt idx="2">
                  <c:v>200</c:v>
                </c:pt>
              </c:numCache>
            </c:numRef>
          </c:yVal>
          <c:smooth val="0"/>
          <c:extLst>
            <c:ext xmlns:c16="http://schemas.microsoft.com/office/drawing/2014/chart" uri="{C3380CC4-5D6E-409C-BE32-E72D297353CC}">
              <c16:uniqueId val="{00000003-FF70-47AB-B4CC-16686A9E343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2"/>
          <c:order val="0"/>
          <c:tx>
            <c:strRef>
              <c:f>'Ejercicios 4.19-4.52'!$C$306</c:f>
              <c:strCache>
                <c:ptCount val="1"/>
                <c:pt idx="0">
                  <c:v>A</c:v>
                </c:pt>
              </c:strCache>
            </c:strRef>
          </c:tx>
          <c:spPr>
            <a:ln w="22225" cap="rnd">
              <a:solidFill>
                <a:schemeClr val="accent3"/>
              </a:solidFill>
              <a:prstDash val="lgDashDot"/>
              <a:round/>
            </a:ln>
            <a:effectLst/>
          </c:spPr>
          <c:marker>
            <c:symbol val="circle"/>
            <c:size val="6"/>
            <c:spPr>
              <a:solidFill>
                <a:schemeClr val="lt1"/>
              </a:solidFill>
              <a:ln w="15875">
                <a:solidFill>
                  <a:schemeClr val="accent3"/>
                </a:solidFill>
                <a:round/>
              </a:ln>
              <a:effectLst/>
            </c:spPr>
          </c:marker>
          <c:xVal>
            <c:numRef>
              <c:f>'Ejercicios 4.19-4.52'!$A$306:$A$308</c:f>
              <c:numCache>
                <c:formatCode>General</c:formatCode>
                <c:ptCount val="3"/>
                <c:pt idx="0">
                  <c:v>0</c:v>
                </c:pt>
                <c:pt idx="1">
                  <c:v>450</c:v>
                </c:pt>
                <c:pt idx="2">
                  <c:v>800</c:v>
                </c:pt>
              </c:numCache>
            </c:numRef>
          </c:xVal>
          <c:yVal>
            <c:numRef>
              <c:f>'Ejercicios 4.19-4.52'!$B$306:$B$308</c:f>
              <c:numCache>
                <c:formatCode>General</c:formatCode>
                <c:ptCount val="3"/>
                <c:pt idx="0">
                  <c:v>350</c:v>
                </c:pt>
                <c:pt idx="1">
                  <c:v>350</c:v>
                </c:pt>
                <c:pt idx="2">
                  <c:v>350</c:v>
                </c:pt>
              </c:numCache>
            </c:numRef>
          </c:yVal>
          <c:smooth val="0"/>
          <c:extLst>
            <c:ext xmlns:c16="http://schemas.microsoft.com/office/drawing/2014/chart" uri="{C3380CC4-5D6E-409C-BE32-E72D297353CC}">
              <c16:uniqueId val="{00000000-FE4A-4A0E-95D1-0C85784BFF5B}"/>
            </c:ext>
          </c:extLst>
        </c:ser>
        <c:ser>
          <c:idx val="0"/>
          <c:order val="1"/>
          <c:tx>
            <c:strRef>
              <c:f>'Ejercicios 4.19-4.52'!$C$302</c:f>
              <c:strCache>
                <c:ptCount val="1"/>
                <c:pt idx="0">
                  <c:v>DA</c:v>
                </c:pt>
              </c:strCache>
            </c:strRef>
          </c:tx>
          <c:spPr>
            <a:ln w="22225" cap="rnd">
              <a:solidFill>
                <a:schemeClr val="accent1"/>
              </a:solidFill>
              <a:prstDash val="sysDash"/>
              <a:round/>
            </a:ln>
            <a:effectLst/>
          </c:spPr>
          <c:marker>
            <c:symbol val="circle"/>
            <c:size val="6"/>
            <c:spPr>
              <a:solidFill>
                <a:schemeClr val="lt1"/>
              </a:solidFill>
              <a:ln w="15875">
                <a:solidFill>
                  <a:schemeClr val="accent1"/>
                </a:solidFill>
                <a:round/>
              </a:ln>
              <a:effectLst/>
            </c:spPr>
          </c:marker>
          <c:xVal>
            <c:numRef>
              <c:f>'Ejercicios 4.19-4.52'!$A$302:$A$304</c:f>
              <c:numCache>
                <c:formatCode>General</c:formatCode>
                <c:ptCount val="3"/>
                <c:pt idx="0">
                  <c:v>0</c:v>
                </c:pt>
                <c:pt idx="1">
                  <c:v>450</c:v>
                </c:pt>
                <c:pt idx="2">
                  <c:v>800</c:v>
                </c:pt>
              </c:numCache>
            </c:numRef>
          </c:xVal>
          <c:yVal>
            <c:numRef>
              <c:f>'Ejercicios 4.19-4.52'!$B$302:$B$304</c:f>
              <c:numCache>
                <c:formatCode>General</c:formatCode>
                <c:ptCount val="3"/>
                <c:pt idx="0">
                  <c:v>350</c:v>
                </c:pt>
                <c:pt idx="1">
                  <c:v>575</c:v>
                </c:pt>
                <c:pt idx="2">
                  <c:v>750</c:v>
                </c:pt>
              </c:numCache>
            </c:numRef>
          </c:yVal>
          <c:smooth val="0"/>
          <c:extLst>
            <c:ext xmlns:c16="http://schemas.microsoft.com/office/drawing/2014/chart" uri="{C3380CC4-5D6E-409C-BE32-E72D297353CC}">
              <c16:uniqueId val="{00000001-FE4A-4A0E-95D1-0C85784BFF5B}"/>
            </c:ext>
          </c:extLst>
        </c:ser>
        <c:ser>
          <c:idx val="1"/>
          <c:order val="2"/>
          <c:tx>
            <c:strRef>
              <c:f>'Ejercicios 4.19-4.52'!$C$310</c:f>
              <c:strCache>
                <c:ptCount val="1"/>
                <c:pt idx="0">
                  <c:v>G</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4.19-4.52'!$A$310:$A$312</c:f>
              <c:numCache>
                <c:formatCode>General</c:formatCode>
                <c:ptCount val="3"/>
                <c:pt idx="0">
                  <c:v>0</c:v>
                </c:pt>
                <c:pt idx="1">
                  <c:v>450</c:v>
                </c:pt>
                <c:pt idx="2">
                  <c:v>800</c:v>
                </c:pt>
              </c:numCache>
            </c:numRef>
          </c:xVal>
          <c:yVal>
            <c:numRef>
              <c:f>'Ejercicios 4.19-4.52'!$B$310:$B$312</c:f>
              <c:numCache>
                <c:formatCode>General</c:formatCode>
                <c:ptCount val="3"/>
                <c:pt idx="0">
                  <c:v>150</c:v>
                </c:pt>
                <c:pt idx="1">
                  <c:v>150</c:v>
                </c:pt>
                <c:pt idx="2">
                  <c:v>150</c:v>
                </c:pt>
              </c:numCache>
            </c:numRef>
          </c:yVal>
          <c:smooth val="0"/>
          <c:extLst>
            <c:ext xmlns:c16="http://schemas.microsoft.com/office/drawing/2014/chart" uri="{C3380CC4-5D6E-409C-BE32-E72D297353CC}">
              <c16:uniqueId val="{00000002-FE4A-4A0E-95D1-0C85784BFF5B}"/>
            </c:ext>
          </c:extLst>
        </c:ser>
        <c:ser>
          <c:idx val="3"/>
          <c:order val="3"/>
          <c:tx>
            <c:strRef>
              <c:f>'Ejercicios 4.19-4.52'!$C$314</c:f>
              <c:strCache>
                <c:ptCount val="1"/>
                <c:pt idx="0">
                  <c:v>I0+C0</c:v>
                </c:pt>
              </c:strCache>
            </c:strRef>
          </c:tx>
          <c:spPr>
            <a:ln w="22225" cap="rnd">
              <a:solidFill>
                <a:schemeClr val="accent4"/>
              </a:solidFill>
              <a:prstDash val="dash"/>
              <a:round/>
            </a:ln>
            <a:effectLst/>
          </c:spPr>
          <c:marker>
            <c:symbol val="circle"/>
            <c:size val="6"/>
            <c:spPr>
              <a:solidFill>
                <a:schemeClr val="lt1"/>
              </a:solidFill>
              <a:ln w="15875">
                <a:solidFill>
                  <a:schemeClr val="accent4"/>
                </a:solidFill>
                <a:round/>
              </a:ln>
              <a:effectLst/>
            </c:spPr>
          </c:marker>
          <c:xVal>
            <c:numRef>
              <c:f>'Ejercicios 4.19-4.52'!$A$314:$A$316</c:f>
              <c:numCache>
                <c:formatCode>General</c:formatCode>
                <c:ptCount val="3"/>
                <c:pt idx="0">
                  <c:v>0</c:v>
                </c:pt>
                <c:pt idx="1">
                  <c:v>450</c:v>
                </c:pt>
                <c:pt idx="2">
                  <c:v>800</c:v>
                </c:pt>
              </c:numCache>
            </c:numRef>
          </c:xVal>
          <c:yVal>
            <c:numRef>
              <c:f>'Ejercicios 4.19-4.52'!$B$314:$B$316</c:f>
              <c:numCache>
                <c:formatCode>General</c:formatCode>
                <c:ptCount val="3"/>
                <c:pt idx="0">
                  <c:v>200</c:v>
                </c:pt>
                <c:pt idx="1">
                  <c:v>200</c:v>
                </c:pt>
                <c:pt idx="2">
                  <c:v>200</c:v>
                </c:pt>
              </c:numCache>
            </c:numRef>
          </c:yVal>
          <c:smooth val="0"/>
          <c:extLst>
            <c:ext xmlns:c16="http://schemas.microsoft.com/office/drawing/2014/chart" uri="{C3380CC4-5D6E-409C-BE32-E72D297353CC}">
              <c16:uniqueId val="{00000003-FE4A-4A0E-95D1-0C85784BFF5B}"/>
            </c:ext>
          </c:extLst>
        </c:ser>
        <c:ser>
          <c:idx val="4"/>
          <c:order val="4"/>
          <c:tx>
            <c:strRef>
              <c:f>'Ejercicios 4.19-4.52'!$C$318</c:f>
              <c:strCache>
                <c:ptCount val="1"/>
                <c:pt idx="0">
                  <c:v>Equilibrio</c:v>
                </c:pt>
              </c:strCache>
            </c:strRef>
          </c:tx>
          <c:spPr>
            <a:ln w="22225" cap="rnd">
              <a:solidFill>
                <a:schemeClr val="accent5"/>
              </a:solidFill>
              <a:round/>
            </a:ln>
            <a:effectLst/>
          </c:spPr>
          <c:marker>
            <c:symbol val="circle"/>
            <c:size val="6"/>
            <c:spPr>
              <a:solidFill>
                <a:schemeClr val="lt1"/>
              </a:solidFill>
              <a:ln w="15875">
                <a:solidFill>
                  <a:schemeClr val="accent5"/>
                </a:solidFill>
                <a:round/>
              </a:ln>
              <a:effectLst/>
            </c:spPr>
          </c:marker>
          <c:xVal>
            <c:numRef>
              <c:f>'Ejercicios 4.19-4.52'!$A$318:$A$320</c:f>
              <c:numCache>
                <c:formatCode>General</c:formatCode>
                <c:ptCount val="3"/>
                <c:pt idx="0">
                  <c:v>0</c:v>
                </c:pt>
                <c:pt idx="1">
                  <c:v>700</c:v>
                </c:pt>
                <c:pt idx="2">
                  <c:v>800</c:v>
                </c:pt>
              </c:numCache>
            </c:numRef>
          </c:xVal>
          <c:yVal>
            <c:numRef>
              <c:f>'Ejercicios 4.19-4.52'!$B$318:$B$320</c:f>
              <c:numCache>
                <c:formatCode>General</c:formatCode>
                <c:ptCount val="3"/>
                <c:pt idx="0">
                  <c:v>0</c:v>
                </c:pt>
                <c:pt idx="1">
                  <c:v>700</c:v>
                </c:pt>
                <c:pt idx="2">
                  <c:v>800</c:v>
                </c:pt>
              </c:numCache>
            </c:numRef>
          </c:yVal>
          <c:smooth val="0"/>
          <c:extLst>
            <c:ext xmlns:c16="http://schemas.microsoft.com/office/drawing/2014/chart" uri="{C3380CC4-5D6E-409C-BE32-E72D297353CC}">
              <c16:uniqueId val="{00000004-FE4A-4A0E-95D1-0C85784BFF5B}"/>
            </c:ext>
          </c:extLst>
        </c:ser>
        <c:ser>
          <c:idx val="5"/>
          <c:order val="5"/>
          <c:tx>
            <c:strRef>
              <c:f>'Ejercicios 4.19-4.52'!$C$322</c:f>
              <c:strCache>
                <c:ptCount val="1"/>
                <c:pt idx="0">
                  <c:v>Distancia</c:v>
                </c:pt>
              </c:strCache>
            </c:strRef>
          </c:tx>
          <c:spPr>
            <a:ln w="22225" cap="rnd">
              <a:solidFill>
                <a:schemeClr val="accent6"/>
              </a:solidFill>
              <a:prstDash val="sysDot"/>
              <a:round/>
            </a:ln>
            <a:effectLst/>
          </c:spPr>
          <c:marker>
            <c:symbol val="circle"/>
            <c:size val="6"/>
            <c:spPr>
              <a:solidFill>
                <a:schemeClr val="lt1"/>
              </a:solidFill>
              <a:ln w="15875">
                <a:solidFill>
                  <a:schemeClr val="accent6"/>
                </a:solidFill>
                <a:round/>
              </a:ln>
              <a:effectLst/>
            </c:spPr>
          </c:marker>
          <c:xVal>
            <c:numRef>
              <c:f>'Ejercicios 4.19-4.52'!$A$322:$A$324</c:f>
              <c:numCache>
                <c:formatCode>General</c:formatCode>
                <c:ptCount val="3"/>
                <c:pt idx="0">
                  <c:v>450</c:v>
                </c:pt>
                <c:pt idx="1">
                  <c:v>450</c:v>
                </c:pt>
                <c:pt idx="2">
                  <c:v>450</c:v>
                </c:pt>
              </c:numCache>
            </c:numRef>
          </c:xVal>
          <c:yVal>
            <c:numRef>
              <c:f>'Ejercicios 4.19-4.52'!$B$322:$B$324</c:f>
              <c:numCache>
                <c:formatCode>General</c:formatCode>
                <c:ptCount val="3"/>
                <c:pt idx="0">
                  <c:v>575</c:v>
                </c:pt>
                <c:pt idx="1">
                  <c:v>450</c:v>
                </c:pt>
                <c:pt idx="2">
                  <c:v>350</c:v>
                </c:pt>
              </c:numCache>
            </c:numRef>
          </c:yVal>
          <c:smooth val="0"/>
          <c:extLst>
            <c:ext xmlns:c16="http://schemas.microsoft.com/office/drawing/2014/chart" uri="{C3380CC4-5D6E-409C-BE32-E72D297353CC}">
              <c16:uniqueId val="{00000005-FE4A-4A0E-95D1-0C85784BFF5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4.19-4.52'!$A$329</c:f>
              <c:strCache>
                <c:ptCount val="1"/>
                <c:pt idx="0">
                  <c:v>Situación 1</c:v>
                </c:pt>
              </c:strCache>
            </c:strRef>
          </c:tx>
          <c:spPr>
            <a:ln w="22225" cap="rnd">
              <a:solidFill>
                <a:srgbClr val="FF0000"/>
              </a:solidFill>
              <a:round/>
            </a:ln>
            <a:effectLst/>
          </c:spPr>
          <c:marker>
            <c:symbol val="circle"/>
            <c:size val="6"/>
            <c:spPr>
              <a:solidFill>
                <a:schemeClr val="lt1"/>
              </a:solidFill>
              <a:ln w="15875">
                <a:solidFill>
                  <a:srgbClr val="FF0000"/>
                </a:solidFill>
                <a:round/>
              </a:ln>
              <a:effectLst/>
            </c:spPr>
          </c:marker>
          <c:xVal>
            <c:numRef>
              <c:f>'Ejercicios 4.19-4.52'!$A$330:$A$333</c:f>
              <c:numCache>
                <c:formatCode>General</c:formatCode>
                <c:ptCount val="4"/>
                <c:pt idx="0">
                  <c:v>0</c:v>
                </c:pt>
                <c:pt idx="1">
                  <c:v>2000</c:v>
                </c:pt>
                <c:pt idx="2">
                  <c:v>4000</c:v>
                </c:pt>
                <c:pt idx="3">
                  <c:v>8000</c:v>
                </c:pt>
              </c:numCache>
            </c:numRef>
          </c:xVal>
          <c:yVal>
            <c:numRef>
              <c:f>'Ejercicios 4.19-4.52'!$B$330:$B$333</c:f>
              <c:numCache>
                <c:formatCode>General</c:formatCode>
                <c:ptCount val="4"/>
                <c:pt idx="0">
                  <c:v>1600</c:v>
                </c:pt>
                <c:pt idx="1">
                  <c:v>2800</c:v>
                </c:pt>
                <c:pt idx="2">
                  <c:v>4000</c:v>
                </c:pt>
                <c:pt idx="3">
                  <c:v>6400</c:v>
                </c:pt>
              </c:numCache>
            </c:numRef>
          </c:yVal>
          <c:smooth val="0"/>
          <c:extLst>
            <c:ext xmlns:c16="http://schemas.microsoft.com/office/drawing/2014/chart" uri="{C3380CC4-5D6E-409C-BE32-E72D297353CC}">
              <c16:uniqueId val="{00000003-45A6-4705-B9F8-39BA995B6314}"/>
            </c:ext>
          </c:extLst>
        </c:ser>
        <c:ser>
          <c:idx val="4"/>
          <c:order val="1"/>
          <c:tx>
            <c:strRef>
              <c:f>'Ejercicios 4.19-4.52'!$C$318</c:f>
              <c:strCache>
                <c:ptCount val="1"/>
                <c:pt idx="0">
                  <c:v>Equilibrio</c:v>
                </c:pt>
              </c:strCache>
            </c:strRef>
          </c:tx>
          <c:spPr>
            <a:ln w="22225" cap="rnd">
              <a:solidFill>
                <a:schemeClr val="accent5"/>
              </a:solidFill>
              <a:round/>
            </a:ln>
            <a:effectLst/>
          </c:spPr>
          <c:marker>
            <c:symbol val="circle"/>
            <c:size val="6"/>
            <c:spPr>
              <a:solidFill>
                <a:schemeClr val="lt1"/>
              </a:solidFill>
              <a:ln w="15875">
                <a:solidFill>
                  <a:schemeClr val="accent5"/>
                </a:solidFill>
                <a:round/>
              </a:ln>
              <a:effectLst/>
            </c:spPr>
          </c:marker>
          <c:xVal>
            <c:numRef>
              <c:f>'Ejercicios 4.19-4.52'!$A$335:$A$336</c:f>
              <c:numCache>
                <c:formatCode>General</c:formatCode>
                <c:ptCount val="2"/>
                <c:pt idx="0">
                  <c:v>0</c:v>
                </c:pt>
                <c:pt idx="1">
                  <c:v>8000</c:v>
                </c:pt>
              </c:numCache>
            </c:numRef>
          </c:xVal>
          <c:yVal>
            <c:numRef>
              <c:f>'Ejercicios 4.19-4.52'!$B$335:$B$336</c:f>
              <c:numCache>
                <c:formatCode>General</c:formatCode>
                <c:ptCount val="2"/>
                <c:pt idx="0">
                  <c:v>0</c:v>
                </c:pt>
                <c:pt idx="1">
                  <c:v>8000</c:v>
                </c:pt>
              </c:numCache>
            </c:numRef>
          </c:yVal>
          <c:smooth val="0"/>
          <c:extLst>
            <c:ext xmlns:c16="http://schemas.microsoft.com/office/drawing/2014/chart" uri="{C3380CC4-5D6E-409C-BE32-E72D297353CC}">
              <c16:uniqueId val="{00000004-45A6-4705-B9F8-39BA995B6314}"/>
            </c:ext>
          </c:extLst>
        </c:ser>
        <c:ser>
          <c:idx val="5"/>
          <c:order val="2"/>
          <c:tx>
            <c:strRef>
              <c:f>'Ejercicios 4.19-4.52'!$C$329</c:f>
              <c:strCache>
                <c:ptCount val="1"/>
                <c:pt idx="0">
                  <c:v>Situación 2</c:v>
                </c:pt>
              </c:strCache>
            </c:strRef>
          </c:tx>
          <c:spPr>
            <a:ln w="22225" cap="rnd">
              <a:solidFill>
                <a:schemeClr val="accent6"/>
              </a:solidFill>
              <a:round/>
            </a:ln>
            <a:effectLst/>
          </c:spPr>
          <c:marker>
            <c:symbol val="circle"/>
            <c:size val="6"/>
            <c:spPr>
              <a:solidFill>
                <a:schemeClr val="lt1"/>
              </a:solidFill>
              <a:ln w="15875">
                <a:solidFill>
                  <a:schemeClr val="accent6"/>
                </a:solidFill>
                <a:round/>
              </a:ln>
              <a:effectLst/>
            </c:spPr>
          </c:marker>
          <c:xVal>
            <c:numRef>
              <c:f>'Ejercicios 4.19-4.52'!$C$330:$C$333</c:f>
              <c:numCache>
                <c:formatCode>General</c:formatCode>
                <c:ptCount val="4"/>
                <c:pt idx="0">
                  <c:v>0</c:v>
                </c:pt>
                <c:pt idx="1">
                  <c:v>2000</c:v>
                </c:pt>
                <c:pt idx="2">
                  <c:v>4571.4285714285716</c:v>
                </c:pt>
                <c:pt idx="3">
                  <c:v>8000</c:v>
                </c:pt>
              </c:numCache>
            </c:numRef>
          </c:xVal>
          <c:yVal>
            <c:numRef>
              <c:f>'Ejercicios 4.19-4.52'!$D$330:$D$333</c:f>
              <c:numCache>
                <c:formatCode>General</c:formatCode>
                <c:ptCount val="4"/>
                <c:pt idx="0">
                  <c:v>1600</c:v>
                </c:pt>
                <c:pt idx="1">
                  <c:v>2900</c:v>
                </c:pt>
                <c:pt idx="2">
                  <c:v>4571.4285714285716</c:v>
                </c:pt>
                <c:pt idx="3">
                  <c:v>6800</c:v>
                </c:pt>
              </c:numCache>
            </c:numRef>
          </c:yVal>
          <c:smooth val="0"/>
          <c:extLst>
            <c:ext xmlns:c16="http://schemas.microsoft.com/office/drawing/2014/chart" uri="{C3380CC4-5D6E-409C-BE32-E72D297353CC}">
              <c16:uniqueId val="{00000005-45A6-4705-B9F8-39BA995B631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4.19-4.52'!$B$340</c:f>
              <c:strCache>
                <c:ptCount val="1"/>
                <c:pt idx="0">
                  <c:v>X</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4.19-4.52'!$A$341:$A$346</c:f>
              <c:numCache>
                <c:formatCode>General</c:formatCode>
                <c:ptCount val="6"/>
                <c:pt idx="0">
                  <c:v>300</c:v>
                </c:pt>
                <c:pt idx="1">
                  <c:v>320</c:v>
                </c:pt>
                <c:pt idx="2">
                  <c:v>340</c:v>
                </c:pt>
                <c:pt idx="3">
                  <c:v>360</c:v>
                </c:pt>
                <c:pt idx="4">
                  <c:v>380</c:v>
                </c:pt>
                <c:pt idx="5">
                  <c:v>400</c:v>
                </c:pt>
              </c:numCache>
            </c:numRef>
          </c:xVal>
          <c:yVal>
            <c:numRef>
              <c:f>'Ejercicios 4.19-4.52'!$B$341:$B$346</c:f>
              <c:numCache>
                <c:formatCode>General</c:formatCode>
                <c:ptCount val="6"/>
                <c:pt idx="0">
                  <c:v>50</c:v>
                </c:pt>
                <c:pt idx="1">
                  <c:v>50</c:v>
                </c:pt>
                <c:pt idx="2">
                  <c:v>50</c:v>
                </c:pt>
                <c:pt idx="3">
                  <c:v>50</c:v>
                </c:pt>
                <c:pt idx="4">
                  <c:v>50</c:v>
                </c:pt>
                <c:pt idx="5">
                  <c:v>50</c:v>
                </c:pt>
              </c:numCache>
            </c:numRef>
          </c:yVal>
          <c:smooth val="0"/>
          <c:extLst>
            <c:ext xmlns:c16="http://schemas.microsoft.com/office/drawing/2014/chart" uri="{C3380CC4-5D6E-409C-BE32-E72D297353CC}">
              <c16:uniqueId val="{00000000-4361-4DB7-B34F-728DD6086864}"/>
            </c:ext>
          </c:extLst>
        </c:ser>
        <c:ser>
          <c:idx val="4"/>
          <c:order val="1"/>
          <c:tx>
            <c:strRef>
              <c:f>'Ejercicios 4.19-4.52'!$C$340</c:f>
              <c:strCache>
                <c:ptCount val="1"/>
                <c:pt idx="0">
                  <c:v>M</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4.19-4.52'!$A$341:$A$346</c:f>
              <c:numCache>
                <c:formatCode>General</c:formatCode>
                <c:ptCount val="6"/>
                <c:pt idx="0">
                  <c:v>300</c:v>
                </c:pt>
                <c:pt idx="1">
                  <c:v>320</c:v>
                </c:pt>
                <c:pt idx="2">
                  <c:v>340</c:v>
                </c:pt>
                <c:pt idx="3">
                  <c:v>360</c:v>
                </c:pt>
                <c:pt idx="4">
                  <c:v>380</c:v>
                </c:pt>
                <c:pt idx="5">
                  <c:v>400</c:v>
                </c:pt>
              </c:numCache>
            </c:numRef>
          </c:xVal>
          <c:yVal>
            <c:numRef>
              <c:f>'Ejercicios 4.19-4.52'!$C$341:$C$346</c:f>
              <c:numCache>
                <c:formatCode>General</c:formatCode>
                <c:ptCount val="6"/>
                <c:pt idx="0">
                  <c:v>35</c:v>
                </c:pt>
                <c:pt idx="1">
                  <c:v>40</c:v>
                </c:pt>
                <c:pt idx="2">
                  <c:v>45</c:v>
                </c:pt>
                <c:pt idx="3">
                  <c:v>50</c:v>
                </c:pt>
                <c:pt idx="4">
                  <c:v>55</c:v>
                </c:pt>
                <c:pt idx="5">
                  <c:v>60</c:v>
                </c:pt>
              </c:numCache>
            </c:numRef>
          </c:yVal>
          <c:smooth val="0"/>
          <c:extLst>
            <c:ext xmlns:c16="http://schemas.microsoft.com/office/drawing/2014/chart" uri="{C3380CC4-5D6E-409C-BE32-E72D297353CC}">
              <c16:uniqueId val="{00000001-4361-4DB7-B34F-728DD6086864}"/>
            </c:ext>
          </c:extLst>
        </c:ser>
        <c:ser>
          <c:idx val="5"/>
          <c:order val="2"/>
          <c:tx>
            <c:strRef>
              <c:f>'Ejercicios 4.19-4.52'!$D$340</c:f>
              <c:strCache>
                <c:ptCount val="1"/>
                <c:pt idx="0">
                  <c:v>X-M</c:v>
                </c:pt>
              </c:strCache>
            </c:strRef>
          </c:tx>
          <c:spPr>
            <a:ln w="22225" cap="rnd">
              <a:solidFill>
                <a:schemeClr val="accent6"/>
              </a:solidFill>
              <a:prstDash val="lgDashDotDot"/>
              <a:round/>
            </a:ln>
            <a:effectLst/>
          </c:spPr>
          <c:marker>
            <c:symbol val="circle"/>
            <c:size val="6"/>
            <c:spPr>
              <a:solidFill>
                <a:schemeClr val="lt1"/>
              </a:solidFill>
              <a:ln w="15875">
                <a:solidFill>
                  <a:schemeClr val="accent6"/>
                </a:solidFill>
                <a:round/>
              </a:ln>
              <a:effectLst/>
            </c:spPr>
          </c:marker>
          <c:xVal>
            <c:numRef>
              <c:f>'Ejercicios 4.19-4.52'!$A$341:$A$346</c:f>
              <c:numCache>
                <c:formatCode>General</c:formatCode>
                <c:ptCount val="6"/>
                <c:pt idx="0">
                  <c:v>300</c:v>
                </c:pt>
                <c:pt idx="1">
                  <c:v>320</c:v>
                </c:pt>
                <c:pt idx="2">
                  <c:v>340</c:v>
                </c:pt>
                <c:pt idx="3">
                  <c:v>360</c:v>
                </c:pt>
                <c:pt idx="4">
                  <c:v>380</c:v>
                </c:pt>
                <c:pt idx="5">
                  <c:v>400</c:v>
                </c:pt>
              </c:numCache>
            </c:numRef>
          </c:xVal>
          <c:yVal>
            <c:numRef>
              <c:f>'Ejercicios 4.19-4.52'!$D$341:$D$346</c:f>
              <c:numCache>
                <c:formatCode>General</c:formatCode>
                <c:ptCount val="6"/>
                <c:pt idx="0">
                  <c:v>15</c:v>
                </c:pt>
                <c:pt idx="1">
                  <c:v>10</c:v>
                </c:pt>
                <c:pt idx="2">
                  <c:v>5</c:v>
                </c:pt>
                <c:pt idx="3">
                  <c:v>0</c:v>
                </c:pt>
                <c:pt idx="4">
                  <c:v>-5</c:v>
                </c:pt>
                <c:pt idx="5">
                  <c:v>-10</c:v>
                </c:pt>
              </c:numCache>
            </c:numRef>
          </c:yVal>
          <c:smooth val="0"/>
          <c:extLst>
            <c:ext xmlns:c16="http://schemas.microsoft.com/office/drawing/2014/chart" uri="{C3380CC4-5D6E-409C-BE32-E72D297353CC}">
              <c16:uniqueId val="{00000002-4361-4DB7-B34F-728DD6086864}"/>
            </c:ext>
          </c:extLst>
        </c:ser>
        <c:dLbls>
          <c:showLegendKey val="0"/>
          <c:showVal val="0"/>
          <c:showCatName val="0"/>
          <c:showSerName val="0"/>
          <c:showPercent val="0"/>
          <c:showBubbleSize val="0"/>
        </c:dLbls>
        <c:axId val="689605439"/>
        <c:axId val="634792095"/>
      </c:scatterChart>
      <c:valAx>
        <c:axId val="689605439"/>
        <c:scaling>
          <c:orientation val="minMax"/>
          <c:min val="3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2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4.19-4.52'!$B$355</c:f>
              <c:strCache>
                <c:ptCount val="1"/>
                <c:pt idx="0">
                  <c:v>X</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4.19-4.52'!$A$356:$A$361</c:f>
              <c:numCache>
                <c:formatCode>General</c:formatCode>
                <c:ptCount val="6"/>
                <c:pt idx="0">
                  <c:v>800</c:v>
                </c:pt>
                <c:pt idx="1">
                  <c:v>810</c:v>
                </c:pt>
                <c:pt idx="2">
                  <c:v>820</c:v>
                </c:pt>
                <c:pt idx="3">
                  <c:v>830</c:v>
                </c:pt>
                <c:pt idx="4">
                  <c:v>840</c:v>
                </c:pt>
                <c:pt idx="5">
                  <c:v>850</c:v>
                </c:pt>
              </c:numCache>
            </c:numRef>
          </c:xVal>
          <c:yVal>
            <c:numRef>
              <c:f>'Ejercicios 4.19-4.52'!$B$356:$B$361</c:f>
              <c:numCache>
                <c:formatCode>General</c:formatCode>
                <c:ptCount val="6"/>
                <c:pt idx="0">
                  <c:v>200</c:v>
                </c:pt>
                <c:pt idx="1">
                  <c:v>200</c:v>
                </c:pt>
                <c:pt idx="2">
                  <c:v>200</c:v>
                </c:pt>
                <c:pt idx="3">
                  <c:v>200</c:v>
                </c:pt>
                <c:pt idx="4">
                  <c:v>200</c:v>
                </c:pt>
                <c:pt idx="5">
                  <c:v>200</c:v>
                </c:pt>
              </c:numCache>
            </c:numRef>
          </c:yVal>
          <c:smooth val="0"/>
          <c:extLst>
            <c:ext xmlns:c16="http://schemas.microsoft.com/office/drawing/2014/chart" uri="{C3380CC4-5D6E-409C-BE32-E72D297353CC}">
              <c16:uniqueId val="{00000000-E576-4E90-A0C4-5380A89CABA7}"/>
            </c:ext>
          </c:extLst>
        </c:ser>
        <c:ser>
          <c:idx val="4"/>
          <c:order val="1"/>
          <c:tx>
            <c:strRef>
              <c:f>'Ejercicios 4.19-4.52'!$C$355</c:f>
              <c:strCache>
                <c:ptCount val="1"/>
                <c:pt idx="0">
                  <c:v>M</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4.19-4.52'!$A$356:$A$361</c:f>
              <c:numCache>
                <c:formatCode>General</c:formatCode>
                <c:ptCount val="6"/>
                <c:pt idx="0">
                  <c:v>800</c:v>
                </c:pt>
                <c:pt idx="1">
                  <c:v>810</c:v>
                </c:pt>
                <c:pt idx="2">
                  <c:v>820</c:v>
                </c:pt>
                <c:pt idx="3">
                  <c:v>830</c:v>
                </c:pt>
                <c:pt idx="4">
                  <c:v>840</c:v>
                </c:pt>
                <c:pt idx="5">
                  <c:v>850</c:v>
                </c:pt>
              </c:numCache>
            </c:numRef>
          </c:xVal>
          <c:yVal>
            <c:numRef>
              <c:f>'Ejercicios 4.19-4.52'!$C$356:$C$361</c:f>
              <c:numCache>
                <c:formatCode>General</c:formatCode>
                <c:ptCount val="6"/>
                <c:pt idx="0">
                  <c:v>150</c:v>
                </c:pt>
                <c:pt idx="1">
                  <c:v>175</c:v>
                </c:pt>
                <c:pt idx="2">
                  <c:v>200</c:v>
                </c:pt>
                <c:pt idx="3">
                  <c:v>225</c:v>
                </c:pt>
                <c:pt idx="4">
                  <c:v>250</c:v>
                </c:pt>
                <c:pt idx="5">
                  <c:v>275</c:v>
                </c:pt>
              </c:numCache>
            </c:numRef>
          </c:yVal>
          <c:smooth val="0"/>
          <c:extLst>
            <c:ext xmlns:c16="http://schemas.microsoft.com/office/drawing/2014/chart" uri="{C3380CC4-5D6E-409C-BE32-E72D297353CC}">
              <c16:uniqueId val="{00000001-E576-4E90-A0C4-5380A89CABA7}"/>
            </c:ext>
          </c:extLst>
        </c:ser>
        <c:ser>
          <c:idx val="5"/>
          <c:order val="2"/>
          <c:tx>
            <c:strRef>
              <c:f>'Ejercicios 4.19-4.52'!$D$355</c:f>
              <c:strCache>
                <c:ptCount val="1"/>
                <c:pt idx="0">
                  <c:v>X-M</c:v>
                </c:pt>
              </c:strCache>
            </c:strRef>
          </c:tx>
          <c:spPr>
            <a:ln w="22225" cap="rnd">
              <a:solidFill>
                <a:schemeClr val="accent6"/>
              </a:solidFill>
              <a:prstDash val="lgDashDotDot"/>
              <a:round/>
            </a:ln>
            <a:effectLst/>
          </c:spPr>
          <c:marker>
            <c:symbol val="circle"/>
            <c:size val="6"/>
            <c:spPr>
              <a:solidFill>
                <a:schemeClr val="lt1"/>
              </a:solidFill>
              <a:ln w="15875">
                <a:solidFill>
                  <a:schemeClr val="accent6"/>
                </a:solidFill>
                <a:round/>
              </a:ln>
              <a:effectLst/>
            </c:spPr>
          </c:marker>
          <c:xVal>
            <c:numRef>
              <c:f>'Ejercicios 4.19-4.52'!$A$356:$A$361</c:f>
              <c:numCache>
                <c:formatCode>General</c:formatCode>
                <c:ptCount val="6"/>
                <c:pt idx="0">
                  <c:v>800</c:v>
                </c:pt>
                <c:pt idx="1">
                  <c:v>810</c:v>
                </c:pt>
                <c:pt idx="2">
                  <c:v>820</c:v>
                </c:pt>
                <c:pt idx="3">
                  <c:v>830</c:v>
                </c:pt>
                <c:pt idx="4">
                  <c:v>840</c:v>
                </c:pt>
                <c:pt idx="5">
                  <c:v>850</c:v>
                </c:pt>
              </c:numCache>
            </c:numRef>
          </c:xVal>
          <c:yVal>
            <c:numRef>
              <c:f>'Ejercicios 4.19-4.52'!$D$356:$D$361</c:f>
              <c:numCache>
                <c:formatCode>General</c:formatCode>
                <c:ptCount val="6"/>
                <c:pt idx="0">
                  <c:v>50</c:v>
                </c:pt>
                <c:pt idx="1">
                  <c:v>25</c:v>
                </c:pt>
                <c:pt idx="2">
                  <c:v>0</c:v>
                </c:pt>
                <c:pt idx="3">
                  <c:v>-25</c:v>
                </c:pt>
                <c:pt idx="4">
                  <c:v>-50</c:v>
                </c:pt>
                <c:pt idx="5">
                  <c:v>-75</c:v>
                </c:pt>
              </c:numCache>
            </c:numRef>
          </c:yVal>
          <c:smooth val="0"/>
          <c:extLst>
            <c:ext xmlns:c16="http://schemas.microsoft.com/office/drawing/2014/chart" uri="{C3380CC4-5D6E-409C-BE32-E72D297353CC}">
              <c16:uniqueId val="{00000002-E576-4E90-A0C4-5380A89CABA7}"/>
            </c:ext>
          </c:extLst>
        </c:ser>
        <c:dLbls>
          <c:showLegendKey val="0"/>
          <c:showVal val="0"/>
          <c:showCatName val="0"/>
          <c:showSerName val="0"/>
          <c:showPercent val="0"/>
          <c:showBubbleSize val="0"/>
        </c:dLbls>
        <c:axId val="689605439"/>
        <c:axId val="634792095"/>
      </c:scatterChart>
      <c:valAx>
        <c:axId val="689605439"/>
        <c:scaling>
          <c:orientation val="minMax"/>
          <c:min val="8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4.19-4.52'!$A$372</c:f>
              <c:strCache>
                <c:ptCount val="1"/>
                <c:pt idx="0">
                  <c:v>DA</c:v>
                </c:pt>
              </c:strCache>
            </c:strRef>
          </c:tx>
          <c:spPr>
            <a:ln w="22225" cap="rnd">
              <a:solidFill>
                <a:schemeClr val="accent4"/>
              </a:solidFill>
              <a:prstDash val="dash"/>
              <a:round/>
            </a:ln>
            <a:effectLst/>
          </c:spPr>
          <c:marker>
            <c:symbol val="circle"/>
            <c:size val="6"/>
            <c:spPr>
              <a:solidFill>
                <a:schemeClr val="lt1"/>
              </a:solidFill>
              <a:ln w="15875">
                <a:solidFill>
                  <a:srgbClr val="FF0000"/>
                </a:solidFill>
                <a:round/>
              </a:ln>
              <a:effectLst/>
            </c:spPr>
          </c:marker>
          <c:xVal>
            <c:numRef>
              <c:f>'Ejercicios 4.19-4.52'!$B$373:$B$375</c:f>
              <c:numCache>
                <c:formatCode>General</c:formatCode>
                <c:ptCount val="3"/>
                <c:pt idx="0">
                  <c:v>0</c:v>
                </c:pt>
                <c:pt idx="1">
                  <c:v>933.33333333333337</c:v>
                </c:pt>
                <c:pt idx="2">
                  <c:v>1800</c:v>
                </c:pt>
              </c:numCache>
            </c:numRef>
          </c:xVal>
          <c:yVal>
            <c:numRef>
              <c:f>'Ejercicios 4.19-4.52'!$A$373:$A$375</c:f>
              <c:numCache>
                <c:formatCode>General</c:formatCode>
                <c:ptCount val="3"/>
                <c:pt idx="0">
                  <c:v>700</c:v>
                </c:pt>
                <c:pt idx="1">
                  <c:v>933.33333333333337</c:v>
                </c:pt>
                <c:pt idx="2">
                  <c:v>1150</c:v>
                </c:pt>
              </c:numCache>
            </c:numRef>
          </c:yVal>
          <c:smooth val="0"/>
          <c:extLst>
            <c:ext xmlns:c16="http://schemas.microsoft.com/office/drawing/2014/chart" uri="{C3380CC4-5D6E-409C-BE32-E72D297353CC}">
              <c16:uniqueId val="{00000000-DFB7-4105-961F-A67E41E4B85F}"/>
            </c:ext>
          </c:extLst>
        </c:ser>
        <c:ser>
          <c:idx val="4"/>
          <c:order val="1"/>
          <c:tx>
            <c:strRef>
              <c:f>'Ejercicios 4.19-4.52'!$C$372</c:f>
              <c:strCache>
                <c:ptCount val="1"/>
                <c:pt idx="0">
                  <c:v>C</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4.19-4.52'!$B$373:$B$375</c:f>
              <c:numCache>
                <c:formatCode>General</c:formatCode>
                <c:ptCount val="3"/>
                <c:pt idx="0">
                  <c:v>0</c:v>
                </c:pt>
                <c:pt idx="1">
                  <c:v>933.33333333333337</c:v>
                </c:pt>
                <c:pt idx="2">
                  <c:v>1800</c:v>
                </c:pt>
              </c:numCache>
            </c:numRef>
          </c:xVal>
          <c:yVal>
            <c:numRef>
              <c:f>'Ejercicios 4.19-4.52'!$C$373:$C$375</c:f>
              <c:numCache>
                <c:formatCode>General</c:formatCode>
                <c:ptCount val="3"/>
                <c:pt idx="0">
                  <c:v>500</c:v>
                </c:pt>
                <c:pt idx="1">
                  <c:v>733.33333333333337</c:v>
                </c:pt>
                <c:pt idx="2">
                  <c:v>950</c:v>
                </c:pt>
              </c:numCache>
            </c:numRef>
          </c:yVal>
          <c:smooth val="0"/>
          <c:extLst>
            <c:ext xmlns:c16="http://schemas.microsoft.com/office/drawing/2014/chart" uri="{C3380CC4-5D6E-409C-BE32-E72D297353CC}">
              <c16:uniqueId val="{00000001-DFB7-4105-961F-A67E41E4B85F}"/>
            </c:ext>
          </c:extLst>
        </c:ser>
        <c:ser>
          <c:idx val="5"/>
          <c:order val="2"/>
          <c:tx>
            <c:strRef>
              <c:f>'Ejercicios 4.19-4.52'!$D$370</c:f>
              <c:strCache>
                <c:ptCount val="1"/>
                <c:pt idx="0">
                  <c:v>A</c:v>
                </c:pt>
              </c:strCache>
            </c:strRef>
          </c:tx>
          <c:spPr>
            <a:ln w="22225" cap="rnd">
              <a:solidFill>
                <a:schemeClr val="accent6"/>
              </a:solidFill>
              <a:prstDash val="solid"/>
              <a:round/>
            </a:ln>
            <a:effectLst/>
          </c:spPr>
          <c:marker>
            <c:symbol val="circle"/>
            <c:size val="6"/>
            <c:spPr>
              <a:solidFill>
                <a:schemeClr val="lt1"/>
              </a:solidFill>
              <a:ln w="15875">
                <a:solidFill>
                  <a:schemeClr val="accent6"/>
                </a:solidFill>
                <a:round/>
              </a:ln>
              <a:effectLst/>
            </c:spPr>
          </c:marker>
          <c:xVal>
            <c:numRef>
              <c:f>'Ejercicios 4.19-4.52'!$B$373:$B$375</c:f>
              <c:numCache>
                <c:formatCode>General</c:formatCode>
                <c:ptCount val="3"/>
                <c:pt idx="0">
                  <c:v>0</c:v>
                </c:pt>
                <c:pt idx="1">
                  <c:v>933.33333333333337</c:v>
                </c:pt>
                <c:pt idx="2">
                  <c:v>1800</c:v>
                </c:pt>
              </c:numCache>
            </c:numRef>
          </c:xVal>
          <c:yVal>
            <c:numRef>
              <c:f>'Ejercicios 4.19-4.52'!$D$373:$D$375</c:f>
              <c:numCache>
                <c:formatCode>General</c:formatCode>
                <c:ptCount val="3"/>
                <c:pt idx="0">
                  <c:v>700</c:v>
                </c:pt>
                <c:pt idx="1">
                  <c:v>700</c:v>
                </c:pt>
                <c:pt idx="2">
                  <c:v>700</c:v>
                </c:pt>
              </c:numCache>
            </c:numRef>
          </c:yVal>
          <c:smooth val="0"/>
          <c:extLst>
            <c:ext xmlns:c16="http://schemas.microsoft.com/office/drawing/2014/chart" uri="{C3380CC4-5D6E-409C-BE32-E72D297353CC}">
              <c16:uniqueId val="{00000002-DFB7-4105-961F-A67E41E4B85F}"/>
            </c:ext>
          </c:extLst>
        </c:ser>
        <c:ser>
          <c:idx val="0"/>
          <c:order val="3"/>
          <c:tx>
            <c:strRef>
              <c:f>'Ejercicios 4.19-4.52'!$E$372</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4.19-4.52'!$B$373:$B$375</c:f>
              <c:numCache>
                <c:formatCode>General</c:formatCode>
                <c:ptCount val="3"/>
                <c:pt idx="0">
                  <c:v>0</c:v>
                </c:pt>
                <c:pt idx="1">
                  <c:v>933.33333333333337</c:v>
                </c:pt>
                <c:pt idx="2">
                  <c:v>1800</c:v>
                </c:pt>
              </c:numCache>
            </c:numRef>
          </c:xVal>
          <c:yVal>
            <c:numRef>
              <c:f>'Ejercicios 4.19-4.52'!$E$373:$E$375</c:f>
              <c:numCache>
                <c:formatCode>General</c:formatCode>
                <c:ptCount val="3"/>
                <c:pt idx="0">
                  <c:v>0</c:v>
                </c:pt>
                <c:pt idx="1">
                  <c:v>933.33333333333337</c:v>
                </c:pt>
                <c:pt idx="2">
                  <c:v>1800</c:v>
                </c:pt>
              </c:numCache>
            </c:numRef>
          </c:yVal>
          <c:smooth val="0"/>
          <c:extLst>
            <c:ext xmlns:c16="http://schemas.microsoft.com/office/drawing/2014/chart" uri="{C3380CC4-5D6E-409C-BE32-E72D297353CC}">
              <c16:uniqueId val="{00000003-DFB7-4105-961F-A67E41E4B85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total de playeras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3.1-3.11'!$E$68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3.1-3.11'!$D$69:$D$77</c:f>
              <c:numCache>
                <c:formatCode>General</c:formatCode>
                <c:ptCount val="9"/>
                <c:pt idx="0">
                  <c:v>0</c:v>
                </c:pt>
                <c:pt idx="1">
                  <c:v>5</c:v>
                </c:pt>
                <c:pt idx="2">
                  <c:v>10</c:v>
                </c:pt>
                <c:pt idx="3">
                  <c:v>15</c:v>
                </c:pt>
                <c:pt idx="4">
                  <c:v>20</c:v>
                </c:pt>
                <c:pt idx="5">
                  <c:v>25</c:v>
                </c:pt>
                <c:pt idx="6">
                  <c:v>30</c:v>
                </c:pt>
                <c:pt idx="7">
                  <c:v>35</c:v>
                </c:pt>
                <c:pt idx="8">
                  <c:v>40</c:v>
                </c:pt>
              </c:numCache>
            </c:numRef>
          </c:xVal>
          <c:yVal>
            <c:numRef>
              <c:f>'Ejercicios 3.1-3.11'!$E$69:$E$77</c:f>
              <c:numCache>
                <c:formatCode>General</c:formatCode>
                <c:ptCount val="9"/>
                <c:pt idx="0">
                  <c:v>120</c:v>
                </c:pt>
                <c:pt idx="1">
                  <c:v>90</c:v>
                </c:pt>
                <c:pt idx="2">
                  <c:v>80</c:v>
                </c:pt>
                <c:pt idx="3">
                  <c:v>75</c:v>
                </c:pt>
                <c:pt idx="4">
                  <c:v>67</c:v>
                </c:pt>
                <c:pt idx="5">
                  <c:v>45</c:v>
                </c:pt>
                <c:pt idx="6">
                  <c:v>36</c:v>
                </c:pt>
                <c:pt idx="7">
                  <c:v>25</c:v>
                </c:pt>
                <c:pt idx="8">
                  <c:v>15</c:v>
                </c:pt>
              </c:numCache>
            </c:numRef>
          </c:yVal>
          <c:smooth val="0"/>
          <c:extLst>
            <c:ext xmlns:c16="http://schemas.microsoft.com/office/drawing/2014/chart" uri="{C3380CC4-5D6E-409C-BE32-E72D297353CC}">
              <c16:uniqueId val="{00000001-B186-4063-AF21-DB46B9B1558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4.19-4.52'!$A$387</c:f>
              <c:strCache>
                <c:ptCount val="1"/>
                <c:pt idx="0">
                  <c:v>DA</c:v>
                </c:pt>
              </c:strCache>
            </c:strRef>
          </c:tx>
          <c:spPr>
            <a:ln w="22225" cap="rnd">
              <a:solidFill>
                <a:schemeClr val="accent4"/>
              </a:solidFill>
              <a:prstDash val="dash"/>
              <a:round/>
            </a:ln>
            <a:effectLst/>
          </c:spPr>
          <c:marker>
            <c:symbol val="circle"/>
            <c:size val="6"/>
            <c:spPr>
              <a:solidFill>
                <a:schemeClr val="lt1"/>
              </a:solidFill>
              <a:ln w="15875">
                <a:solidFill>
                  <a:srgbClr val="FF0000"/>
                </a:solidFill>
                <a:round/>
              </a:ln>
              <a:effectLst/>
            </c:spPr>
          </c:marker>
          <c:xVal>
            <c:numRef>
              <c:f>'Ejercicios 4.19-4.52'!$B$388:$B$390</c:f>
              <c:numCache>
                <c:formatCode>General</c:formatCode>
                <c:ptCount val="3"/>
                <c:pt idx="0">
                  <c:v>0</c:v>
                </c:pt>
                <c:pt idx="1">
                  <c:v>1400</c:v>
                </c:pt>
                <c:pt idx="2">
                  <c:v>2800</c:v>
                </c:pt>
              </c:numCache>
            </c:numRef>
          </c:xVal>
          <c:yVal>
            <c:numRef>
              <c:f>'Ejercicios 4.19-4.52'!$A$388:$A$390</c:f>
              <c:numCache>
                <c:formatCode>General</c:formatCode>
                <c:ptCount val="3"/>
                <c:pt idx="0">
                  <c:v>700</c:v>
                </c:pt>
                <c:pt idx="1">
                  <c:v>1400</c:v>
                </c:pt>
                <c:pt idx="2">
                  <c:v>2100</c:v>
                </c:pt>
              </c:numCache>
            </c:numRef>
          </c:yVal>
          <c:smooth val="0"/>
          <c:extLst>
            <c:ext xmlns:c16="http://schemas.microsoft.com/office/drawing/2014/chart" uri="{C3380CC4-5D6E-409C-BE32-E72D297353CC}">
              <c16:uniqueId val="{00000000-E664-4C3C-951D-DCFAB1F951DF}"/>
            </c:ext>
          </c:extLst>
        </c:ser>
        <c:ser>
          <c:idx val="4"/>
          <c:order val="1"/>
          <c:tx>
            <c:strRef>
              <c:f>'Ejercicios 4.19-4.52'!$C$387</c:f>
              <c:strCache>
                <c:ptCount val="1"/>
                <c:pt idx="0">
                  <c:v>C</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4.19-4.52'!$B$388:$B$390</c:f>
              <c:numCache>
                <c:formatCode>General</c:formatCode>
                <c:ptCount val="3"/>
                <c:pt idx="0">
                  <c:v>0</c:v>
                </c:pt>
                <c:pt idx="1">
                  <c:v>1400</c:v>
                </c:pt>
                <c:pt idx="2">
                  <c:v>2800</c:v>
                </c:pt>
              </c:numCache>
            </c:numRef>
          </c:xVal>
          <c:yVal>
            <c:numRef>
              <c:f>'Ejercicios 4.19-4.52'!$C$388:$C$390</c:f>
              <c:numCache>
                <c:formatCode>General</c:formatCode>
                <c:ptCount val="3"/>
                <c:pt idx="0">
                  <c:v>500</c:v>
                </c:pt>
                <c:pt idx="1">
                  <c:v>1200</c:v>
                </c:pt>
                <c:pt idx="2">
                  <c:v>1900</c:v>
                </c:pt>
              </c:numCache>
            </c:numRef>
          </c:yVal>
          <c:smooth val="0"/>
          <c:extLst>
            <c:ext xmlns:c16="http://schemas.microsoft.com/office/drawing/2014/chart" uri="{C3380CC4-5D6E-409C-BE32-E72D297353CC}">
              <c16:uniqueId val="{00000001-E664-4C3C-951D-DCFAB1F951DF}"/>
            </c:ext>
          </c:extLst>
        </c:ser>
        <c:ser>
          <c:idx val="5"/>
          <c:order val="2"/>
          <c:tx>
            <c:strRef>
              <c:f>'Ejercicios 4.19-4.52'!$D$385</c:f>
              <c:strCache>
                <c:ptCount val="1"/>
                <c:pt idx="0">
                  <c:v>A</c:v>
                </c:pt>
              </c:strCache>
            </c:strRef>
          </c:tx>
          <c:spPr>
            <a:ln w="22225" cap="rnd">
              <a:solidFill>
                <a:schemeClr val="accent6"/>
              </a:solidFill>
              <a:round/>
            </a:ln>
            <a:effectLst/>
          </c:spPr>
          <c:marker>
            <c:symbol val="circle"/>
            <c:size val="6"/>
            <c:spPr>
              <a:solidFill>
                <a:schemeClr val="lt1"/>
              </a:solidFill>
              <a:ln w="15875">
                <a:solidFill>
                  <a:schemeClr val="accent6"/>
                </a:solidFill>
                <a:round/>
              </a:ln>
              <a:effectLst/>
            </c:spPr>
          </c:marker>
          <c:xVal>
            <c:numRef>
              <c:f>'Ejercicios 4.19-4.52'!$B$388:$B$390</c:f>
              <c:numCache>
                <c:formatCode>General</c:formatCode>
                <c:ptCount val="3"/>
                <c:pt idx="0">
                  <c:v>0</c:v>
                </c:pt>
                <c:pt idx="1">
                  <c:v>1400</c:v>
                </c:pt>
                <c:pt idx="2">
                  <c:v>2800</c:v>
                </c:pt>
              </c:numCache>
            </c:numRef>
          </c:xVal>
          <c:yVal>
            <c:numRef>
              <c:f>'Ejercicios 4.19-4.52'!$D$388:$D$390</c:f>
              <c:numCache>
                <c:formatCode>General</c:formatCode>
                <c:ptCount val="3"/>
                <c:pt idx="0">
                  <c:v>700</c:v>
                </c:pt>
                <c:pt idx="1">
                  <c:v>700</c:v>
                </c:pt>
                <c:pt idx="2">
                  <c:v>700</c:v>
                </c:pt>
              </c:numCache>
            </c:numRef>
          </c:yVal>
          <c:smooth val="0"/>
          <c:extLst>
            <c:ext xmlns:c16="http://schemas.microsoft.com/office/drawing/2014/chart" uri="{C3380CC4-5D6E-409C-BE32-E72D297353CC}">
              <c16:uniqueId val="{00000002-E664-4C3C-951D-DCFAB1F951DF}"/>
            </c:ext>
          </c:extLst>
        </c:ser>
        <c:ser>
          <c:idx val="0"/>
          <c:order val="3"/>
          <c:tx>
            <c:strRef>
              <c:f>'Ejercicios 4.19-4.52'!$E$387</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4.19-4.52'!$B$388:$B$390</c:f>
              <c:numCache>
                <c:formatCode>General</c:formatCode>
                <c:ptCount val="3"/>
                <c:pt idx="0">
                  <c:v>0</c:v>
                </c:pt>
                <c:pt idx="1">
                  <c:v>1400</c:v>
                </c:pt>
                <c:pt idx="2">
                  <c:v>2800</c:v>
                </c:pt>
              </c:numCache>
            </c:numRef>
          </c:xVal>
          <c:yVal>
            <c:numRef>
              <c:f>'Ejercicios 4.19-4.52'!$E$388:$E$390</c:f>
              <c:numCache>
                <c:formatCode>General</c:formatCode>
                <c:ptCount val="3"/>
                <c:pt idx="0">
                  <c:v>0</c:v>
                </c:pt>
                <c:pt idx="1">
                  <c:v>1400</c:v>
                </c:pt>
                <c:pt idx="2">
                  <c:v>2800</c:v>
                </c:pt>
              </c:numCache>
            </c:numRef>
          </c:yVal>
          <c:smooth val="0"/>
          <c:extLst>
            <c:ext xmlns:c16="http://schemas.microsoft.com/office/drawing/2014/chart" uri="{C3380CC4-5D6E-409C-BE32-E72D297353CC}">
              <c16:uniqueId val="{00000003-E664-4C3C-951D-DCFAB1F951D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4.19-4.52'!$A$402</c:f>
              <c:strCache>
                <c:ptCount val="1"/>
                <c:pt idx="0">
                  <c:v>DA</c:v>
                </c:pt>
              </c:strCache>
            </c:strRef>
          </c:tx>
          <c:spPr>
            <a:ln w="22225" cap="rnd">
              <a:solidFill>
                <a:schemeClr val="accent4"/>
              </a:solidFill>
              <a:prstDash val="dash"/>
              <a:round/>
            </a:ln>
            <a:effectLst/>
          </c:spPr>
          <c:marker>
            <c:symbol val="circle"/>
            <c:size val="6"/>
            <c:spPr>
              <a:solidFill>
                <a:schemeClr val="lt1"/>
              </a:solidFill>
              <a:ln w="15875">
                <a:solidFill>
                  <a:srgbClr val="FF0000"/>
                </a:solidFill>
                <a:round/>
              </a:ln>
              <a:effectLst/>
            </c:spPr>
          </c:marker>
          <c:xVal>
            <c:numRef>
              <c:f>'Ejercicios 4.19-4.52'!$B$403:$B$405</c:f>
              <c:numCache>
                <c:formatCode>General</c:formatCode>
                <c:ptCount val="3"/>
                <c:pt idx="0">
                  <c:v>0</c:v>
                </c:pt>
                <c:pt idx="1">
                  <c:v>2800</c:v>
                </c:pt>
                <c:pt idx="2">
                  <c:v>5600</c:v>
                </c:pt>
              </c:numCache>
            </c:numRef>
          </c:xVal>
          <c:yVal>
            <c:numRef>
              <c:f>'Ejercicios 4.19-4.52'!$A$403:$A$405</c:f>
              <c:numCache>
                <c:formatCode>General</c:formatCode>
                <c:ptCount val="3"/>
                <c:pt idx="0">
                  <c:v>700</c:v>
                </c:pt>
                <c:pt idx="1">
                  <c:v>2800</c:v>
                </c:pt>
                <c:pt idx="2">
                  <c:v>4900</c:v>
                </c:pt>
              </c:numCache>
            </c:numRef>
          </c:yVal>
          <c:smooth val="0"/>
          <c:extLst>
            <c:ext xmlns:c16="http://schemas.microsoft.com/office/drawing/2014/chart" uri="{C3380CC4-5D6E-409C-BE32-E72D297353CC}">
              <c16:uniqueId val="{00000000-877A-4495-8643-53B11CF89759}"/>
            </c:ext>
          </c:extLst>
        </c:ser>
        <c:ser>
          <c:idx val="4"/>
          <c:order val="1"/>
          <c:tx>
            <c:strRef>
              <c:f>'Ejercicios 4.19-4.52'!$C$402</c:f>
              <c:strCache>
                <c:ptCount val="1"/>
                <c:pt idx="0">
                  <c:v>C</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4.19-4.52'!$B$403:$B$405</c:f>
              <c:numCache>
                <c:formatCode>General</c:formatCode>
                <c:ptCount val="3"/>
                <c:pt idx="0">
                  <c:v>0</c:v>
                </c:pt>
                <c:pt idx="1">
                  <c:v>2800</c:v>
                </c:pt>
                <c:pt idx="2">
                  <c:v>5600</c:v>
                </c:pt>
              </c:numCache>
            </c:numRef>
          </c:xVal>
          <c:yVal>
            <c:numRef>
              <c:f>'Ejercicios 4.19-4.52'!$C$403:$C$405</c:f>
              <c:numCache>
                <c:formatCode>General</c:formatCode>
                <c:ptCount val="3"/>
                <c:pt idx="0">
                  <c:v>500</c:v>
                </c:pt>
                <c:pt idx="1">
                  <c:v>2600</c:v>
                </c:pt>
                <c:pt idx="2">
                  <c:v>4700</c:v>
                </c:pt>
              </c:numCache>
            </c:numRef>
          </c:yVal>
          <c:smooth val="0"/>
          <c:extLst>
            <c:ext xmlns:c16="http://schemas.microsoft.com/office/drawing/2014/chart" uri="{C3380CC4-5D6E-409C-BE32-E72D297353CC}">
              <c16:uniqueId val="{00000001-877A-4495-8643-53B11CF89759}"/>
            </c:ext>
          </c:extLst>
        </c:ser>
        <c:ser>
          <c:idx val="5"/>
          <c:order val="2"/>
          <c:tx>
            <c:strRef>
              <c:f>'Ejercicios 4.19-4.52'!$D$400</c:f>
              <c:strCache>
                <c:ptCount val="1"/>
                <c:pt idx="0">
                  <c:v>A</c:v>
                </c:pt>
              </c:strCache>
            </c:strRef>
          </c:tx>
          <c:spPr>
            <a:ln w="22225" cap="rnd">
              <a:solidFill>
                <a:schemeClr val="accent6"/>
              </a:solidFill>
              <a:round/>
            </a:ln>
            <a:effectLst/>
          </c:spPr>
          <c:marker>
            <c:symbol val="circle"/>
            <c:size val="6"/>
            <c:spPr>
              <a:solidFill>
                <a:schemeClr val="lt1"/>
              </a:solidFill>
              <a:ln w="15875">
                <a:solidFill>
                  <a:schemeClr val="accent6"/>
                </a:solidFill>
                <a:round/>
              </a:ln>
              <a:effectLst/>
            </c:spPr>
          </c:marker>
          <c:xVal>
            <c:numRef>
              <c:f>'Ejercicios 4.19-4.52'!$B$403:$B$405</c:f>
              <c:numCache>
                <c:formatCode>General</c:formatCode>
                <c:ptCount val="3"/>
                <c:pt idx="0">
                  <c:v>0</c:v>
                </c:pt>
                <c:pt idx="1">
                  <c:v>2800</c:v>
                </c:pt>
                <c:pt idx="2">
                  <c:v>5600</c:v>
                </c:pt>
              </c:numCache>
            </c:numRef>
          </c:xVal>
          <c:yVal>
            <c:numRef>
              <c:f>'Ejercicios 4.19-4.52'!$D$403:$D$406</c:f>
              <c:numCache>
                <c:formatCode>General</c:formatCode>
                <c:ptCount val="4"/>
                <c:pt idx="0">
                  <c:v>700</c:v>
                </c:pt>
                <c:pt idx="1">
                  <c:v>700</c:v>
                </c:pt>
                <c:pt idx="2">
                  <c:v>700</c:v>
                </c:pt>
              </c:numCache>
            </c:numRef>
          </c:yVal>
          <c:smooth val="0"/>
          <c:extLst>
            <c:ext xmlns:c16="http://schemas.microsoft.com/office/drawing/2014/chart" uri="{C3380CC4-5D6E-409C-BE32-E72D297353CC}">
              <c16:uniqueId val="{00000002-877A-4495-8643-53B11CF89759}"/>
            </c:ext>
          </c:extLst>
        </c:ser>
        <c:ser>
          <c:idx val="0"/>
          <c:order val="3"/>
          <c:tx>
            <c:strRef>
              <c:f>'Ejercicios 4.19-4.52'!$E$402</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4.19-4.52'!$B$403:$B$405</c:f>
              <c:numCache>
                <c:formatCode>General</c:formatCode>
                <c:ptCount val="3"/>
                <c:pt idx="0">
                  <c:v>0</c:v>
                </c:pt>
                <c:pt idx="1">
                  <c:v>2800</c:v>
                </c:pt>
                <c:pt idx="2">
                  <c:v>5600</c:v>
                </c:pt>
              </c:numCache>
            </c:numRef>
          </c:xVal>
          <c:yVal>
            <c:numRef>
              <c:f>'Ejercicios 4.19-4.52'!$E$403:$E$405</c:f>
              <c:numCache>
                <c:formatCode>General</c:formatCode>
                <c:ptCount val="3"/>
                <c:pt idx="0">
                  <c:v>0</c:v>
                </c:pt>
                <c:pt idx="1">
                  <c:v>2800</c:v>
                </c:pt>
                <c:pt idx="2">
                  <c:v>5600</c:v>
                </c:pt>
              </c:numCache>
            </c:numRef>
          </c:yVal>
          <c:smooth val="0"/>
          <c:extLst>
            <c:ext xmlns:c16="http://schemas.microsoft.com/office/drawing/2014/chart" uri="{C3380CC4-5D6E-409C-BE32-E72D297353CC}">
              <c16:uniqueId val="{00000003-877A-4495-8643-53B11CF8975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4.19-4.52'!$A$417</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4.19-4.52'!$B$418:$B$420</c:f>
              <c:numCache>
                <c:formatCode>General</c:formatCode>
                <c:ptCount val="3"/>
                <c:pt idx="0">
                  <c:v>0</c:v>
                </c:pt>
                <c:pt idx="1">
                  <c:v>1046.1538461538462</c:v>
                </c:pt>
                <c:pt idx="2">
                  <c:v>2092</c:v>
                </c:pt>
              </c:numCache>
            </c:numRef>
          </c:xVal>
          <c:yVal>
            <c:numRef>
              <c:f>'Ejercicios 4.19-4.52'!$A$418:$A$420</c:f>
              <c:numCache>
                <c:formatCode>General</c:formatCode>
                <c:ptCount val="3"/>
                <c:pt idx="0">
                  <c:v>850</c:v>
                </c:pt>
                <c:pt idx="1">
                  <c:v>1046.1538461538462</c:v>
                </c:pt>
                <c:pt idx="2">
                  <c:v>1242.25</c:v>
                </c:pt>
              </c:numCache>
            </c:numRef>
          </c:yVal>
          <c:smooth val="0"/>
          <c:extLst>
            <c:ext xmlns:c16="http://schemas.microsoft.com/office/drawing/2014/chart" uri="{C3380CC4-5D6E-409C-BE32-E72D297353CC}">
              <c16:uniqueId val="{00000000-9035-4605-96C5-A402FE41925B}"/>
            </c:ext>
          </c:extLst>
        </c:ser>
        <c:ser>
          <c:idx val="0"/>
          <c:order val="1"/>
          <c:tx>
            <c:strRef>
              <c:f>'Ejercicios 4.19-4.52'!$D$417</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4.19-4.52'!$B$418:$B$420</c:f>
              <c:numCache>
                <c:formatCode>General</c:formatCode>
                <c:ptCount val="3"/>
                <c:pt idx="0">
                  <c:v>0</c:v>
                </c:pt>
                <c:pt idx="1">
                  <c:v>1046.1538461538462</c:v>
                </c:pt>
                <c:pt idx="2">
                  <c:v>2092</c:v>
                </c:pt>
              </c:numCache>
            </c:numRef>
          </c:xVal>
          <c:yVal>
            <c:numRef>
              <c:f>'Ejercicios 4.19-4.52'!$C$418:$C$420</c:f>
              <c:numCache>
                <c:formatCode>General</c:formatCode>
                <c:ptCount val="3"/>
                <c:pt idx="0">
                  <c:v>0</c:v>
                </c:pt>
                <c:pt idx="1">
                  <c:v>1046.1538461538462</c:v>
                </c:pt>
                <c:pt idx="2">
                  <c:v>2092</c:v>
                </c:pt>
              </c:numCache>
            </c:numRef>
          </c:yVal>
          <c:smooth val="0"/>
          <c:extLst>
            <c:ext xmlns:c16="http://schemas.microsoft.com/office/drawing/2014/chart" uri="{C3380CC4-5D6E-409C-BE32-E72D297353CC}">
              <c16:uniqueId val="{00000003-9035-4605-96C5-A402FE41925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4.19-4.52'!$A$434</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4.19-4.52'!$B$435:$B$437</c:f>
              <c:numCache>
                <c:formatCode>General</c:formatCode>
                <c:ptCount val="3"/>
                <c:pt idx="0">
                  <c:v>0</c:v>
                </c:pt>
                <c:pt idx="1">
                  <c:v>1014.9253731343283</c:v>
                </c:pt>
                <c:pt idx="2">
                  <c:v>2030</c:v>
                </c:pt>
              </c:numCache>
            </c:numRef>
          </c:xVal>
          <c:yVal>
            <c:numRef>
              <c:f>'Ejercicios 4.19-4.52'!$A$435:$A$437</c:f>
              <c:numCache>
                <c:formatCode>General</c:formatCode>
                <c:ptCount val="3"/>
                <c:pt idx="0">
                  <c:v>850</c:v>
                </c:pt>
                <c:pt idx="1">
                  <c:v>1014.9253731343283</c:v>
                </c:pt>
                <c:pt idx="2">
                  <c:v>1179.875</c:v>
                </c:pt>
              </c:numCache>
            </c:numRef>
          </c:yVal>
          <c:smooth val="0"/>
          <c:extLst>
            <c:ext xmlns:c16="http://schemas.microsoft.com/office/drawing/2014/chart" uri="{C3380CC4-5D6E-409C-BE32-E72D297353CC}">
              <c16:uniqueId val="{00000000-82C5-4795-8561-7C5F10DDB079}"/>
            </c:ext>
          </c:extLst>
        </c:ser>
        <c:ser>
          <c:idx val="0"/>
          <c:order val="1"/>
          <c:tx>
            <c:strRef>
              <c:f>'Ejercicios 4.19-4.52'!$D$434</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4.19-4.52'!$B$435:$B$437</c:f>
              <c:numCache>
                <c:formatCode>General</c:formatCode>
                <c:ptCount val="3"/>
                <c:pt idx="0">
                  <c:v>0</c:v>
                </c:pt>
                <c:pt idx="1">
                  <c:v>1014.9253731343283</c:v>
                </c:pt>
                <c:pt idx="2">
                  <c:v>2030</c:v>
                </c:pt>
              </c:numCache>
            </c:numRef>
          </c:xVal>
          <c:yVal>
            <c:numRef>
              <c:f>'Ejercicios 4.19-4.52'!$C$435:$C$437</c:f>
              <c:numCache>
                <c:formatCode>General</c:formatCode>
                <c:ptCount val="3"/>
                <c:pt idx="0">
                  <c:v>0</c:v>
                </c:pt>
                <c:pt idx="1">
                  <c:v>1014.9253731343283</c:v>
                </c:pt>
                <c:pt idx="2">
                  <c:v>2030</c:v>
                </c:pt>
              </c:numCache>
            </c:numRef>
          </c:yVal>
          <c:smooth val="0"/>
          <c:extLst>
            <c:ext xmlns:c16="http://schemas.microsoft.com/office/drawing/2014/chart" uri="{C3380CC4-5D6E-409C-BE32-E72D297353CC}">
              <c16:uniqueId val="{00000001-82C5-4795-8561-7C5F10DDB07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4.19-4.52'!$A$448</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4.19-4.52'!$B$449:$B$451</c:f>
              <c:numCache>
                <c:formatCode>General</c:formatCode>
                <c:ptCount val="3"/>
                <c:pt idx="0">
                  <c:v>0</c:v>
                </c:pt>
                <c:pt idx="1">
                  <c:v>1000</c:v>
                </c:pt>
                <c:pt idx="2">
                  <c:v>2000</c:v>
                </c:pt>
              </c:numCache>
            </c:numRef>
          </c:xVal>
          <c:yVal>
            <c:numRef>
              <c:f>'Ejercicios 4.19-4.52'!$A$449:$A$451</c:f>
              <c:numCache>
                <c:formatCode>General</c:formatCode>
                <c:ptCount val="3"/>
                <c:pt idx="0">
                  <c:v>850</c:v>
                </c:pt>
                <c:pt idx="1">
                  <c:v>1000</c:v>
                </c:pt>
                <c:pt idx="2">
                  <c:v>1150</c:v>
                </c:pt>
              </c:numCache>
            </c:numRef>
          </c:yVal>
          <c:smooth val="0"/>
          <c:extLst>
            <c:ext xmlns:c16="http://schemas.microsoft.com/office/drawing/2014/chart" uri="{C3380CC4-5D6E-409C-BE32-E72D297353CC}">
              <c16:uniqueId val="{00000000-1DF5-4C84-822F-8EC6C2AF2E08}"/>
            </c:ext>
          </c:extLst>
        </c:ser>
        <c:ser>
          <c:idx val="0"/>
          <c:order val="1"/>
          <c:tx>
            <c:strRef>
              <c:f>'Ejercicios 4.19-4.52'!$D$448</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4.19-4.52'!$B$449:$B$451</c:f>
              <c:numCache>
                <c:formatCode>General</c:formatCode>
                <c:ptCount val="3"/>
                <c:pt idx="0">
                  <c:v>0</c:v>
                </c:pt>
                <c:pt idx="1">
                  <c:v>1000</c:v>
                </c:pt>
                <c:pt idx="2">
                  <c:v>2000</c:v>
                </c:pt>
              </c:numCache>
            </c:numRef>
          </c:xVal>
          <c:yVal>
            <c:numRef>
              <c:f>'Ejercicios 4.19-4.52'!$C$449:$C$451</c:f>
              <c:numCache>
                <c:formatCode>General</c:formatCode>
                <c:ptCount val="3"/>
                <c:pt idx="0">
                  <c:v>0</c:v>
                </c:pt>
                <c:pt idx="1">
                  <c:v>1000</c:v>
                </c:pt>
                <c:pt idx="2">
                  <c:v>2000</c:v>
                </c:pt>
              </c:numCache>
            </c:numRef>
          </c:yVal>
          <c:smooth val="0"/>
          <c:extLst>
            <c:ext xmlns:c16="http://schemas.microsoft.com/office/drawing/2014/chart" uri="{C3380CC4-5D6E-409C-BE32-E72D297353CC}">
              <c16:uniqueId val="{00000001-1DF5-4C84-822F-8EC6C2AF2E0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4.19-4.52'!$A$476</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4.19-4.52'!$B$481:$B$483</c:f>
              <c:numCache>
                <c:formatCode>General</c:formatCode>
                <c:ptCount val="3"/>
                <c:pt idx="0">
                  <c:v>0</c:v>
                </c:pt>
                <c:pt idx="1">
                  <c:v>109.37500000000001</c:v>
                </c:pt>
                <c:pt idx="2">
                  <c:v>218.75000000000003</c:v>
                </c:pt>
              </c:numCache>
            </c:numRef>
          </c:xVal>
          <c:yVal>
            <c:numRef>
              <c:f>'Ejercicios 4.19-4.52'!$B$477:$B$479</c:f>
              <c:numCache>
                <c:formatCode>General</c:formatCode>
                <c:ptCount val="3"/>
                <c:pt idx="0">
                  <c:v>72.1875</c:v>
                </c:pt>
                <c:pt idx="1">
                  <c:v>109.375</c:v>
                </c:pt>
                <c:pt idx="2">
                  <c:v>146.5625</c:v>
                </c:pt>
              </c:numCache>
            </c:numRef>
          </c:yVal>
          <c:smooth val="0"/>
          <c:extLst>
            <c:ext xmlns:c16="http://schemas.microsoft.com/office/drawing/2014/chart" uri="{C3380CC4-5D6E-409C-BE32-E72D297353CC}">
              <c16:uniqueId val="{00000000-A98E-45E5-B500-EE54B60248B0}"/>
            </c:ext>
          </c:extLst>
        </c:ser>
        <c:ser>
          <c:idx val="0"/>
          <c:order val="1"/>
          <c:tx>
            <c:strRef>
              <c:f>'Ejercicios 4.19-4.52'!$A$471</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4.19-4.52'!$B$481:$B$483</c:f>
              <c:numCache>
                <c:formatCode>General</c:formatCode>
                <c:ptCount val="3"/>
                <c:pt idx="0">
                  <c:v>0</c:v>
                </c:pt>
                <c:pt idx="1">
                  <c:v>109.37500000000001</c:v>
                </c:pt>
                <c:pt idx="2">
                  <c:v>218.75000000000003</c:v>
                </c:pt>
              </c:numCache>
            </c:numRef>
          </c:xVal>
          <c:yVal>
            <c:numRef>
              <c:f>'Ejercicios 4.19-4.52'!$B$481:$B$483</c:f>
              <c:numCache>
                <c:formatCode>General</c:formatCode>
                <c:ptCount val="3"/>
                <c:pt idx="0">
                  <c:v>0</c:v>
                </c:pt>
                <c:pt idx="1">
                  <c:v>109.37500000000001</c:v>
                </c:pt>
                <c:pt idx="2">
                  <c:v>218.75000000000003</c:v>
                </c:pt>
              </c:numCache>
            </c:numRef>
          </c:yVal>
          <c:smooth val="0"/>
          <c:extLst>
            <c:ext xmlns:c16="http://schemas.microsoft.com/office/drawing/2014/chart" uri="{C3380CC4-5D6E-409C-BE32-E72D297353CC}">
              <c16:uniqueId val="{00000001-A98E-45E5-B500-EE54B60248B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4.19-4.52'!$A$476</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4.19-4.52'!$C$481:$C$483</c:f>
              <c:numCache>
                <c:formatCode>0</c:formatCode>
                <c:ptCount val="3"/>
                <c:pt idx="0" formatCode="General">
                  <c:v>0</c:v>
                </c:pt>
                <c:pt idx="1">
                  <c:v>103.96039603960396</c:v>
                </c:pt>
                <c:pt idx="2">
                  <c:v>207.92079207920793</c:v>
                </c:pt>
              </c:numCache>
            </c:numRef>
          </c:xVal>
          <c:yVal>
            <c:numRef>
              <c:f>'Ejercicios 4.19-4.52'!$C$477:$C$479</c:f>
              <c:numCache>
                <c:formatCode>0</c:formatCode>
                <c:ptCount val="3"/>
                <c:pt idx="0" formatCode="General">
                  <c:v>73.8</c:v>
                </c:pt>
                <c:pt idx="1">
                  <c:v>103.94851485148514</c:v>
                </c:pt>
                <c:pt idx="2">
                  <c:v>134.09702970297027</c:v>
                </c:pt>
              </c:numCache>
            </c:numRef>
          </c:yVal>
          <c:smooth val="0"/>
          <c:extLst>
            <c:ext xmlns:c16="http://schemas.microsoft.com/office/drawing/2014/chart" uri="{C3380CC4-5D6E-409C-BE32-E72D297353CC}">
              <c16:uniqueId val="{00000000-46EA-4868-9C91-C3327DAAFE5C}"/>
            </c:ext>
          </c:extLst>
        </c:ser>
        <c:ser>
          <c:idx val="0"/>
          <c:order val="1"/>
          <c:tx>
            <c:strRef>
              <c:f>'Ejercicios 4.19-4.52'!$A$471</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4.19-4.52'!$C$481:$C$483</c:f>
              <c:numCache>
                <c:formatCode>0</c:formatCode>
                <c:ptCount val="3"/>
                <c:pt idx="0" formatCode="General">
                  <c:v>0</c:v>
                </c:pt>
                <c:pt idx="1">
                  <c:v>103.96039603960396</c:v>
                </c:pt>
                <c:pt idx="2">
                  <c:v>207.92079207920793</c:v>
                </c:pt>
              </c:numCache>
            </c:numRef>
          </c:xVal>
          <c:yVal>
            <c:numRef>
              <c:f>'Ejercicios 4.19-4.52'!$C$481:$C$483</c:f>
              <c:numCache>
                <c:formatCode>0</c:formatCode>
                <c:ptCount val="3"/>
                <c:pt idx="0" formatCode="General">
                  <c:v>0</c:v>
                </c:pt>
                <c:pt idx="1">
                  <c:v>103.96039603960396</c:v>
                </c:pt>
                <c:pt idx="2">
                  <c:v>207.92079207920793</c:v>
                </c:pt>
              </c:numCache>
            </c:numRef>
          </c:yVal>
          <c:smooth val="0"/>
          <c:extLst>
            <c:ext xmlns:c16="http://schemas.microsoft.com/office/drawing/2014/chart" uri="{C3380CC4-5D6E-409C-BE32-E72D297353CC}">
              <c16:uniqueId val="{00000001-46EA-4868-9C91-C3327DAAFE5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4.19-4.52'!$A$476</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4.19-4.52'!$D$481:$D$483</c:f>
              <c:numCache>
                <c:formatCode>0</c:formatCode>
                <c:ptCount val="3"/>
                <c:pt idx="0" formatCode="General">
                  <c:v>0</c:v>
                </c:pt>
                <c:pt idx="1">
                  <c:v>99.056603773584897</c:v>
                </c:pt>
                <c:pt idx="2">
                  <c:v>198.11320754716979</c:v>
                </c:pt>
              </c:numCache>
            </c:numRef>
          </c:xVal>
          <c:yVal>
            <c:numRef>
              <c:f>'Ejercicios 4.19-4.52'!$D$477:$D$479</c:f>
              <c:numCache>
                <c:formatCode>0</c:formatCode>
                <c:ptCount val="3"/>
                <c:pt idx="0" formatCode="General">
                  <c:v>75.3</c:v>
                </c:pt>
                <c:pt idx="1">
                  <c:v>99.073584905660368</c:v>
                </c:pt>
                <c:pt idx="2">
                  <c:v>122.84716981132077</c:v>
                </c:pt>
              </c:numCache>
            </c:numRef>
          </c:yVal>
          <c:smooth val="0"/>
          <c:extLst>
            <c:ext xmlns:c16="http://schemas.microsoft.com/office/drawing/2014/chart" uri="{C3380CC4-5D6E-409C-BE32-E72D297353CC}">
              <c16:uniqueId val="{00000000-478F-41EE-BE4B-7C7490600F21}"/>
            </c:ext>
          </c:extLst>
        </c:ser>
        <c:ser>
          <c:idx val="0"/>
          <c:order val="1"/>
          <c:tx>
            <c:strRef>
              <c:f>'Ejercicios 4.19-4.52'!$A$471</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4.19-4.52'!$D$481:$D$483</c:f>
              <c:numCache>
                <c:formatCode>0</c:formatCode>
                <c:ptCount val="3"/>
                <c:pt idx="0" formatCode="General">
                  <c:v>0</c:v>
                </c:pt>
                <c:pt idx="1">
                  <c:v>99.056603773584897</c:v>
                </c:pt>
                <c:pt idx="2">
                  <c:v>198.11320754716979</c:v>
                </c:pt>
              </c:numCache>
            </c:numRef>
          </c:xVal>
          <c:yVal>
            <c:numRef>
              <c:f>'Ejercicios 4.19-4.52'!$D$481:$D$483</c:f>
              <c:numCache>
                <c:formatCode>0</c:formatCode>
                <c:ptCount val="3"/>
                <c:pt idx="0" formatCode="General">
                  <c:v>0</c:v>
                </c:pt>
                <c:pt idx="1">
                  <c:v>99.056603773584897</c:v>
                </c:pt>
                <c:pt idx="2">
                  <c:v>198.11320754716979</c:v>
                </c:pt>
              </c:numCache>
            </c:numRef>
          </c:yVal>
          <c:smooth val="0"/>
          <c:extLst>
            <c:ext xmlns:c16="http://schemas.microsoft.com/office/drawing/2014/chart" uri="{C3380CC4-5D6E-409C-BE32-E72D297353CC}">
              <c16:uniqueId val="{00000001-478F-41EE-BE4B-7C7490600F2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4.19-4.52'!$A$494</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4.19-4.52'!$B$499:$B$501</c:f>
              <c:numCache>
                <c:formatCode>General</c:formatCode>
                <c:ptCount val="3"/>
                <c:pt idx="0">
                  <c:v>0</c:v>
                </c:pt>
                <c:pt idx="1">
                  <c:v>600</c:v>
                </c:pt>
                <c:pt idx="2">
                  <c:v>1200</c:v>
                </c:pt>
              </c:numCache>
            </c:numRef>
          </c:xVal>
          <c:yVal>
            <c:numRef>
              <c:f>'Ejercicios 4.19-4.52'!$B$495:$B$497</c:f>
              <c:numCache>
                <c:formatCode>General</c:formatCode>
                <c:ptCount val="3"/>
                <c:pt idx="0">
                  <c:v>400</c:v>
                </c:pt>
                <c:pt idx="1">
                  <c:v>600</c:v>
                </c:pt>
                <c:pt idx="2">
                  <c:v>800</c:v>
                </c:pt>
              </c:numCache>
            </c:numRef>
          </c:yVal>
          <c:smooth val="0"/>
          <c:extLst>
            <c:ext xmlns:c16="http://schemas.microsoft.com/office/drawing/2014/chart" uri="{C3380CC4-5D6E-409C-BE32-E72D297353CC}">
              <c16:uniqueId val="{00000000-B3CA-4D6A-AE4A-99DCF598E17A}"/>
            </c:ext>
          </c:extLst>
        </c:ser>
        <c:ser>
          <c:idx val="0"/>
          <c:order val="1"/>
          <c:tx>
            <c:strRef>
              <c:f>'Ejercicios 4.19-4.52'!$A$500</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4.19-4.52'!$B$499:$B$501</c:f>
              <c:numCache>
                <c:formatCode>General</c:formatCode>
                <c:ptCount val="3"/>
                <c:pt idx="0">
                  <c:v>0</c:v>
                </c:pt>
                <c:pt idx="1">
                  <c:v>600</c:v>
                </c:pt>
                <c:pt idx="2">
                  <c:v>1200</c:v>
                </c:pt>
              </c:numCache>
            </c:numRef>
          </c:xVal>
          <c:yVal>
            <c:numRef>
              <c:f>'Ejercicios 4.19-4.52'!$B$499:$B$501</c:f>
              <c:numCache>
                <c:formatCode>General</c:formatCode>
                <c:ptCount val="3"/>
                <c:pt idx="0">
                  <c:v>0</c:v>
                </c:pt>
                <c:pt idx="1">
                  <c:v>600</c:v>
                </c:pt>
                <c:pt idx="2">
                  <c:v>1200</c:v>
                </c:pt>
              </c:numCache>
            </c:numRef>
          </c:yVal>
          <c:smooth val="0"/>
          <c:extLst>
            <c:ext xmlns:c16="http://schemas.microsoft.com/office/drawing/2014/chart" uri="{C3380CC4-5D6E-409C-BE32-E72D297353CC}">
              <c16:uniqueId val="{00000001-B3CA-4D6A-AE4A-99DCF598E17A}"/>
            </c:ext>
          </c:extLst>
        </c:ser>
        <c:ser>
          <c:idx val="1"/>
          <c:order val="2"/>
          <c:tx>
            <c:strRef>
              <c:f>'Ejercicios 4.19-4.52'!$A$502</c:f>
              <c:strCache>
                <c:ptCount val="1"/>
                <c:pt idx="0">
                  <c:v>C</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4.19-4.52'!$B$499:$B$501</c:f>
              <c:numCache>
                <c:formatCode>General</c:formatCode>
                <c:ptCount val="3"/>
                <c:pt idx="0">
                  <c:v>0</c:v>
                </c:pt>
                <c:pt idx="1">
                  <c:v>600</c:v>
                </c:pt>
                <c:pt idx="2">
                  <c:v>1200</c:v>
                </c:pt>
              </c:numCache>
            </c:numRef>
          </c:xVal>
          <c:yVal>
            <c:numRef>
              <c:f>'Ejercicios 4.19-4.52'!$B$503:$B$505</c:f>
              <c:numCache>
                <c:formatCode>General</c:formatCode>
                <c:ptCount val="3"/>
                <c:pt idx="0">
                  <c:v>300</c:v>
                </c:pt>
                <c:pt idx="1">
                  <c:v>500</c:v>
                </c:pt>
                <c:pt idx="2">
                  <c:v>700</c:v>
                </c:pt>
              </c:numCache>
            </c:numRef>
          </c:yVal>
          <c:smooth val="0"/>
          <c:extLst>
            <c:ext xmlns:c16="http://schemas.microsoft.com/office/drawing/2014/chart" uri="{C3380CC4-5D6E-409C-BE32-E72D297353CC}">
              <c16:uniqueId val="{00000002-B3CA-4D6A-AE4A-99DCF598E17A}"/>
            </c:ext>
          </c:extLst>
        </c:ser>
        <c:ser>
          <c:idx val="2"/>
          <c:order val="3"/>
          <c:tx>
            <c:strRef>
              <c:f>'Ejercicios 4.19-4.52'!$A$487</c:f>
              <c:strCache>
                <c:ptCount val="1"/>
                <c:pt idx="0">
                  <c:v>A</c:v>
                </c:pt>
              </c:strCache>
            </c:strRef>
          </c:tx>
          <c:spPr>
            <a:ln w="22225" cap="rnd">
              <a:solidFill>
                <a:schemeClr val="accent3"/>
              </a:solidFill>
              <a:prstDash val="lgDash"/>
              <a:round/>
            </a:ln>
            <a:effectLst/>
          </c:spPr>
          <c:marker>
            <c:symbol val="circle"/>
            <c:size val="6"/>
            <c:spPr>
              <a:solidFill>
                <a:schemeClr val="lt1"/>
              </a:solidFill>
              <a:ln w="15875">
                <a:solidFill>
                  <a:schemeClr val="accent3"/>
                </a:solidFill>
                <a:round/>
              </a:ln>
              <a:effectLst/>
            </c:spPr>
          </c:marker>
          <c:xVal>
            <c:numRef>
              <c:f>'Ejercicios 4.19-4.52'!$B$499:$B$501</c:f>
              <c:numCache>
                <c:formatCode>General</c:formatCode>
                <c:ptCount val="3"/>
                <c:pt idx="0">
                  <c:v>0</c:v>
                </c:pt>
                <c:pt idx="1">
                  <c:v>600</c:v>
                </c:pt>
                <c:pt idx="2">
                  <c:v>1200</c:v>
                </c:pt>
              </c:numCache>
            </c:numRef>
          </c:xVal>
          <c:yVal>
            <c:numRef>
              <c:f>'Ejercicios 4.19-4.52'!$B$487:$B$489</c:f>
              <c:numCache>
                <c:formatCode>General</c:formatCode>
                <c:ptCount val="3"/>
                <c:pt idx="0">
                  <c:v>400</c:v>
                </c:pt>
                <c:pt idx="1">
                  <c:v>400</c:v>
                </c:pt>
                <c:pt idx="2">
                  <c:v>400</c:v>
                </c:pt>
              </c:numCache>
            </c:numRef>
          </c:yVal>
          <c:smooth val="0"/>
          <c:extLst>
            <c:ext xmlns:c16="http://schemas.microsoft.com/office/drawing/2014/chart" uri="{C3380CC4-5D6E-409C-BE32-E72D297353CC}">
              <c16:uniqueId val="{00000003-B3CA-4D6A-AE4A-99DCF598E17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4.19-4.52'!$A$494</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4.19-4.52'!$C$499:$C$501</c:f>
              <c:numCache>
                <c:formatCode>General</c:formatCode>
                <c:ptCount val="3"/>
                <c:pt idx="0">
                  <c:v>0</c:v>
                </c:pt>
                <c:pt idx="1">
                  <c:v>800</c:v>
                </c:pt>
                <c:pt idx="2">
                  <c:v>1600</c:v>
                </c:pt>
              </c:numCache>
            </c:numRef>
          </c:xVal>
          <c:yVal>
            <c:numRef>
              <c:f>'Ejercicios 4.19-4.52'!$C$495:$C$497</c:f>
              <c:numCache>
                <c:formatCode>General</c:formatCode>
                <c:ptCount val="3"/>
                <c:pt idx="0">
                  <c:v>450</c:v>
                </c:pt>
                <c:pt idx="1">
                  <c:v>800</c:v>
                </c:pt>
                <c:pt idx="2">
                  <c:v>1150</c:v>
                </c:pt>
              </c:numCache>
            </c:numRef>
          </c:yVal>
          <c:smooth val="0"/>
          <c:extLst>
            <c:ext xmlns:c16="http://schemas.microsoft.com/office/drawing/2014/chart" uri="{C3380CC4-5D6E-409C-BE32-E72D297353CC}">
              <c16:uniqueId val="{00000000-3F90-420E-B247-1D5457BB7C19}"/>
            </c:ext>
          </c:extLst>
        </c:ser>
        <c:ser>
          <c:idx val="0"/>
          <c:order val="1"/>
          <c:tx>
            <c:strRef>
              <c:f>'Ejercicios 4.19-4.52'!$A$500</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4.19-4.52'!$C$499:$C$501</c:f>
              <c:numCache>
                <c:formatCode>General</c:formatCode>
                <c:ptCount val="3"/>
                <c:pt idx="0">
                  <c:v>0</c:v>
                </c:pt>
                <c:pt idx="1">
                  <c:v>800</c:v>
                </c:pt>
                <c:pt idx="2">
                  <c:v>1600</c:v>
                </c:pt>
              </c:numCache>
            </c:numRef>
          </c:xVal>
          <c:yVal>
            <c:numRef>
              <c:f>'Ejercicios 4.19-4.52'!$C$499:$C$501</c:f>
              <c:numCache>
                <c:formatCode>General</c:formatCode>
                <c:ptCount val="3"/>
                <c:pt idx="0">
                  <c:v>0</c:v>
                </c:pt>
                <c:pt idx="1">
                  <c:v>800</c:v>
                </c:pt>
                <c:pt idx="2">
                  <c:v>1600</c:v>
                </c:pt>
              </c:numCache>
            </c:numRef>
          </c:yVal>
          <c:smooth val="0"/>
          <c:extLst>
            <c:ext xmlns:c16="http://schemas.microsoft.com/office/drawing/2014/chart" uri="{C3380CC4-5D6E-409C-BE32-E72D297353CC}">
              <c16:uniqueId val="{00000001-3F90-420E-B247-1D5457BB7C19}"/>
            </c:ext>
          </c:extLst>
        </c:ser>
        <c:ser>
          <c:idx val="1"/>
          <c:order val="2"/>
          <c:tx>
            <c:strRef>
              <c:f>'Ejercicios 4.19-4.52'!$A$502</c:f>
              <c:strCache>
                <c:ptCount val="1"/>
                <c:pt idx="0">
                  <c:v>C</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4.19-4.52'!$C$499:$C$501</c:f>
              <c:numCache>
                <c:formatCode>General</c:formatCode>
                <c:ptCount val="3"/>
                <c:pt idx="0">
                  <c:v>0</c:v>
                </c:pt>
                <c:pt idx="1">
                  <c:v>800</c:v>
                </c:pt>
                <c:pt idx="2">
                  <c:v>1600</c:v>
                </c:pt>
              </c:numCache>
            </c:numRef>
          </c:xVal>
          <c:yVal>
            <c:numRef>
              <c:f>'Ejercicios 4.19-4.52'!$C$503:$C$505</c:f>
              <c:numCache>
                <c:formatCode>General</c:formatCode>
                <c:ptCount val="3"/>
                <c:pt idx="0">
                  <c:v>292.5</c:v>
                </c:pt>
                <c:pt idx="1">
                  <c:v>642.5</c:v>
                </c:pt>
                <c:pt idx="2">
                  <c:v>992.5</c:v>
                </c:pt>
              </c:numCache>
            </c:numRef>
          </c:yVal>
          <c:smooth val="0"/>
          <c:extLst>
            <c:ext xmlns:c16="http://schemas.microsoft.com/office/drawing/2014/chart" uri="{C3380CC4-5D6E-409C-BE32-E72D297353CC}">
              <c16:uniqueId val="{00000002-3F90-420E-B247-1D5457BB7C19}"/>
            </c:ext>
          </c:extLst>
        </c:ser>
        <c:ser>
          <c:idx val="2"/>
          <c:order val="3"/>
          <c:tx>
            <c:strRef>
              <c:f>'Ejercicios 4.19-4.52'!$A$487</c:f>
              <c:strCache>
                <c:ptCount val="1"/>
                <c:pt idx="0">
                  <c:v>A</c:v>
                </c:pt>
              </c:strCache>
            </c:strRef>
          </c:tx>
          <c:spPr>
            <a:ln w="22225" cap="rnd">
              <a:solidFill>
                <a:schemeClr val="accent3"/>
              </a:solidFill>
              <a:prstDash val="lgDash"/>
              <a:round/>
            </a:ln>
            <a:effectLst/>
          </c:spPr>
          <c:marker>
            <c:symbol val="circle"/>
            <c:size val="6"/>
            <c:spPr>
              <a:solidFill>
                <a:schemeClr val="lt1"/>
              </a:solidFill>
              <a:ln w="15875">
                <a:solidFill>
                  <a:schemeClr val="accent3"/>
                </a:solidFill>
                <a:round/>
              </a:ln>
              <a:effectLst/>
            </c:spPr>
          </c:marker>
          <c:xVal>
            <c:numRef>
              <c:f>'Ejercicios 4.19-4.52'!$C$499:$C$501</c:f>
              <c:numCache>
                <c:formatCode>General</c:formatCode>
                <c:ptCount val="3"/>
                <c:pt idx="0">
                  <c:v>0</c:v>
                </c:pt>
                <c:pt idx="1">
                  <c:v>800</c:v>
                </c:pt>
                <c:pt idx="2">
                  <c:v>1600</c:v>
                </c:pt>
              </c:numCache>
            </c:numRef>
          </c:xVal>
          <c:yVal>
            <c:numRef>
              <c:f>'Ejercicios 4.19-4.52'!$C$487:$C$489</c:f>
              <c:numCache>
                <c:formatCode>General</c:formatCode>
                <c:ptCount val="3"/>
                <c:pt idx="0">
                  <c:v>450</c:v>
                </c:pt>
                <c:pt idx="1">
                  <c:v>450</c:v>
                </c:pt>
                <c:pt idx="2">
                  <c:v>450</c:v>
                </c:pt>
              </c:numCache>
            </c:numRef>
          </c:yVal>
          <c:smooth val="0"/>
          <c:extLst>
            <c:ext xmlns:c16="http://schemas.microsoft.com/office/drawing/2014/chart" uri="{C3380CC4-5D6E-409C-BE32-E72D297353CC}">
              <c16:uniqueId val="{00000003-3F90-420E-B247-1D5457BB7C1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3.1-3.11'!$F$94:$F$98</c:f>
              <c:numCache>
                <c:formatCode>General</c:formatCode>
                <c:ptCount val="5"/>
                <c:pt idx="0">
                  <c:v>30</c:v>
                </c:pt>
                <c:pt idx="1">
                  <c:v>20</c:v>
                </c:pt>
                <c:pt idx="2">
                  <c:v>15</c:v>
                </c:pt>
                <c:pt idx="3">
                  <c:v>10</c:v>
                </c:pt>
                <c:pt idx="4">
                  <c:v>0</c:v>
                </c:pt>
              </c:numCache>
            </c:numRef>
          </c:xVal>
          <c:yVal>
            <c:numRef>
              <c:f>'Ejercicios 3.1-3.11'!$A$94:$A$98</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B61B-4353-AAAA-C175D52482D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4.19-4.52'!$A$518</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4.19-4.52'!$B$523:$B$525</c:f>
              <c:numCache>
                <c:formatCode>General</c:formatCode>
                <c:ptCount val="3"/>
                <c:pt idx="0">
                  <c:v>0</c:v>
                </c:pt>
                <c:pt idx="1">
                  <c:v>950</c:v>
                </c:pt>
                <c:pt idx="2">
                  <c:v>1900</c:v>
                </c:pt>
              </c:numCache>
            </c:numRef>
          </c:xVal>
          <c:yVal>
            <c:numRef>
              <c:f>'Ejercicios 4.19-4.52'!$B$519:$B$521</c:f>
              <c:numCache>
                <c:formatCode>General</c:formatCode>
                <c:ptCount val="3"/>
                <c:pt idx="0">
                  <c:v>450</c:v>
                </c:pt>
                <c:pt idx="1">
                  <c:v>950</c:v>
                </c:pt>
                <c:pt idx="2">
                  <c:v>1450</c:v>
                </c:pt>
              </c:numCache>
            </c:numRef>
          </c:yVal>
          <c:smooth val="0"/>
          <c:extLst>
            <c:ext xmlns:c16="http://schemas.microsoft.com/office/drawing/2014/chart" uri="{C3380CC4-5D6E-409C-BE32-E72D297353CC}">
              <c16:uniqueId val="{00000000-159C-40FD-9776-2AA82DF0023E}"/>
            </c:ext>
          </c:extLst>
        </c:ser>
        <c:ser>
          <c:idx val="0"/>
          <c:order val="1"/>
          <c:tx>
            <c:strRef>
              <c:f>'Ejercicios 4.19-4.52'!$A$524</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4.19-4.52'!$B$523:$B$525</c:f>
              <c:numCache>
                <c:formatCode>General</c:formatCode>
                <c:ptCount val="3"/>
                <c:pt idx="0">
                  <c:v>0</c:v>
                </c:pt>
                <c:pt idx="1">
                  <c:v>950</c:v>
                </c:pt>
                <c:pt idx="2">
                  <c:v>1900</c:v>
                </c:pt>
              </c:numCache>
            </c:numRef>
          </c:xVal>
          <c:yVal>
            <c:numRef>
              <c:f>'Ejercicios 4.19-4.52'!$B$523:$B$525</c:f>
              <c:numCache>
                <c:formatCode>General</c:formatCode>
                <c:ptCount val="3"/>
                <c:pt idx="0">
                  <c:v>0</c:v>
                </c:pt>
                <c:pt idx="1">
                  <c:v>950</c:v>
                </c:pt>
                <c:pt idx="2">
                  <c:v>1900</c:v>
                </c:pt>
              </c:numCache>
            </c:numRef>
          </c:yVal>
          <c:smooth val="0"/>
          <c:extLst>
            <c:ext xmlns:c16="http://schemas.microsoft.com/office/drawing/2014/chart" uri="{C3380CC4-5D6E-409C-BE32-E72D297353CC}">
              <c16:uniqueId val="{00000001-159C-40FD-9776-2AA82DF0023E}"/>
            </c:ext>
          </c:extLst>
        </c:ser>
        <c:ser>
          <c:idx val="1"/>
          <c:order val="2"/>
          <c:tx>
            <c:strRef>
              <c:f>'Ejercicios 4.19-4.52'!$A$526</c:f>
              <c:strCache>
                <c:ptCount val="1"/>
                <c:pt idx="0">
                  <c:v>C</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4.19-4.52'!$B$523:$B$525</c:f>
              <c:numCache>
                <c:formatCode>General</c:formatCode>
                <c:ptCount val="3"/>
                <c:pt idx="0">
                  <c:v>0</c:v>
                </c:pt>
                <c:pt idx="1">
                  <c:v>950</c:v>
                </c:pt>
                <c:pt idx="2">
                  <c:v>1900</c:v>
                </c:pt>
              </c:numCache>
            </c:numRef>
          </c:xVal>
          <c:yVal>
            <c:numRef>
              <c:f>'Ejercicios 4.19-4.52'!$B$527:$B$529</c:f>
              <c:numCache>
                <c:formatCode>General</c:formatCode>
                <c:ptCount val="3"/>
                <c:pt idx="0">
                  <c:v>225</c:v>
                </c:pt>
                <c:pt idx="1">
                  <c:v>890</c:v>
                </c:pt>
                <c:pt idx="2">
                  <c:v>1555</c:v>
                </c:pt>
              </c:numCache>
            </c:numRef>
          </c:yVal>
          <c:smooth val="0"/>
          <c:extLst>
            <c:ext xmlns:c16="http://schemas.microsoft.com/office/drawing/2014/chart" uri="{C3380CC4-5D6E-409C-BE32-E72D297353CC}">
              <c16:uniqueId val="{00000002-159C-40FD-9776-2AA82DF0023E}"/>
            </c:ext>
          </c:extLst>
        </c:ser>
        <c:ser>
          <c:idx val="2"/>
          <c:order val="3"/>
          <c:tx>
            <c:strRef>
              <c:f>'Ejercicios 4.19-4.52'!$A$509</c:f>
              <c:strCache>
                <c:ptCount val="1"/>
                <c:pt idx="0">
                  <c:v>A</c:v>
                </c:pt>
              </c:strCache>
            </c:strRef>
          </c:tx>
          <c:spPr>
            <a:ln w="22225" cap="rnd">
              <a:solidFill>
                <a:schemeClr val="accent3"/>
              </a:solidFill>
              <a:prstDash val="lgDash"/>
              <a:round/>
            </a:ln>
            <a:effectLst/>
          </c:spPr>
          <c:marker>
            <c:symbol val="circle"/>
            <c:size val="6"/>
            <c:spPr>
              <a:solidFill>
                <a:schemeClr val="lt1"/>
              </a:solidFill>
              <a:ln w="15875">
                <a:solidFill>
                  <a:schemeClr val="accent3"/>
                </a:solidFill>
                <a:round/>
              </a:ln>
              <a:effectLst/>
            </c:spPr>
          </c:marker>
          <c:xVal>
            <c:numRef>
              <c:f>'Ejercicios 4.19-4.52'!$B$523:$B$525</c:f>
              <c:numCache>
                <c:formatCode>General</c:formatCode>
                <c:ptCount val="3"/>
                <c:pt idx="0">
                  <c:v>0</c:v>
                </c:pt>
                <c:pt idx="1">
                  <c:v>950</c:v>
                </c:pt>
                <c:pt idx="2">
                  <c:v>1900</c:v>
                </c:pt>
              </c:numCache>
            </c:numRef>
          </c:xVal>
          <c:yVal>
            <c:numRef>
              <c:f>'Ejercicios 4.19-4.52'!$B$509:$B$511</c:f>
              <c:numCache>
                <c:formatCode>General</c:formatCode>
                <c:ptCount val="3"/>
                <c:pt idx="0">
                  <c:v>450</c:v>
                </c:pt>
                <c:pt idx="1">
                  <c:v>450</c:v>
                </c:pt>
                <c:pt idx="2">
                  <c:v>450</c:v>
                </c:pt>
              </c:numCache>
            </c:numRef>
          </c:yVal>
          <c:smooth val="0"/>
          <c:extLst>
            <c:ext xmlns:c16="http://schemas.microsoft.com/office/drawing/2014/chart" uri="{C3380CC4-5D6E-409C-BE32-E72D297353CC}">
              <c16:uniqueId val="{00000003-159C-40FD-9776-2AA82DF0023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4.19-4.52'!$A$518</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4.19-4.52'!$C$523:$C$525</c:f>
              <c:numCache>
                <c:formatCode>General</c:formatCode>
                <c:ptCount val="3"/>
                <c:pt idx="0">
                  <c:v>0</c:v>
                </c:pt>
                <c:pt idx="1">
                  <c:v>640</c:v>
                </c:pt>
                <c:pt idx="2">
                  <c:v>1280</c:v>
                </c:pt>
              </c:numCache>
            </c:numRef>
          </c:xVal>
          <c:yVal>
            <c:numRef>
              <c:f>'Ejercicios 4.19-4.52'!$C$519:$C$521</c:f>
              <c:numCache>
                <c:formatCode>General</c:formatCode>
                <c:ptCount val="3"/>
                <c:pt idx="0">
                  <c:v>230</c:v>
                </c:pt>
                <c:pt idx="1">
                  <c:v>640</c:v>
                </c:pt>
                <c:pt idx="2">
                  <c:v>1050</c:v>
                </c:pt>
              </c:numCache>
            </c:numRef>
          </c:yVal>
          <c:smooth val="0"/>
          <c:extLst>
            <c:ext xmlns:c16="http://schemas.microsoft.com/office/drawing/2014/chart" uri="{C3380CC4-5D6E-409C-BE32-E72D297353CC}">
              <c16:uniqueId val="{00000000-6FCF-4CD0-BAB5-FF7ABAD0E3FD}"/>
            </c:ext>
          </c:extLst>
        </c:ser>
        <c:ser>
          <c:idx val="0"/>
          <c:order val="1"/>
          <c:tx>
            <c:strRef>
              <c:f>'Ejercicios 4.19-4.52'!$A$524</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4.19-4.52'!$C$523:$C$525</c:f>
              <c:numCache>
                <c:formatCode>General</c:formatCode>
                <c:ptCount val="3"/>
                <c:pt idx="0">
                  <c:v>0</c:v>
                </c:pt>
                <c:pt idx="1">
                  <c:v>640</c:v>
                </c:pt>
                <c:pt idx="2">
                  <c:v>1280</c:v>
                </c:pt>
              </c:numCache>
            </c:numRef>
          </c:xVal>
          <c:yVal>
            <c:numRef>
              <c:f>'Ejercicios 4.19-4.52'!$C$523:$C$525</c:f>
              <c:numCache>
                <c:formatCode>General</c:formatCode>
                <c:ptCount val="3"/>
                <c:pt idx="0">
                  <c:v>0</c:v>
                </c:pt>
                <c:pt idx="1">
                  <c:v>640</c:v>
                </c:pt>
                <c:pt idx="2">
                  <c:v>1280</c:v>
                </c:pt>
              </c:numCache>
            </c:numRef>
          </c:yVal>
          <c:smooth val="0"/>
          <c:extLst>
            <c:ext xmlns:c16="http://schemas.microsoft.com/office/drawing/2014/chart" uri="{C3380CC4-5D6E-409C-BE32-E72D297353CC}">
              <c16:uniqueId val="{00000001-6FCF-4CD0-BAB5-FF7ABAD0E3FD}"/>
            </c:ext>
          </c:extLst>
        </c:ser>
        <c:ser>
          <c:idx val="1"/>
          <c:order val="2"/>
          <c:tx>
            <c:strRef>
              <c:f>'Ejercicios 4.19-4.52'!$A$526</c:f>
              <c:strCache>
                <c:ptCount val="1"/>
                <c:pt idx="0">
                  <c:v>C</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4.19-4.52'!$C$523:$C$525</c:f>
              <c:numCache>
                <c:formatCode>General</c:formatCode>
                <c:ptCount val="3"/>
                <c:pt idx="0">
                  <c:v>0</c:v>
                </c:pt>
                <c:pt idx="1">
                  <c:v>640</c:v>
                </c:pt>
                <c:pt idx="2">
                  <c:v>1280</c:v>
                </c:pt>
              </c:numCache>
            </c:numRef>
          </c:xVal>
          <c:yVal>
            <c:numRef>
              <c:f>'Ejercicios 4.19-4.52'!$C$527:$C$529</c:f>
              <c:numCache>
                <c:formatCode>General</c:formatCode>
                <c:ptCount val="3"/>
                <c:pt idx="0">
                  <c:v>138</c:v>
                </c:pt>
                <c:pt idx="1">
                  <c:v>650</c:v>
                </c:pt>
                <c:pt idx="2">
                  <c:v>1162</c:v>
                </c:pt>
              </c:numCache>
            </c:numRef>
          </c:yVal>
          <c:smooth val="0"/>
          <c:extLst>
            <c:ext xmlns:c16="http://schemas.microsoft.com/office/drawing/2014/chart" uri="{C3380CC4-5D6E-409C-BE32-E72D297353CC}">
              <c16:uniqueId val="{00000002-6FCF-4CD0-BAB5-FF7ABAD0E3FD}"/>
            </c:ext>
          </c:extLst>
        </c:ser>
        <c:ser>
          <c:idx val="2"/>
          <c:order val="3"/>
          <c:tx>
            <c:strRef>
              <c:f>'Ejercicios 4.19-4.52'!$A$509</c:f>
              <c:strCache>
                <c:ptCount val="1"/>
                <c:pt idx="0">
                  <c:v>A</c:v>
                </c:pt>
              </c:strCache>
            </c:strRef>
          </c:tx>
          <c:spPr>
            <a:ln w="22225" cap="rnd">
              <a:solidFill>
                <a:schemeClr val="accent3"/>
              </a:solidFill>
              <a:prstDash val="lgDash"/>
              <a:round/>
            </a:ln>
            <a:effectLst/>
          </c:spPr>
          <c:marker>
            <c:symbol val="circle"/>
            <c:size val="6"/>
            <c:spPr>
              <a:solidFill>
                <a:schemeClr val="lt1"/>
              </a:solidFill>
              <a:ln w="15875">
                <a:solidFill>
                  <a:schemeClr val="accent3"/>
                </a:solidFill>
                <a:round/>
              </a:ln>
              <a:effectLst/>
            </c:spPr>
          </c:marker>
          <c:xVal>
            <c:numRef>
              <c:f>'Ejercicios 4.19-4.52'!$C$523:$C$525</c:f>
              <c:numCache>
                <c:formatCode>General</c:formatCode>
                <c:ptCount val="3"/>
                <c:pt idx="0">
                  <c:v>0</c:v>
                </c:pt>
                <c:pt idx="1">
                  <c:v>640</c:v>
                </c:pt>
                <c:pt idx="2">
                  <c:v>1280</c:v>
                </c:pt>
              </c:numCache>
            </c:numRef>
          </c:xVal>
          <c:yVal>
            <c:numRef>
              <c:f>'Ejercicios 4.19-4.52'!$C$509:$C$511</c:f>
              <c:numCache>
                <c:formatCode>General</c:formatCode>
                <c:ptCount val="3"/>
                <c:pt idx="0">
                  <c:v>230</c:v>
                </c:pt>
                <c:pt idx="1">
                  <c:v>230</c:v>
                </c:pt>
                <c:pt idx="2">
                  <c:v>230</c:v>
                </c:pt>
              </c:numCache>
            </c:numRef>
          </c:yVal>
          <c:smooth val="0"/>
          <c:extLst>
            <c:ext xmlns:c16="http://schemas.microsoft.com/office/drawing/2014/chart" uri="{C3380CC4-5D6E-409C-BE32-E72D297353CC}">
              <c16:uniqueId val="{00000003-6FCF-4CD0-BAB5-FF7ABAD0E3F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a:t>
            </a:r>
            <a:r>
              <a:rPr lang="en-US" baseline="0"/>
              <a:t>manda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5.'!$C$1</c:f>
              <c:strCache>
                <c:ptCount val="1"/>
                <c:pt idx="0">
                  <c:v>Qd=12-Px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5.'!$A$3:$A$6</c:f>
              <c:numCache>
                <c:formatCode>General</c:formatCode>
                <c:ptCount val="4"/>
                <c:pt idx="0">
                  <c:v>12</c:v>
                </c:pt>
                <c:pt idx="1">
                  <c:v>8</c:v>
                </c:pt>
                <c:pt idx="2">
                  <c:v>4</c:v>
                </c:pt>
                <c:pt idx="3">
                  <c:v>0</c:v>
                </c:pt>
              </c:numCache>
            </c:numRef>
          </c:xVal>
          <c:yVal>
            <c:numRef>
              <c:f>'Ejercicios 5.'!$B$3:$B$6</c:f>
              <c:numCache>
                <c:formatCode>General</c:formatCode>
                <c:ptCount val="4"/>
                <c:pt idx="0">
                  <c:v>0</c:v>
                </c:pt>
                <c:pt idx="1">
                  <c:v>4</c:v>
                </c:pt>
                <c:pt idx="2">
                  <c:v>8</c:v>
                </c:pt>
                <c:pt idx="3">
                  <c:v>12</c:v>
                </c:pt>
              </c:numCache>
            </c:numRef>
          </c:yVal>
          <c:smooth val="0"/>
          <c:extLst>
            <c:ext xmlns:c16="http://schemas.microsoft.com/office/drawing/2014/chart" uri="{C3380CC4-5D6E-409C-BE32-E72D297353CC}">
              <c16:uniqueId val="{00000006-A23A-46D7-A71D-8BCEB435C95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a:t>
            </a:r>
            <a:r>
              <a:rPr lang="en-US" baseline="0"/>
              <a:t>manda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5.'!$C$16</c:f>
              <c:strCache>
                <c:ptCount val="1"/>
                <c:pt idx="0">
                  <c:v>Qd=12-2Px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5.'!$A$18:$A$21</c:f>
              <c:numCache>
                <c:formatCode>General</c:formatCode>
                <c:ptCount val="4"/>
                <c:pt idx="0">
                  <c:v>12</c:v>
                </c:pt>
                <c:pt idx="1">
                  <c:v>8</c:v>
                </c:pt>
                <c:pt idx="2">
                  <c:v>4</c:v>
                </c:pt>
                <c:pt idx="3">
                  <c:v>0</c:v>
                </c:pt>
              </c:numCache>
            </c:numRef>
          </c:xVal>
          <c:yVal>
            <c:numRef>
              <c:f>'Ejercicios 5.'!$B$18:$B$21</c:f>
              <c:numCache>
                <c:formatCode>General</c:formatCode>
                <c:ptCount val="4"/>
                <c:pt idx="0">
                  <c:v>0</c:v>
                </c:pt>
                <c:pt idx="1">
                  <c:v>2</c:v>
                </c:pt>
                <c:pt idx="2">
                  <c:v>4</c:v>
                </c:pt>
                <c:pt idx="3">
                  <c:v>6</c:v>
                </c:pt>
              </c:numCache>
            </c:numRef>
          </c:yVal>
          <c:smooth val="0"/>
          <c:extLst>
            <c:ext xmlns:c16="http://schemas.microsoft.com/office/drawing/2014/chart" uri="{C3380CC4-5D6E-409C-BE32-E72D297353CC}">
              <c16:uniqueId val="{00000001-1B38-4455-A09E-F58056AF02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a:t>
            </a:r>
            <a:r>
              <a:rPr lang="en-US" baseline="0"/>
              <a:t>manda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5.'!$C$31</c:f>
              <c:strCache>
                <c:ptCount val="1"/>
                <c:pt idx="0">
                  <c:v>Qd=12-0.5Px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5.'!$A$33:$A$36</c:f>
              <c:numCache>
                <c:formatCode>General</c:formatCode>
                <c:ptCount val="4"/>
                <c:pt idx="0">
                  <c:v>12</c:v>
                </c:pt>
                <c:pt idx="1">
                  <c:v>8</c:v>
                </c:pt>
                <c:pt idx="2">
                  <c:v>4</c:v>
                </c:pt>
                <c:pt idx="3">
                  <c:v>0</c:v>
                </c:pt>
              </c:numCache>
            </c:numRef>
          </c:xVal>
          <c:yVal>
            <c:numRef>
              <c:f>'Ejercicios 5.'!$B$33:$B$36</c:f>
              <c:numCache>
                <c:formatCode>General</c:formatCode>
                <c:ptCount val="4"/>
                <c:pt idx="0">
                  <c:v>0</c:v>
                </c:pt>
                <c:pt idx="1">
                  <c:v>8</c:v>
                </c:pt>
                <c:pt idx="2">
                  <c:v>16</c:v>
                </c:pt>
                <c:pt idx="3">
                  <c:v>24</c:v>
                </c:pt>
              </c:numCache>
            </c:numRef>
          </c:yVal>
          <c:smooth val="0"/>
          <c:extLst>
            <c:ext xmlns:c16="http://schemas.microsoft.com/office/drawing/2014/chart" uri="{C3380CC4-5D6E-409C-BE32-E72D297353CC}">
              <c16:uniqueId val="{00000001-AA3B-42D0-BCA0-1A54A16B399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a:t>
            </a:r>
            <a:r>
              <a:rPr lang="en-US" baseline="0"/>
              <a:t>manda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5.'!$A$47</c:f>
              <c:strCache>
                <c:ptCount val="1"/>
                <c:pt idx="0">
                  <c:v>Qd=12-Px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lgDashDotDot"/>
              </a:ln>
              <a:effectLst/>
            </c:spPr>
            <c:trendlineType val="linear"/>
            <c:dispRSqr val="0"/>
            <c:dispEq val="0"/>
          </c:trendline>
          <c:xVal>
            <c:numRef>
              <c:f>'Ejercicios 5.'!$A$51:$A$54</c:f>
              <c:numCache>
                <c:formatCode>General</c:formatCode>
                <c:ptCount val="4"/>
                <c:pt idx="0">
                  <c:v>12</c:v>
                </c:pt>
                <c:pt idx="1">
                  <c:v>8</c:v>
                </c:pt>
                <c:pt idx="2">
                  <c:v>4</c:v>
                </c:pt>
                <c:pt idx="3">
                  <c:v>0</c:v>
                </c:pt>
              </c:numCache>
            </c:numRef>
          </c:xVal>
          <c:yVal>
            <c:numRef>
              <c:f>'Ejercicios 5.'!$B$51:$B$54</c:f>
              <c:numCache>
                <c:formatCode>General</c:formatCode>
                <c:ptCount val="4"/>
                <c:pt idx="0">
                  <c:v>0</c:v>
                </c:pt>
                <c:pt idx="1">
                  <c:v>4</c:v>
                </c:pt>
                <c:pt idx="2">
                  <c:v>8</c:v>
                </c:pt>
                <c:pt idx="3">
                  <c:v>12</c:v>
                </c:pt>
              </c:numCache>
            </c:numRef>
          </c:yVal>
          <c:smooth val="0"/>
          <c:extLst>
            <c:ext xmlns:c16="http://schemas.microsoft.com/office/drawing/2014/chart" uri="{C3380CC4-5D6E-409C-BE32-E72D297353CC}">
              <c16:uniqueId val="{00000001-C004-4E04-97B6-E55724DD0A86}"/>
            </c:ext>
          </c:extLst>
        </c:ser>
        <c:ser>
          <c:idx val="1"/>
          <c:order val="1"/>
          <c:tx>
            <c:strRef>
              <c:f>'Ejercicios 5.'!$C$47</c:f>
              <c:strCache>
                <c:ptCount val="1"/>
                <c:pt idx="0">
                  <c:v>Qd=12-2Px</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5.'!$C$51:$C$54</c:f>
              <c:numCache>
                <c:formatCode>General</c:formatCode>
                <c:ptCount val="4"/>
                <c:pt idx="0">
                  <c:v>12</c:v>
                </c:pt>
                <c:pt idx="1">
                  <c:v>8</c:v>
                </c:pt>
                <c:pt idx="2">
                  <c:v>4</c:v>
                </c:pt>
                <c:pt idx="3">
                  <c:v>0</c:v>
                </c:pt>
              </c:numCache>
            </c:numRef>
          </c:xVal>
          <c:yVal>
            <c:numRef>
              <c:f>'Ejercicios 5.'!$D$51:$D$54</c:f>
              <c:numCache>
                <c:formatCode>General</c:formatCode>
                <c:ptCount val="4"/>
                <c:pt idx="0">
                  <c:v>0</c:v>
                </c:pt>
                <c:pt idx="1">
                  <c:v>2</c:v>
                </c:pt>
                <c:pt idx="2">
                  <c:v>4</c:v>
                </c:pt>
                <c:pt idx="3">
                  <c:v>6</c:v>
                </c:pt>
              </c:numCache>
            </c:numRef>
          </c:yVal>
          <c:smooth val="0"/>
          <c:extLst>
            <c:ext xmlns:c16="http://schemas.microsoft.com/office/drawing/2014/chart" uri="{C3380CC4-5D6E-409C-BE32-E72D297353CC}">
              <c16:uniqueId val="{00000002-C004-4E04-97B6-E55724DD0A86}"/>
            </c:ext>
          </c:extLst>
        </c:ser>
        <c:ser>
          <c:idx val="2"/>
          <c:order val="2"/>
          <c:tx>
            <c:strRef>
              <c:f>'Ejercicios 5.'!$E$47</c:f>
              <c:strCache>
                <c:ptCount val="1"/>
                <c:pt idx="0">
                  <c:v>Qd=12-0.5Px</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prstDash val="dash"/>
              </a:ln>
              <a:effectLst/>
            </c:spPr>
            <c:trendlineType val="linear"/>
            <c:dispRSqr val="0"/>
            <c:dispEq val="0"/>
          </c:trendline>
          <c:xVal>
            <c:numRef>
              <c:f>'Ejercicios 5.'!$E$51:$E$54</c:f>
              <c:numCache>
                <c:formatCode>General</c:formatCode>
                <c:ptCount val="4"/>
                <c:pt idx="0">
                  <c:v>12</c:v>
                </c:pt>
                <c:pt idx="1">
                  <c:v>8</c:v>
                </c:pt>
                <c:pt idx="2">
                  <c:v>4</c:v>
                </c:pt>
                <c:pt idx="3">
                  <c:v>0</c:v>
                </c:pt>
              </c:numCache>
            </c:numRef>
          </c:xVal>
          <c:yVal>
            <c:numRef>
              <c:f>'Ejercicios 5.'!$F$51:$F$54</c:f>
              <c:numCache>
                <c:formatCode>General</c:formatCode>
                <c:ptCount val="4"/>
                <c:pt idx="0">
                  <c:v>0</c:v>
                </c:pt>
                <c:pt idx="1">
                  <c:v>8</c:v>
                </c:pt>
                <c:pt idx="2">
                  <c:v>16</c:v>
                </c:pt>
                <c:pt idx="3">
                  <c:v>24</c:v>
                </c:pt>
              </c:numCache>
            </c:numRef>
          </c:yVal>
          <c:smooth val="0"/>
          <c:extLst>
            <c:ext xmlns:c16="http://schemas.microsoft.com/office/drawing/2014/chart" uri="{C3380CC4-5D6E-409C-BE32-E72D297353CC}">
              <c16:uniqueId val="{00000003-C004-4E04-97B6-E55724DD0A8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5.'!$A$62</c:f>
              <c:strCache>
                <c:ptCount val="1"/>
                <c:pt idx="0">
                  <c:v>Qd=150-(1/3)Px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5.'!$A$66:$A$69</c:f>
              <c:numCache>
                <c:formatCode>General</c:formatCode>
                <c:ptCount val="4"/>
                <c:pt idx="0">
                  <c:v>150</c:v>
                </c:pt>
                <c:pt idx="1">
                  <c:v>100</c:v>
                </c:pt>
                <c:pt idx="2">
                  <c:v>50</c:v>
                </c:pt>
                <c:pt idx="3">
                  <c:v>0</c:v>
                </c:pt>
              </c:numCache>
            </c:numRef>
          </c:xVal>
          <c:yVal>
            <c:numRef>
              <c:f>'Ejercicios 5.'!$B$66:$B$69</c:f>
              <c:numCache>
                <c:formatCode>General</c:formatCode>
                <c:ptCount val="4"/>
                <c:pt idx="0">
                  <c:v>0</c:v>
                </c:pt>
                <c:pt idx="1">
                  <c:v>150</c:v>
                </c:pt>
                <c:pt idx="2">
                  <c:v>300</c:v>
                </c:pt>
                <c:pt idx="3">
                  <c:v>450</c:v>
                </c:pt>
              </c:numCache>
            </c:numRef>
          </c:yVal>
          <c:smooth val="0"/>
          <c:extLst>
            <c:ext xmlns:c16="http://schemas.microsoft.com/office/drawing/2014/chart" uri="{C3380CC4-5D6E-409C-BE32-E72D297353CC}">
              <c16:uniqueId val="{00000002-13B4-490B-935C-AD4E46A5FF6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5.'!$A$78</c:f>
              <c:strCache>
                <c:ptCount val="1"/>
                <c:pt idx="0">
                  <c:v>Qd=150-8Px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5.'!$A$82:$A$85</c:f>
              <c:numCache>
                <c:formatCode>General</c:formatCode>
                <c:ptCount val="4"/>
                <c:pt idx="0">
                  <c:v>150</c:v>
                </c:pt>
                <c:pt idx="1">
                  <c:v>102</c:v>
                </c:pt>
                <c:pt idx="2">
                  <c:v>54</c:v>
                </c:pt>
                <c:pt idx="3">
                  <c:v>0</c:v>
                </c:pt>
              </c:numCache>
            </c:numRef>
          </c:xVal>
          <c:yVal>
            <c:numRef>
              <c:f>'Ejercicios 5.'!$B$82:$B$85</c:f>
              <c:numCache>
                <c:formatCode>General</c:formatCode>
                <c:ptCount val="4"/>
                <c:pt idx="0">
                  <c:v>0</c:v>
                </c:pt>
                <c:pt idx="1">
                  <c:v>6</c:v>
                </c:pt>
                <c:pt idx="2">
                  <c:v>12</c:v>
                </c:pt>
                <c:pt idx="3">
                  <c:v>18.75</c:v>
                </c:pt>
              </c:numCache>
            </c:numRef>
          </c:yVal>
          <c:smooth val="0"/>
          <c:extLst>
            <c:ext xmlns:c16="http://schemas.microsoft.com/office/drawing/2014/chart" uri="{C3380CC4-5D6E-409C-BE32-E72D297353CC}">
              <c16:uniqueId val="{00000000-C0AA-4089-A95F-543EDB686FD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5.'!$A$93</c:f>
              <c:strCache>
                <c:ptCount val="1"/>
                <c:pt idx="0">
                  <c:v>Qd=150-Px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5.'!$A$97:$A$100</c:f>
              <c:numCache>
                <c:formatCode>General</c:formatCode>
                <c:ptCount val="4"/>
                <c:pt idx="0">
                  <c:v>150</c:v>
                </c:pt>
                <c:pt idx="1">
                  <c:v>100</c:v>
                </c:pt>
                <c:pt idx="2">
                  <c:v>50</c:v>
                </c:pt>
                <c:pt idx="3">
                  <c:v>0</c:v>
                </c:pt>
              </c:numCache>
            </c:numRef>
          </c:xVal>
          <c:yVal>
            <c:numRef>
              <c:f>'Ejercicios 5.'!$B$97:$B$100</c:f>
              <c:numCache>
                <c:formatCode>General</c:formatCode>
                <c:ptCount val="4"/>
                <c:pt idx="0">
                  <c:v>0</c:v>
                </c:pt>
                <c:pt idx="1">
                  <c:v>50</c:v>
                </c:pt>
                <c:pt idx="2">
                  <c:v>100</c:v>
                </c:pt>
                <c:pt idx="3">
                  <c:v>150</c:v>
                </c:pt>
              </c:numCache>
            </c:numRef>
          </c:yVal>
          <c:smooth val="0"/>
          <c:extLst>
            <c:ext xmlns:c16="http://schemas.microsoft.com/office/drawing/2014/chart" uri="{C3380CC4-5D6E-409C-BE32-E72D297353CC}">
              <c16:uniqueId val="{00000000-505B-4966-B5C7-7CF9974C9CF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5.'!$A$109</c:f>
              <c:strCache>
                <c:ptCount val="1"/>
                <c:pt idx="0">
                  <c:v>Qd=150-(1/3)Px</c:v>
                </c:pt>
              </c:strCache>
            </c:strRef>
          </c:tx>
          <c:spPr>
            <a:ln w="22225" cap="rnd">
              <a:solidFill>
                <a:schemeClr val="accent3"/>
              </a:solidFill>
              <a:prstDash val="dash"/>
              <a:round/>
            </a:ln>
            <a:effectLst/>
          </c:spPr>
          <c:marker>
            <c:symbol val="circle"/>
            <c:size val="6"/>
            <c:spPr>
              <a:solidFill>
                <a:schemeClr val="lt1"/>
              </a:solidFill>
              <a:ln w="15875">
                <a:solidFill>
                  <a:schemeClr val="accent3"/>
                </a:solidFill>
                <a:round/>
              </a:ln>
              <a:effectLst/>
            </c:spPr>
          </c:marker>
          <c:xVal>
            <c:numRef>
              <c:f>'Ejercicios 5.'!$A$113:$A$116</c:f>
              <c:numCache>
                <c:formatCode>General</c:formatCode>
                <c:ptCount val="4"/>
                <c:pt idx="0">
                  <c:v>150</c:v>
                </c:pt>
                <c:pt idx="1">
                  <c:v>100</c:v>
                </c:pt>
                <c:pt idx="2">
                  <c:v>50</c:v>
                </c:pt>
                <c:pt idx="3">
                  <c:v>0</c:v>
                </c:pt>
              </c:numCache>
            </c:numRef>
          </c:xVal>
          <c:yVal>
            <c:numRef>
              <c:f>'Ejercicios 5.'!$B$113:$B$116</c:f>
              <c:numCache>
                <c:formatCode>General</c:formatCode>
                <c:ptCount val="4"/>
                <c:pt idx="0">
                  <c:v>0</c:v>
                </c:pt>
                <c:pt idx="1">
                  <c:v>150</c:v>
                </c:pt>
                <c:pt idx="2">
                  <c:v>300</c:v>
                </c:pt>
                <c:pt idx="3">
                  <c:v>450</c:v>
                </c:pt>
              </c:numCache>
            </c:numRef>
          </c:yVal>
          <c:smooth val="0"/>
          <c:extLst>
            <c:ext xmlns:c16="http://schemas.microsoft.com/office/drawing/2014/chart" uri="{C3380CC4-5D6E-409C-BE32-E72D297353CC}">
              <c16:uniqueId val="{00000000-0115-4744-B01E-BD2C15CA58F3}"/>
            </c:ext>
          </c:extLst>
        </c:ser>
        <c:ser>
          <c:idx val="0"/>
          <c:order val="1"/>
          <c:tx>
            <c:strRef>
              <c:f>'Ejercicios 5.'!$C$109</c:f>
              <c:strCache>
                <c:ptCount val="1"/>
                <c:pt idx="0">
                  <c:v>Qd=150-8Px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5.'!$C$113:$C$116</c:f>
              <c:numCache>
                <c:formatCode>General</c:formatCode>
                <c:ptCount val="4"/>
                <c:pt idx="0">
                  <c:v>150</c:v>
                </c:pt>
                <c:pt idx="1">
                  <c:v>102</c:v>
                </c:pt>
                <c:pt idx="2">
                  <c:v>54</c:v>
                </c:pt>
                <c:pt idx="3">
                  <c:v>0</c:v>
                </c:pt>
              </c:numCache>
            </c:numRef>
          </c:xVal>
          <c:yVal>
            <c:numRef>
              <c:f>'Ejercicios 5.'!$D$113:$D$116</c:f>
              <c:numCache>
                <c:formatCode>General</c:formatCode>
                <c:ptCount val="4"/>
                <c:pt idx="0">
                  <c:v>0</c:v>
                </c:pt>
                <c:pt idx="1">
                  <c:v>6</c:v>
                </c:pt>
                <c:pt idx="2">
                  <c:v>12</c:v>
                </c:pt>
                <c:pt idx="3">
                  <c:v>18.75</c:v>
                </c:pt>
              </c:numCache>
            </c:numRef>
          </c:yVal>
          <c:smooth val="0"/>
          <c:extLst>
            <c:ext xmlns:c16="http://schemas.microsoft.com/office/drawing/2014/chart" uri="{C3380CC4-5D6E-409C-BE32-E72D297353CC}">
              <c16:uniqueId val="{00000001-0115-4744-B01E-BD2C15CA58F3}"/>
            </c:ext>
          </c:extLst>
        </c:ser>
        <c:ser>
          <c:idx val="1"/>
          <c:order val="2"/>
          <c:tx>
            <c:strRef>
              <c:f>'Ejercicios 5.'!$E$109</c:f>
              <c:strCache>
                <c:ptCount val="1"/>
                <c:pt idx="0">
                  <c:v>Qd=150-Px</c:v>
                </c:pt>
              </c:strCache>
            </c:strRef>
          </c:tx>
          <c:spPr>
            <a:ln w="22225" cap="rnd">
              <a:solidFill>
                <a:schemeClr val="accent2"/>
              </a:solidFill>
              <a:prstDash val="lgDashDotDot"/>
              <a:round/>
            </a:ln>
            <a:effectLst/>
          </c:spPr>
          <c:marker>
            <c:symbol val="circle"/>
            <c:size val="6"/>
            <c:spPr>
              <a:solidFill>
                <a:schemeClr val="lt1"/>
              </a:solidFill>
              <a:ln w="15875">
                <a:solidFill>
                  <a:schemeClr val="accent2"/>
                </a:solidFill>
                <a:round/>
              </a:ln>
              <a:effectLst/>
            </c:spPr>
          </c:marker>
          <c:xVal>
            <c:numRef>
              <c:f>'Ejercicios 5.'!$E$113:$E$116</c:f>
              <c:numCache>
                <c:formatCode>General</c:formatCode>
                <c:ptCount val="4"/>
                <c:pt idx="0">
                  <c:v>150</c:v>
                </c:pt>
                <c:pt idx="1">
                  <c:v>100</c:v>
                </c:pt>
                <c:pt idx="2">
                  <c:v>50</c:v>
                </c:pt>
                <c:pt idx="3">
                  <c:v>0</c:v>
                </c:pt>
              </c:numCache>
            </c:numRef>
          </c:xVal>
          <c:yVal>
            <c:numRef>
              <c:f>'Ejercicios 5.'!$F$113:$F$116</c:f>
              <c:numCache>
                <c:formatCode>General</c:formatCode>
                <c:ptCount val="4"/>
                <c:pt idx="0">
                  <c:v>0</c:v>
                </c:pt>
                <c:pt idx="1">
                  <c:v>50</c:v>
                </c:pt>
                <c:pt idx="2">
                  <c:v>100</c:v>
                </c:pt>
                <c:pt idx="3">
                  <c:v>150</c:v>
                </c:pt>
              </c:numCache>
            </c:numRef>
          </c:yVal>
          <c:smooth val="0"/>
          <c:extLst>
            <c:ext xmlns:c16="http://schemas.microsoft.com/office/drawing/2014/chart" uri="{C3380CC4-5D6E-409C-BE32-E72D297353CC}">
              <c16:uniqueId val="{00000002-0115-4744-B01E-BD2C15CA58F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3.1-3.11'!$F$112:$F$116</c:f>
              <c:numCache>
                <c:formatCode>0</c:formatCode>
                <c:ptCount val="5"/>
                <c:pt idx="0">
                  <c:v>25</c:v>
                </c:pt>
                <c:pt idx="1">
                  <c:v>18.333333333333336</c:v>
                </c:pt>
                <c:pt idx="2">
                  <c:v>15</c:v>
                </c:pt>
                <c:pt idx="3">
                  <c:v>11.666666666666671</c:v>
                </c:pt>
                <c:pt idx="4">
                  <c:v>5</c:v>
                </c:pt>
              </c:numCache>
            </c:numRef>
          </c:xVal>
          <c:yVal>
            <c:numRef>
              <c:f>'Ejercicios 3.1-3.11'!$A$112:$A$116</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8910-433A-9631-388C132085E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5.'!$A$125</c:f>
              <c:strCache>
                <c:ptCount val="1"/>
                <c:pt idx="0">
                  <c:v>Qd=65-0.25Px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5.'!$A$129:$A$132</c:f>
              <c:numCache>
                <c:formatCode>General</c:formatCode>
                <c:ptCount val="4"/>
                <c:pt idx="0">
                  <c:v>65</c:v>
                </c:pt>
                <c:pt idx="1">
                  <c:v>43</c:v>
                </c:pt>
                <c:pt idx="2">
                  <c:v>21</c:v>
                </c:pt>
                <c:pt idx="3">
                  <c:v>0</c:v>
                </c:pt>
              </c:numCache>
            </c:numRef>
          </c:xVal>
          <c:yVal>
            <c:numRef>
              <c:f>'Ejercicios 5.'!$B$129:$B$132</c:f>
              <c:numCache>
                <c:formatCode>General</c:formatCode>
                <c:ptCount val="4"/>
                <c:pt idx="0">
                  <c:v>0</c:v>
                </c:pt>
                <c:pt idx="1">
                  <c:v>88</c:v>
                </c:pt>
                <c:pt idx="2">
                  <c:v>176</c:v>
                </c:pt>
                <c:pt idx="3">
                  <c:v>260</c:v>
                </c:pt>
              </c:numCache>
            </c:numRef>
          </c:yVal>
          <c:smooth val="0"/>
          <c:extLst>
            <c:ext xmlns:c16="http://schemas.microsoft.com/office/drawing/2014/chart" uri="{C3380CC4-5D6E-409C-BE32-E72D297353CC}">
              <c16:uniqueId val="{00000001-67D9-47B1-B484-300BB5A29AF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5.'!$A$141</c:f>
              <c:strCache>
                <c:ptCount val="1"/>
                <c:pt idx="0">
                  <c:v>Qd=65-Px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5.'!$A$145:$A$148</c:f>
              <c:numCache>
                <c:formatCode>General</c:formatCode>
                <c:ptCount val="4"/>
                <c:pt idx="0">
                  <c:v>65</c:v>
                </c:pt>
                <c:pt idx="1">
                  <c:v>43</c:v>
                </c:pt>
                <c:pt idx="2">
                  <c:v>21</c:v>
                </c:pt>
                <c:pt idx="3">
                  <c:v>0</c:v>
                </c:pt>
              </c:numCache>
            </c:numRef>
          </c:xVal>
          <c:yVal>
            <c:numRef>
              <c:f>'Ejercicios 5.'!$B$145:$B$148</c:f>
              <c:numCache>
                <c:formatCode>General</c:formatCode>
                <c:ptCount val="4"/>
                <c:pt idx="0">
                  <c:v>0</c:v>
                </c:pt>
                <c:pt idx="1">
                  <c:v>22</c:v>
                </c:pt>
                <c:pt idx="2">
                  <c:v>44</c:v>
                </c:pt>
                <c:pt idx="3">
                  <c:v>65</c:v>
                </c:pt>
              </c:numCache>
            </c:numRef>
          </c:yVal>
          <c:smooth val="0"/>
          <c:extLst>
            <c:ext xmlns:c16="http://schemas.microsoft.com/office/drawing/2014/chart" uri="{C3380CC4-5D6E-409C-BE32-E72D297353CC}">
              <c16:uniqueId val="{00000000-E2ED-4881-8BB3-D2F0D34F1D1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5.'!$A$156</c:f>
              <c:strCache>
                <c:ptCount val="1"/>
                <c:pt idx="0">
                  <c:v>Qd=65-6.5Px</c:v>
                </c:pt>
              </c:strCache>
            </c:strRef>
          </c:tx>
          <c:spPr>
            <a:ln w="22225" cap="rnd">
              <a:solidFill>
                <a:schemeClr val="accent1"/>
              </a:solidFill>
              <a:prstDash val="solid"/>
              <a:round/>
            </a:ln>
            <a:effectLst/>
          </c:spPr>
          <c:marker>
            <c:symbol val="circle"/>
            <c:size val="6"/>
            <c:spPr>
              <a:solidFill>
                <a:schemeClr val="lt1"/>
              </a:solidFill>
              <a:ln w="15875">
                <a:solidFill>
                  <a:schemeClr val="accent1"/>
                </a:solidFill>
                <a:round/>
              </a:ln>
              <a:effectLst/>
            </c:spPr>
          </c:marker>
          <c:xVal>
            <c:numRef>
              <c:f>'Ejercicios 5.'!$A$160:$A$163</c:f>
              <c:numCache>
                <c:formatCode>General</c:formatCode>
                <c:ptCount val="4"/>
                <c:pt idx="0">
                  <c:v>65</c:v>
                </c:pt>
                <c:pt idx="1">
                  <c:v>45.5</c:v>
                </c:pt>
                <c:pt idx="2">
                  <c:v>26</c:v>
                </c:pt>
                <c:pt idx="3">
                  <c:v>0</c:v>
                </c:pt>
              </c:numCache>
            </c:numRef>
          </c:xVal>
          <c:yVal>
            <c:numRef>
              <c:f>'Ejercicios 5.'!$B$160:$B$163</c:f>
              <c:numCache>
                <c:formatCode>General</c:formatCode>
                <c:ptCount val="4"/>
                <c:pt idx="0">
                  <c:v>0</c:v>
                </c:pt>
                <c:pt idx="1">
                  <c:v>3</c:v>
                </c:pt>
                <c:pt idx="2">
                  <c:v>6</c:v>
                </c:pt>
                <c:pt idx="3">
                  <c:v>10</c:v>
                </c:pt>
              </c:numCache>
            </c:numRef>
          </c:yVal>
          <c:smooth val="0"/>
          <c:extLst>
            <c:ext xmlns:c16="http://schemas.microsoft.com/office/drawing/2014/chart" uri="{C3380CC4-5D6E-409C-BE32-E72D297353CC}">
              <c16:uniqueId val="{00000000-9FC6-4A85-824E-825C21B1E651}"/>
            </c:ext>
          </c:extLst>
        </c:ser>
        <c:ser>
          <c:idx val="1"/>
          <c:order val="1"/>
          <c:tx>
            <c:strRef>
              <c:f>'Ejercicios 5.'!$C$156</c:f>
              <c:strCache>
                <c:ptCount val="1"/>
                <c:pt idx="0">
                  <c:v>Qd=65-0.25Px</c:v>
                </c:pt>
              </c:strCache>
            </c:strRef>
          </c:tx>
          <c:spPr>
            <a:ln w="22225" cap="rnd">
              <a:solidFill>
                <a:schemeClr val="accent2"/>
              </a:solidFill>
              <a:prstDash val="dash"/>
              <a:round/>
            </a:ln>
            <a:effectLst/>
          </c:spPr>
          <c:marker>
            <c:symbol val="circle"/>
            <c:size val="6"/>
            <c:spPr>
              <a:solidFill>
                <a:schemeClr val="lt1"/>
              </a:solidFill>
              <a:ln w="15875">
                <a:solidFill>
                  <a:schemeClr val="accent2"/>
                </a:solidFill>
                <a:round/>
              </a:ln>
              <a:effectLst/>
            </c:spPr>
          </c:marker>
          <c:xVal>
            <c:numRef>
              <c:f>'Ejercicios 5.'!$C$160:$C$163</c:f>
              <c:numCache>
                <c:formatCode>General</c:formatCode>
                <c:ptCount val="4"/>
                <c:pt idx="0">
                  <c:v>65</c:v>
                </c:pt>
                <c:pt idx="1">
                  <c:v>43</c:v>
                </c:pt>
                <c:pt idx="2">
                  <c:v>21</c:v>
                </c:pt>
                <c:pt idx="3">
                  <c:v>0</c:v>
                </c:pt>
              </c:numCache>
            </c:numRef>
          </c:xVal>
          <c:yVal>
            <c:numRef>
              <c:f>'Ejercicios 5.'!$D$160:$D$163</c:f>
              <c:numCache>
                <c:formatCode>General</c:formatCode>
                <c:ptCount val="4"/>
                <c:pt idx="0">
                  <c:v>0</c:v>
                </c:pt>
                <c:pt idx="1">
                  <c:v>88</c:v>
                </c:pt>
                <c:pt idx="2">
                  <c:v>176</c:v>
                </c:pt>
                <c:pt idx="3">
                  <c:v>260</c:v>
                </c:pt>
              </c:numCache>
            </c:numRef>
          </c:yVal>
          <c:smooth val="0"/>
          <c:extLst>
            <c:ext xmlns:c16="http://schemas.microsoft.com/office/drawing/2014/chart" uri="{C3380CC4-5D6E-409C-BE32-E72D297353CC}">
              <c16:uniqueId val="{00000001-9FC6-4A85-824E-825C21B1E651}"/>
            </c:ext>
          </c:extLst>
        </c:ser>
        <c:ser>
          <c:idx val="2"/>
          <c:order val="2"/>
          <c:tx>
            <c:strRef>
              <c:f>'Ejercicios 5.'!$E$156</c:f>
              <c:strCache>
                <c:ptCount val="1"/>
                <c:pt idx="0">
                  <c:v>Qd=65-Px</c:v>
                </c:pt>
              </c:strCache>
            </c:strRef>
          </c:tx>
          <c:spPr>
            <a:ln w="22225" cap="rnd">
              <a:solidFill>
                <a:schemeClr val="accent3"/>
              </a:solidFill>
              <a:prstDash val="dashDot"/>
              <a:round/>
            </a:ln>
            <a:effectLst/>
          </c:spPr>
          <c:marker>
            <c:symbol val="circle"/>
            <c:size val="6"/>
            <c:spPr>
              <a:solidFill>
                <a:schemeClr val="lt1"/>
              </a:solidFill>
              <a:ln w="15875">
                <a:solidFill>
                  <a:schemeClr val="accent3"/>
                </a:solidFill>
                <a:round/>
              </a:ln>
              <a:effectLst/>
            </c:spPr>
          </c:marker>
          <c:xVal>
            <c:numRef>
              <c:f>'Ejercicios 5.'!$E$160:$E$163</c:f>
              <c:numCache>
                <c:formatCode>General</c:formatCode>
                <c:ptCount val="4"/>
                <c:pt idx="0">
                  <c:v>65</c:v>
                </c:pt>
                <c:pt idx="1">
                  <c:v>43</c:v>
                </c:pt>
                <c:pt idx="2">
                  <c:v>21</c:v>
                </c:pt>
                <c:pt idx="3">
                  <c:v>0</c:v>
                </c:pt>
              </c:numCache>
            </c:numRef>
          </c:xVal>
          <c:yVal>
            <c:numRef>
              <c:f>'Ejercicios 5.'!$F$160:$F$163</c:f>
              <c:numCache>
                <c:formatCode>General</c:formatCode>
                <c:ptCount val="4"/>
                <c:pt idx="0">
                  <c:v>0</c:v>
                </c:pt>
                <c:pt idx="1">
                  <c:v>22</c:v>
                </c:pt>
                <c:pt idx="2">
                  <c:v>44</c:v>
                </c:pt>
                <c:pt idx="3">
                  <c:v>65</c:v>
                </c:pt>
              </c:numCache>
            </c:numRef>
          </c:yVal>
          <c:smooth val="0"/>
          <c:extLst>
            <c:ext xmlns:c16="http://schemas.microsoft.com/office/drawing/2014/chart" uri="{C3380CC4-5D6E-409C-BE32-E72D297353CC}">
              <c16:uniqueId val="{00000002-9FC6-4A85-824E-825C21B1E65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1"/>
          <c:order val="0"/>
          <c:tx>
            <c:strRef>
              <c:f>'Ejercicios 5.'!$A$171</c:f>
              <c:strCache>
                <c:ptCount val="1"/>
                <c:pt idx="0">
                  <c:v>Qd=24-(1/4)Px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5.'!$A$175:$A$178</c:f>
              <c:numCache>
                <c:formatCode>General</c:formatCode>
                <c:ptCount val="4"/>
                <c:pt idx="0">
                  <c:v>24</c:v>
                </c:pt>
                <c:pt idx="1">
                  <c:v>16</c:v>
                </c:pt>
                <c:pt idx="2">
                  <c:v>8</c:v>
                </c:pt>
                <c:pt idx="3">
                  <c:v>0</c:v>
                </c:pt>
              </c:numCache>
            </c:numRef>
          </c:xVal>
          <c:yVal>
            <c:numRef>
              <c:f>'Ejercicios 5.'!$B$175:$B$178</c:f>
              <c:numCache>
                <c:formatCode>General</c:formatCode>
                <c:ptCount val="4"/>
                <c:pt idx="0">
                  <c:v>0</c:v>
                </c:pt>
                <c:pt idx="1">
                  <c:v>32</c:v>
                </c:pt>
                <c:pt idx="2">
                  <c:v>64</c:v>
                </c:pt>
                <c:pt idx="3">
                  <c:v>96</c:v>
                </c:pt>
              </c:numCache>
            </c:numRef>
          </c:yVal>
          <c:smooth val="0"/>
          <c:extLst>
            <c:ext xmlns:c16="http://schemas.microsoft.com/office/drawing/2014/chart" uri="{C3380CC4-5D6E-409C-BE32-E72D297353CC}">
              <c16:uniqueId val="{00000001-D05C-45BF-82DF-D957CF978345}"/>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1"/>
          <c:order val="0"/>
          <c:tx>
            <c:strRef>
              <c:f>'Ejercicios 5.'!$A$186</c:f>
              <c:strCache>
                <c:ptCount val="1"/>
                <c:pt idx="0">
                  <c:v>Qd=32-(1/4)Px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5.'!$A$190:$A$193</c:f>
              <c:numCache>
                <c:formatCode>General</c:formatCode>
                <c:ptCount val="4"/>
                <c:pt idx="0">
                  <c:v>32</c:v>
                </c:pt>
                <c:pt idx="1">
                  <c:v>21.5</c:v>
                </c:pt>
                <c:pt idx="2">
                  <c:v>11</c:v>
                </c:pt>
                <c:pt idx="3">
                  <c:v>0</c:v>
                </c:pt>
              </c:numCache>
            </c:numRef>
          </c:xVal>
          <c:yVal>
            <c:numRef>
              <c:f>'Ejercicios 5.'!$B$190:$B$193</c:f>
              <c:numCache>
                <c:formatCode>General</c:formatCode>
                <c:ptCount val="4"/>
                <c:pt idx="0">
                  <c:v>0</c:v>
                </c:pt>
                <c:pt idx="1">
                  <c:v>42</c:v>
                </c:pt>
                <c:pt idx="2">
                  <c:v>84</c:v>
                </c:pt>
                <c:pt idx="3">
                  <c:v>128</c:v>
                </c:pt>
              </c:numCache>
            </c:numRef>
          </c:yVal>
          <c:smooth val="0"/>
          <c:extLst>
            <c:ext xmlns:c16="http://schemas.microsoft.com/office/drawing/2014/chart" uri="{C3380CC4-5D6E-409C-BE32-E72D297353CC}">
              <c16:uniqueId val="{00000000-0A3D-4C2F-8B00-80A7A3BC6BF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1"/>
          <c:order val="0"/>
          <c:tx>
            <c:strRef>
              <c:f>'Ejercicios 5.'!$A$201</c:f>
              <c:strCache>
                <c:ptCount val="1"/>
                <c:pt idx="0">
                  <c:v>Qd=44-(1/4)Px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5.'!$A$205:$A$208</c:f>
              <c:numCache>
                <c:formatCode>General</c:formatCode>
                <c:ptCount val="4"/>
                <c:pt idx="0">
                  <c:v>44</c:v>
                </c:pt>
                <c:pt idx="1">
                  <c:v>29</c:v>
                </c:pt>
                <c:pt idx="2">
                  <c:v>14</c:v>
                </c:pt>
                <c:pt idx="3">
                  <c:v>0</c:v>
                </c:pt>
              </c:numCache>
            </c:numRef>
          </c:xVal>
          <c:yVal>
            <c:numRef>
              <c:f>'Ejercicios 5.'!$B$205:$B$208</c:f>
              <c:numCache>
                <c:formatCode>General</c:formatCode>
                <c:ptCount val="4"/>
                <c:pt idx="0">
                  <c:v>0</c:v>
                </c:pt>
                <c:pt idx="1">
                  <c:v>60</c:v>
                </c:pt>
                <c:pt idx="2">
                  <c:v>120</c:v>
                </c:pt>
                <c:pt idx="3">
                  <c:v>176</c:v>
                </c:pt>
              </c:numCache>
            </c:numRef>
          </c:yVal>
          <c:smooth val="0"/>
          <c:extLst>
            <c:ext xmlns:c16="http://schemas.microsoft.com/office/drawing/2014/chart" uri="{C3380CC4-5D6E-409C-BE32-E72D297353CC}">
              <c16:uniqueId val="{00000000-20B9-41E6-99F9-5887FA4D6405}"/>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1"/>
          <c:order val="0"/>
          <c:tx>
            <c:strRef>
              <c:f>'Ejercicios 5.'!$A$216</c:f>
              <c:strCache>
                <c:ptCount val="1"/>
                <c:pt idx="0">
                  <c:v>Qd=24-(1/4)Px</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5.'!$A$220:$A$223</c:f>
              <c:numCache>
                <c:formatCode>General</c:formatCode>
                <c:ptCount val="4"/>
                <c:pt idx="0">
                  <c:v>24</c:v>
                </c:pt>
                <c:pt idx="1">
                  <c:v>16</c:v>
                </c:pt>
                <c:pt idx="2">
                  <c:v>8</c:v>
                </c:pt>
                <c:pt idx="3">
                  <c:v>0</c:v>
                </c:pt>
              </c:numCache>
            </c:numRef>
          </c:xVal>
          <c:yVal>
            <c:numRef>
              <c:f>'Ejercicios 5.'!$B$220:$B$223</c:f>
              <c:numCache>
                <c:formatCode>General</c:formatCode>
                <c:ptCount val="4"/>
                <c:pt idx="0">
                  <c:v>0</c:v>
                </c:pt>
                <c:pt idx="1">
                  <c:v>32</c:v>
                </c:pt>
                <c:pt idx="2">
                  <c:v>64</c:v>
                </c:pt>
                <c:pt idx="3">
                  <c:v>96</c:v>
                </c:pt>
              </c:numCache>
            </c:numRef>
          </c:yVal>
          <c:smooth val="0"/>
          <c:extLst>
            <c:ext xmlns:c16="http://schemas.microsoft.com/office/drawing/2014/chart" uri="{C3380CC4-5D6E-409C-BE32-E72D297353CC}">
              <c16:uniqueId val="{00000000-F2DA-4C1E-BCB1-7FF51228A527}"/>
            </c:ext>
          </c:extLst>
        </c:ser>
        <c:ser>
          <c:idx val="0"/>
          <c:order val="1"/>
          <c:tx>
            <c:strRef>
              <c:f>'Ejercicios 5.'!$C$216</c:f>
              <c:strCache>
                <c:ptCount val="1"/>
                <c:pt idx="0">
                  <c:v>Qd=32-(1/4)Px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5.'!$C$220:$C$223</c:f>
              <c:numCache>
                <c:formatCode>General</c:formatCode>
                <c:ptCount val="4"/>
                <c:pt idx="0">
                  <c:v>32</c:v>
                </c:pt>
                <c:pt idx="1">
                  <c:v>21</c:v>
                </c:pt>
                <c:pt idx="2">
                  <c:v>11</c:v>
                </c:pt>
                <c:pt idx="3">
                  <c:v>0</c:v>
                </c:pt>
              </c:numCache>
            </c:numRef>
          </c:xVal>
          <c:yVal>
            <c:numRef>
              <c:f>'Ejercicios 5.'!$D$220:$D$223</c:f>
              <c:numCache>
                <c:formatCode>General</c:formatCode>
                <c:ptCount val="4"/>
                <c:pt idx="0">
                  <c:v>0</c:v>
                </c:pt>
                <c:pt idx="1">
                  <c:v>44</c:v>
                </c:pt>
                <c:pt idx="2">
                  <c:v>84</c:v>
                </c:pt>
                <c:pt idx="3">
                  <c:v>128</c:v>
                </c:pt>
              </c:numCache>
            </c:numRef>
          </c:yVal>
          <c:smooth val="0"/>
          <c:extLst>
            <c:ext xmlns:c16="http://schemas.microsoft.com/office/drawing/2014/chart" uri="{C3380CC4-5D6E-409C-BE32-E72D297353CC}">
              <c16:uniqueId val="{00000001-F2DA-4C1E-BCB1-7FF51228A527}"/>
            </c:ext>
          </c:extLst>
        </c:ser>
        <c:ser>
          <c:idx val="2"/>
          <c:order val="2"/>
          <c:tx>
            <c:strRef>
              <c:f>'Ejercicios 5.'!$E$216</c:f>
              <c:strCache>
                <c:ptCount val="1"/>
                <c:pt idx="0">
                  <c:v>Qd=44-(1/4)Px</c:v>
                </c:pt>
              </c:strCache>
            </c:strRef>
          </c:tx>
          <c:spPr>
            <a:ln w="22225" cap="rnd">
              <a:solidFill>
                <a:schemeClr val="accent3"/>
              </a:solidFill>
              <a:prstDash val="sysDot"/>
              <a:round/>
            </a:ln>
            <a:effectLst/>
          </c:spPr>
          <c:marker>
            <c:symbol val="circle"/>
            <c:size val="6"/>
            <c:spPr>
              <a:solidFill>
                <a:schemeClr val="lt1"/>
              </a:solidFill>
              <a:ln w="15875">
                <a:solidFill>
                  <a:schemeClr val="accent3"/>
                </a:solidFill>
                <a:round/>
              </a:ln>
              <a:effectLst/>
            </c:spPr>
          </c:marker>
          <c:xVal>
            <c:numRef>
              <c:f>'Ejercicios 5.'!$E$220:$E$223</c:f>
              <c:numCache>
                <c:formatCode>General</c:formatCode>
                <c:ptCount val="4"/>
                <c:pt idx="0">
                  <c:v>44</c:v>
                </c:pt>
                <c:pt idx="1">
                  <c:v>29</c:v>
                </c:pt>
                <c:pt idx="2">
                  <c:v>14</c:v>
                </c:pt>
                <c:pt idx="3">
                  <c:v>0</c:v>
                </c:pt>
              </c:numCache>
            </c:numRef>
          </c:xVal>
          <c:yVal>
            <c:numRef>
              <c:f>'Ejercicios 5.'!$F$220:$F$223</c:f>
              <c:numCache>
                <c:formatCode>General</c:formatCode>
                <c:ptCount val="4"/>
                <c:pt idx="0">
                  <c:v>0</c:v>
                </c:pt>
                <c:pt idx="1">
                  <c:v>60</c:v>
                </c:pt>
                <c:pt idx="2">
                  <c:v>120</c:v>
                </c:pt>
                <c:pt idx="3">
                  <c:v>176</c:v>
                </c:pt>
              </c:numCache>
            </c:numRef>
          </c:yVal>
          <c:smooth val="0"/>
          <c:extLst>
            <c:ext xmlns:c16="http://schemas.microsoft.com/office/drawing/2014/chart" uri="{C3380CC4-5D6E-409C-BE32-E72D297353CC}">
              <c16:uniqueId val="{00000002-F2DA-4C1E-BCB1-7FF51228A527}"/>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prstDash val="sysDot"/>
      <a:round/>
    </a:ln>
    <a:effectLst/>
  </c:spPr>
  <c:txPr>
    <a:bodyPr/>
    <a:lstStyle/>
    <a:p>
      <a:pPr>
        <a:defRPr/>
      </a:pPr>
      <a:endParaRPr lang="es-MX"/>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5.'!$A$232</c:f>
              <c:strCache>
                <c:ptCount val="1"/>
                <c:pt idx="0">
                  <c:v>Qd=50-0.5Px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5.'!$A$236:$A$239</c:f>
              <c:numCache>
                <c:formatCode>General</c:formatCode>
                <c:ptCount val="4"/>
                <c:pt idx="0">
                  <c:v>50</c:v>
                </c:pt>
                <c:pt idx="1">
                  <c:v>33</c:v>
                </c:pt>
                <c:pt idx="2">
                  <c:v>17</c:v>
                </c:pt>
                <c:pt idx="3">
                  <c:v>0</c:v>
                </c:pt>
              </c:numCache>
            </c:numRef>
          </c:xVal>
          <c:yVal>
            <c:numRef>
              <c:f>'Ejercicios 5.'!$B$236:$B$239</c:f>
              <c:numCache>
                <c:formatCode>General</c:formatCode>
                <c:ptCount val="4"/>
                <c:pt idx="0">
                  <c:v>0</c:v>
                </c:pt>
                <c:pt idx="1">
                  <c:v>34</c:v>
                </c:pt>
                <c:pt idx="2">
                  <c:v>66</c:v>
                </c:pt>
                <c:pt idx="3">
                  <c:v>100</c:v>
                </c:pt>
              </c:numCache>
            </c:numRef>
          </c:yVal>
          <c:smooth val="0"/>
          <c:extLst>
            <c:ext xmlns:c16="http://schemas.microsoft.com/office/drawing/2014/chart" uri="{C3380CC4-5D6E-409C-BE32-E72D297353CC}">
              <c16:uniqueId val="{00000002-76E0-4B75-B889-F458156783E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5.'!$A$248</c:f>
              <c:strCache>
                <c:ptCount val="1"/>
                <c:pt idx="0">
                  <c:v>Qd=75-0.5Px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5.'!$A$252:$A$255</c:f>
              <c:numCache>
                <c:formatCode>General</c:formatCode>
                <c:ptCount val="4"/>
                <c:pt idx="0">
                  <c:v>75</c:v>
                </c:pt>
                <c:pt idx="1">
                  <c:v>50</c:v>
                </c:pt>
                <c:pt idx="2">
                  <c:v>25</c:v>
                </c:pt>
                <c:pt idx="3">
                  <c:v>0</c:v>
                </c:pt>
              </c:numCache>
            </c:numRef>
          </c:xVal>
          <c:yVal>
            <c:numRef>
              <c:f>'Ejercicios 5.'!$B$252:$B$255</c:f>
              <c:numCache>
                <c:formatCode>General</c:formatCode>
                <c:ptCount val="4"/>
                <c:pt idx="0">
                  <c:v>0</c:v>
                </c:pt>
                <c:pt idx="1">
                  <c:v>50</c:v>
                </c:pt>
                <c:pt idx="2">
                  <c:v>100</c:v>
                </c:pt>
                <c:pt idx="3">
                  <c:v>150</c:v>
                </c:pt>
              </c:numCache>
            </c:numRef>
          </c:yVal>
          <c:smooth val="0"/>
          <c:extLst>
            <c:ext xmlns:c16="http://schemas.microsoft.com/office/drawing/2014/chart" uri="{C3380CC4-5D6E-409C-BE32-E72D297353CC}">
              <c16:uniqueId val="{00000000-709F-4826-944C-B2098074E57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5.'!$A$263</c:f>
              <c:strCache>
                <c:ptCount val="1"/>
                <c:pt idx="0">
                  <c:v>Qd=30-0.5Px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5.'!$A$267:$A$270</c:f>
              <c:numCache>
                <c:formatCode>General</c:formatCode>
                <c:ptCount val="4"/>
                <c:pt idx="0">
                  <c:v>30</c:v>
                </c:pt>
                <c:pt idx="1">
                  <c:v>20</c:v>
                </c:pt>
                <c:pt idx="2">
                  <c:v>10</c:v>
                </c:pt>
                <c:pt idx="3">
                  <c:v>0</c:v>
                </c:pt>
              </c:numCache>
            </c:numRef>
          </c:xVal>
          <c:yVal>
            <c:numRef>
              <c:f>'Ejercicios 5.'!$B$267:$B$270</c:f>
              <c:numCache>
                <c:formatCode>General</c:formatCode>
                <c:ptCount val="4"/>
                <c:pt idx="0">
                  <c:v>0</c:v>
                </c:pt>
                <c:pt idx="1">
                  <c:v>20</c:v>
                </c:pt>
                <c:pt idx="2">
                  <c:v>40</c:v>
                </c:pt>
                <c:pt idx="3">
                  <c:v>60</c:v>
                </c:pt>
              </c:numCache>
            </c:numRef>
          </c:yVal>
          <c:smooth val="0"/>
          <c:extLst>
            <c:ext xmlns:c16="http://schemas.microsoft.com/office/drawing/2014/chart" uri="{C3380CC4-5D6E-409C-BE32-E72D297353CC}">
              <c16:uniqueId val="{00000000-53C5-4B56-8D42-1E80FD49A43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3.1-3.11'!$F$129:$F$133</c:f>
              <c:numCache>
                <c:formatCode>0</c:formatCode>
                <c:ptCount val="5"/>
                <c:pt idx="0">
                  <c:v>80</c:v>
                </c:pt>
                <c:pt idx="1">
                  <c:v>79</c:v>
                </c:pt>
                <c:pt idx="2">
                  <c:v>77.5</c:v>
                </c:pt>
                <c:pt idx="3">
                  <c:v>72</c:v>
                </c:pt>
                <c:pt idx="4">
                  <c:v>65</c:v>
                </c:pt>
              </c:numCache>
            </c:numRef>
          </c:xVal>
          <c:yVal>
            <c:numRef>
              <c:f>'Ejercicios 3.1-3.11'!$A$129:$A$133</c:f>
              <c:numCache>
                <c:formatCode>General</c:formatCode>
                <c:ptCount val="5"/>
                <c:pt idx="0">
                  <c:v>0</c:v>
                </c:pt>
                <c:pt idx="1">
                  <c:v>10</c:v>
                </c:pt>
                <c:pt idx="2">
                  <c:v>25</c:v>
                </c:pt>
                <c:pt idx="3">
                  <c:v>80</c:v>
                </c:pt>
                <c:pt idx="4">
                  <c:v>150</c:v>
                </c:pt>
              </c:numCache>
            </c:numRef>
          </c:yVal>
          <c:smooth val="0"/>
          <c:extLst>
            <c:ext xmlns:c16="http://schemas.microsoft.com/office/drawing/2014/chart" uri="{C3380CC4-5D6E-409C-BE32-E72D297353CC}">
              <c16:uniqueId val="{00000001-BDAF-4FF2-9928-0F65E23BD22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5.'!$A$279</c:f>
              <c:strCache>
                <c:ptCount val="1"/>
                <c:pt idx="0">
                  <c:v>Qd=50-0.5Px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5.'!$A$283:$A$286</c:f>
              <c:numCache>
                <c:formatCode>General</c:formatCode>
                <c:ptCount val="4"/>
                <c:pt idx="0">
                  <c:v>50</c:v>
                </c:pt>
                <c:pt idx="1">
                  <c:v>33</c:v>
                </c:pt>
                <c:pt idx="2">
                  <c:v>17</c:v>
                </c:pt>
                <c:pt idx="3">
                  <c:v>0</c:v>
                </c:pt>
              </c:numCache>
            </c:numRef>
          </c:xVal>
          <c:yVal>
            <c:numRef>
              <c:f>'Ejercicios 5.'!$B$283:$B$286</c:f>
              <c:numCache>
                <c:formatCode>General</c:formatCode>
                <c:ptCount val="4"/>
                <c:pt idx="0">
                  <c:v>0</c:v>
                </c:pt>
                <c:pt idx="1">
                  <c:v>34</c:v>
                </c:pt>
                <c:pt idx="2">
                  <c:v>66</c:v>
                </c:pt>
                <c:pt idx="3">
                  <c:v>100</c:v>
                </c:pt>
              </c:numCache>
            </c:numRef>
          </c:yVal>
          <c:smooth val="0"/>
          <c:extLst>
            <c:ext xmlns:c16="http://schemas.microsoft.com/office/drawing/2014/chart" uri="{C3380CC4-5D6E-409C-BE32-E72D297353CC}">
              <c16:uniqueId val="{00000000-3176-440F-9DDC-5D93841FAAAA}"/>
            </c:ext>
          </c:extLst>
        </c:ser>
        <c:ser>
          <c:idx val="0"/>
          <c:order val="1"/>
          <c:tx>
            <c:strRef>
              <c:f>'Ejercicios 5.'!$C$279</c:f>
              <c:strCache>
                <c:ptCount val="1"/>
                <c:pt idx="0">
                  <c:v>Qd=75-0.5Px</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5.'!$C$283:$C$286</c:f>
              <c:numCache>
                <c:formatCode>General</c:formatCode>
                <c:ptCount val="4"/>
                <c:pt idx="0">
                  <c:v>75</c:v>
                </c:pt>
                <c:pt idx="1">
                  <c:v>50</c:v>
                </c:pt>
                <c:pt idx="2">
                  <c:v>25</c:v>
                </c:pt>
                <c:pt idx="3">
                  <c:v>0</c:v>
                </c:pt>
              </c:numCache>
            </c:numRef>
          </c:xVal>
          <c:yVal>
            <c:numRef>
              <c:f>'Ejercicios 5.'!$D$283:$D$286</c:f>
              <c:numCache>
                <c:formatCode>General</c:formatCode>
                <c:ptCount val="4"/>
                <c:pt idx="0">
                  <c:v>0</c:v>
                </c:pt>
                <c:pt idx="1">
                  <c:v>50</c:v>
                </c:pt>
                <c:pt idx="2">
                  <c:v>100</c:v>
                </c:pt>
                <c:pt idx="3">
                  <c:v>150</c:v>
                </c:pt>
              </c:numCache>
            </c:numRef>
          </c:yVal>
          <c:smooth val="0"/>
          <c:extLst>
            <c:ext xmlns:c16="http://schemas.microsoft.com/office/drawing/2014/chart" uri="{C3380CC4-5D6E-409C-BE32-E72D297353CC}">
              <c16:uniqueId val="{00000001-3176-440F-9DDC-5D93841FAAAA}"/>
            </c:ext>
          </c:extLst>
        </c:ser>
        <c:ser>
          <c:idx val="1"/>
          <c:order val="2"/>
          <c:tx>
            <c:strRef>
              <c:f>'Ejercicios 5.'!$E$279</c:f>
              <c:strCache>
                <c:ptCount val="1"/>
                <c:pt idx="0">
                  <c:v>Qd=30-0.5Px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5.'!$E$283:$E$286</c:f>
              <c:numCache>
                <c:formatCode>General</c:formatCode>
                <c:ptCount val="4"/>
                <c:pt idx="0">
                  <c:v>30</c:v>
                </c:pt>
                <c:pt idx="1">
                  <c:v>20</c:v>
                </c:pt>
                <c:pt idx="2">
                  <c:v>10</c:v>
                </c:pt>
                <c:pt idx="3">
                  <c:v>0</c:v>
                </c:pt>
              </c:numCache>
            </c:numRef>
          </c:xVal>
          <c:yVal>
            <c:numRef>
              <c:f>'Ejercicios 5.'!$F$283:$F$286</c:f>
              <c:numCache>
                <c:formatCode>General</c:formatCode>
                <c:ptCount val="4"/>
                <c:pt idx="0">
                  <c:v>0</c:v>
                </c:pt>
                <c:pt idx="1">
                  <c:v>20</c:v>
                </c:pt>
                <c:pt idx="2">
                  <c:v>40</c:v>
                </c:pt>
                <c:pt idx="3">
                  <c:v>60</c:v>
                </c:pt>
              </c:numCache>
            </c:numRef>
          </c:yVal>
          <c:smooth val="0"/>
          <c:extLst>
            <c:ext xmlns:c16="http://schemas.microsoft.com/office/drawing/2014/chart" uri="{C3380CC4-5D6E-409C-BE32-E72D297353CC}">
              <c16:uniqueId val="{00000002-3176-440F-9DDC-5D93841FAAA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5.'!$A$294</c:f>
              <c:strCache>
                <c:ptCount val="1"/>
                <c:pt idx="0">
                  <c:v>Qd=80-2Px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5.'!$A$298:$A$301</c:f>
              <c:numCache>
                <c:formatCode>General</c:formatCode>
                <c:ptCount val="4"/>
                <c:pt idx="0">
                  <c:v>80</c:v>
                </c:pt>
                <c:pt idx="1">
                  <c:v>54</c:v>
                </c:pt>
                <c:pt idx="2">
                  <c:v>28</c:v>
                </c:pt>
                <c:pt idx="3">
                  <c:v>0</c:v>
                </c:pt>
              </c:numCache>
            </c:numRef>
          </c:xVal>
          <c:yVal>
            <c:numRef>
              <c:f>'Ejercicios 5.'!$B$298:$B$301</c:f>
              <c:numCache>
                <c:formatCode>General</c:formatCode>
                <c:ptCount val="4"/>
                <c:pt idx="0">
                  <c:v>0</c:v>
                </c:pt>
                <c:pt idx="1">
                  <c:v>13</c:v>
                </c:pt>
                <c:pt idx="2">
                  <c:v>26</c:v>
                </c:pt>
                <c:pt idx="3">
                  <c:v>40</c:v>
                </c:pt>
              </c:numCache>
            </c:numRef>
          </c:yVal>
          <c:smooth val="0"/>
          <c:extLst>
            <c:ext xmlns:c16="http://schemas.microsoft.com/office/drawing/2014/chart" uri="{C3380CC4-5D6E-409C-BE32-E72D297353CC}">
              <c16:uniqueId val="{00000001-FE6F-4320-B12E-9243DF0F906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5.'!$A$309</c:f>
              <c:strCache>
                <c:ptCount val="1"/>
                <c:pt idx="0">
                  <c:v>Qd=120-2Px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5.'!$A$313:$A$316</c:f>
              <c:numCache>
                <c:formatCode>General</c:formatCode>
                <c:ptCount val="4"/>
                <c:pt idx="0">
                  <c:v>120</c:v>
                </c:pt>
                <c:pt idx="1">
                  <c:v>80</c:v>
                </c:pt>
                <c:pt idx="2">
                  <c:v>40</c:v>
                </c:pt>
                <c:pt idx="3">
                  <c:v>0</c:v>
                </c:pt>
              </c:numCache>
            </c:numRef>
          </c:xVal>
          <c:yVal>
            <c:numRef>
              <c:f>'Ejercicios 5.'!$B$313:$B$316</c:f>
              <c:numCache>
                <c:formatCode>General</c:formatCode>
                <c:ptCount val="4"/>
                <c:pt idx="0">
                  <c:v>0</c:v>
                </c:pt>
                <c:pt idx="1">
                  <c:v>20</c:v>
                </c:pt>
                <c:pt idx="2">
                  <c:v>40</c:v>
                </c:pt>
                <c:pt idx="3">
                  <c:v>60</c:v>
                </c:pt>
              </c:numCache>
            </c:numRef>
          </c:yVal>
          <c:smooth val="0"/>
          <c:extLst>
            <c:ext xmlns:c16="http://schemas.microsoft.com/office/drawing/2014/chart" uri="{C3380CC4-5D6E-409C-BE32-E72D297353CC}">
              <c16:uniqueId val="{00000000-857F-4A35-B924-BEAE0C73C09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5.'!$A$324</c:f>
              <c:strCache>
                <c:ptCount val="1"/>
                <c:pt idx="0">
                  <c:v>Qd=160-2Px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5.'!$A$328:$A$331</c:f>
              <c:numCache>
                <c:formatCode>General</c:formatCode>
                <c:ptCount val="4"/>
                <c:pt idx="0">
                  <c:v>160</c:v>
                </c:pt>
                <c:pt idx="1">
                  <c:v>106</c:v>
                </c:pt>
                <c:pt idx="2">
                  <c:v>52</c:v>
                </c:pt>
                <c:pt idx="3">
                  <c:v>0</c:v>
                </c:pt>
              </c:numCache>
            </c:numRef>
          </c:xVal>
          <c:yVal>
            <c:numRef>
              <c:f>'Ejercicios 5.'!$B$328:$B$331</c:f>
              <c:numCache>
                <c:formatCode>General</c:formatCode>
                <c:ptCount val="4"/>
                <c:pt idx="0">
                  <c:v>0</c:v>
                </c:pt>
                <c:pt idx="1">
                  <c:v>27</c:v>
                </c:pt>
                <c:pt idx="2">
                  <c:v>54</c:v>
                </c:pt>
                <c:pt idx="3">
                  <c:v>80</c:v>
                </c:pt>
              </c:numCache>
            </c:numRef>
          </c:yVal>
          <c:smooth val="0"/>
          <c:extLst>
            <c:ext xmlns:c16="http://schemas.microsoft.com/office/drawing/2014/chart" uri="{C3380CC4-5D6E-409C-BE32-E72D297353CC}">
              <c16:uniqueId val="{00000000-32F9-4DCB-85B6-43D87964AFF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5.'!$A$339</c:f>
              <c:strCache>
                <c:ptCount val="1"/>
                <c:pt idx="0">
                  <c:v>Qd=80-2Px</c:v>
                </c:pt>
              </c:strCache>
            </c:strRef>
          </c:tx>
          <c:spPr>
            <a:ln w="22225" cap="rnd">
              <a:solidFill>
                <a:schemeClr val="accent1"/>
              </a:solidFill>
              <a:prstDash val="lgDashDotDot"/>
              <a:round/>
            </a:ln>
            <a:effectLst/>
          </c:spPr>
          <c:marker>
            <c:symbol val="circle"/>
            <c:size val="6"/>
            <c:spPr>
              <a:solidFill>
                <a:schemeClr val="lt1"/>
              </a:solidFill>
              <a:ln w="15875">
                <a:solidFill>
                  <a:schemeClr val="accent1"/>
                </a:solidFill>
                <a:round/>
              </a:ln>
              <a:effectLst/>
            </c:spPr>
          </c:marker>
          <c:xVal>
            <c:numRef>
              <c:f>'Ejercicios 5.'!$A$343:$A$346</c:f>
              <c:numCache>
                <c:formatCode>General</c:formatCode>
                <c:ptCount val="4"/>
                <c:pt idx="0">
                  <c:v>80</c:v>
                </c:pt>
                <c:pt idx="1">
                  <c:v>54</c:v>
                </c:pt>
                <c:pt idx="2">
                  <c:v>28</c:v>
                </c:pt>
                <c:pt idx="3">
                  <c:v>0</c:v>
                </c:pt>
              </c:numCache>
            </c:numRef>
          </c:xVal>
          <c:yVal>
            <c:numRef>
              <c:f>'Ejercicios 5.'!$B$343:$B$346</c:f>
              <c:numCache>
                <c:formatCode>General</c:formatCode>
                <c:ptCount val="4"/>
                <c:pt idx="0">
                  <c:v>0</c:v>
                </c:pt>
                <c:pt idx="1">
                  <c:v>13</c:v>
                </c:pt>
                <c:pt idx="2">
                  <c:v>26</c:v>
                </c:pt>
                <c:pt idx="3">
                  <c:v>40</c:v>
                </c:pt>
              </c:numCache>
            </c:numRef>
          </c:yVal>
          <c:smooth val="0"/>
          <c:extLst>
            <c:ext xmlns:c16="http://schemas.microsoft.com/office/drawing/2014/chart" uri="{C3380CC4-5D6E-409C-BE32-E72D297353CC}">
              <c16:uniqueId val="{00000000-8831-4579-A754-685321EA3C4A}"/>
            </c:ext>
          </c:extLst>
        </c:ser>
        <c:ser>
          <c:idx val="1"/>
          <c:order val="1"/>
          <c:tx>
            <c:strRef>
              <c:f>'Ejercicios 5.'!$C$339</c:f>
              <c:strCache>
                <c:ptCount val="1"/>
                <c:pt idx="0">
                  <c:v>Qd=120-2Px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5.'!$C$343:$C$346</c:f>
              <c:numCache>
                <c:formatCode>General</c:formatCode>
                <c:ptCount val="4"/>
                <c:pt idx="0">
                  <c:v>120</c:v>
                </c:pt>
                <c:pt idx="1">
                  <c:v>80</c:v>
                </c:pt>
                <c:pt idx="2">
                  <c:v>40</c:v>
                </c:pt>
                <c:pt idx="3">
                  <c:v>0</c:v>
                </c:pt>
              </c:numCache>
            </c:numRef>
          </c:xVal>
          <c:yVal>
            <c:numRef>
              <c:f>'Ejercicios 5.'!$D$343:$D$346</c:f>
              <c:numCache>
                <c:formatCode>General</c:formatCode>
                <c:ptCount val="4"/>
                <c:pt idx="0">
                  <c:v>0</c:v>
                </c:pt>
                <c:pt idx="1">
                  <c:v>20</c:v>
                </c:pt>
                <c:pt idx="2">
                  <c:v>40</c:v>
                </c:pt>
                <c:pt idx="3">
                  <c:v>60</c:v>
                </c:pt>
              </c:numCache>
            </c:numRef>
          </c:yVal>
          <c:smooth val="0"/>
          <c:extLst>
            <c:ext xmlns:c16="http://schemas.microsoft.com/office/drawing/2014/chart" uri="{C3380CC4-5D6E-409C-BE32-E72D297353CC}">
              <c16:uniqueId val="{00000001-8831-4579-A754-685321EA3C4A}"/>
            </c:ext>
          </c:extLst>
        </c:ser>
        <c:ser>
          <c:idx val="2"/>
          <c:order val="2"/>
          <c:tx>
            <c:strRef>
              <c:f>'Ejercicios 5.'!$E$339</c:f>
              <c:strCache>
                <c:ptCount val="1"/>
                <c:pt idx="0">
                  <c:v>Qd=160-2Px</c:v>
                </c:pt>
              </c:strCache>
            </c:strRef>
          </c:tx>
          <c:spPr>
            <a:ln w="22225" cap="rnd">
              <a:solidFill>
                <a:schemeClr val="accent3"/>
              </a:solidFill>
              <a:prstDash val="sysDot"/>
              <a:round/>
            </a:ln>
            <a:effectLst/>
          </c:spPr>
          <c:marker>
            <c:symbol val="circle"/>
            <c:size val="6"/>
            <c:spPr>
              <a:solidFill>
                <a:schemeClr val="lt1"/>
              </a:solidFill>
              <a:ln w="15875">
                <a:solidFill>
                  <a:schemeClr val="accent3"/>
                </a:solidFill>
                <a:round/>
              </a:ln>
              <a:effectLst/>
            </c:spPr>
          </c:marker>
          <c:xVal>
            <c:numRef>
              <c:f>'Ejercicios 5.'!$E$343:$E$346</c:f>
              <c:numCache>
                <c:formatCode>General</c:formatCode>
                <c:ptCount val="4"/>
                <c:pt idx="0">
                  <c:v>160</c:v>
                </c:pt>
                <c:pt idx="1">
                  <c:v>106</c:v>
                </c:pt>
                <c:pt idx="2">
                  <c:v>52</c:v>
                </c:pt>
                <c:pt idx="3">
                  <c:v>0</c:v>
                </c:pt>
              </c:numCache>
            </c:numRef>
          </c:xVal>
          <c:yVal>
            <c:numRef>
              <c:f>'Ejercicios 5.'!$F$343:$F$346</c:f>
              <c:numCache>
                <c:formatCode>General</c:formatCode>
                <c:ptCount val="4"/>
                <c:pt idx="0">
                  <c:v>0</c:v>
                </c:pt>
                <c:pt idx="1">
                  <c:v>27</c:v>
                </c:pt>
                <c:pt idx="2">
                  <c:v>54</c:v>
                </c:pt>
                <c:pt idx="3">
                  <c:v>80</c:v>
                </c:pt>
              </c:numCache>
            </c:numRef>
          </c:yVal>
          <c:smooth val="0"/>
          <c:extLst>
            <c:ext xmlns:c16="http://schemas.microsoft.com/office/drawing/2014/chart" uri="{C3380CC4-5D6E-409C-BE32-E72D297353CC}">
              <c16:uniqueId val="{00000002-8831-4579-A754-685321EA3C4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5.'!$A$354</c:f>
              <c:strCache>
                <c:ptCount val="1"/>
                <c:pt idx="0">
                  <c:v>Qd=4-2Px</c:v>
                </c:pt>
              </c:strCache>
            </c:strRef>
          </c:tx>
          <c:spPr>
            <a:ln w="22225" cap="rnd">
              <a:solidFill>
                <a:schemeClr val="accent1"/>
              </a:solidFill>
              <a:prstDash val="lgDashDotDot"/>
              <a:round/>
            </a:ln>
            <a:effectLst/>
          </c:spPr>
          <c:marker>
            <c:symbol val="circle"/>
            <c:size val="6"/>
            <c:spPr>
              <a:solidFill>
                <a:schemeClr val="lt1"/>
              </a:solidFill>
              <a:ln w="15875">
                <a:solidFill>
                  <a:schemeClr val="accent1"/>
                </a:solidFill>
                <a:round/>
              </a:ln>
              <a:effectLst/>
            </c:spPr>
          </c:marker>
          <c:xVal>
            <c:numRef>
              <c:f>'Ejercicios 5.'!$A$358:$A$361</c:f>
              <c:numCache>
                <c:formatCode>General</c:formatCode>
                <c:ptCount val="4"/>
                <c:pt idx="0">
                  <c:v>4</c:v>
                </c:pt>
                <c:pt idx="1">
                  <c:v>2</c:v>
                </c:pt>
                <c:pt idx="2">
                  <c:v>1</c:v>
                </c:pt>
                <c:pt idx="3">
                  <c:v>0</c:v>
                </c:pt>
              </c:numCache>
            </c:numRef>
          </c:xVal>
          <c:yVal>
            <c:numRef>
              <c:f>'Ejercicios 5.'!$B$358:$B$361</c:f>
              <c:numCache>
                <c:formatCode>General</c:formatCode>
                <c:ptCount val="4"/>
                <c:pt idx="0">
                  <c:v>0</c:v>
                </c:pt>
                <c:pt idx="1">
                  <c:v>1</c:v>
                </c:pt>
                <c:pt idx="2">
                  <c:v>1.5</c:v>
                </c:pt>
                <c:pt idx="3">
                  <c:v>2</c:v>
                </c:pt>
              </c:numCache>
            </c:numRef>
          </c:yVal>
          <c:smooth val="0"/>
          <c:extLst>
            <c:ext xmlns:c16="http://schemas.microsoft.com/office/drawing/2014/chart" uri="{C3380CC4-5D6E-409C-BE32-E72D297353CC}">
              <c16:uniqueId val="{00000000-C98A-4B89-A061-43568A185555}"/>
            </c:ext>
          </c:extLst>
        </c:ser>
        <c:ser>
          <c:idx val="1"/>
          <c:order val="1"/>
          <c:tx>
            <c:strRef>
              <c:f>'Ejercicios 5.'!$C$354</c:f>
              <c:strCache>
                <c:ptCount val="1"/>
                <c:pt idx="0">
                  <c:v>QD=120-60Px</c:v>
                </c:pt>
              </c:strCache>
            </c:strRef>
          </c:tx>
          <c:spPr>
            <a:ln w="22225" cap="rnd">
              <a:solidFill>
                <a:schemeClr val="accent2"/>
              </a:solidFill>
              <a:prstDash val="solid"/>
              <a:round/>
            </a:ln>
            <a:effectLst/>
          </c:spPr>
          <c:marker>
            <c:symbol val="circle"/>
            <c:size val="6"/>
            <c:spPr>
              <a:solidFill>
                <a:schemeClr val="lt1"/>
              </a:solidFill>
              <a:ln w="15875">
                <a:solidFill>
                  <a:schemeClr val="accent2"/>
                </a:solidFill>
                <a:round/>
              </a:ln>
              <a:effectLst/>
            </c:spPr>
          </c:marker>
          <c:xVal>
            <c:numRef>
              <c:f>'Ejercicios 5.'!$C$358:$C$361</c:f>
              <c:numCache>
                <c:formatCode>General</c:formatCode>
                <c:ptCount val="4"/>
                <c:pt idx="0">
                  <c:v>120</c:v>
                </c:pt>
                <c:pt idx="1">
                  <c:v>60</c:v>
                </c:pt>
                <c:pt idx="2">
                  <c:v>30</c:v>
                </c:pt>
                <c:pt idx="3">
                  <c:v>0</c:v>
                </c:pt>
              </c:numCache>
            </c:numRef>
          </c:xVal>
          <c:yVal>
            <c:numRef>
              <c:f>'Ejercicios 5.'!$D$358:$D$361</c:f>
              <c:numCache>
                <c:formatCode>General</c:formatCode>
                <c:ptCount val="4"/>
                <c:pt idx="0">
                  <c:v>0</c:v>
                </c:pt>
                <c:pt idx="1">
                  <c:v>1</c:v>
                </c:pt>
                <c:pt idx="2">
                  <c:v>1.5</c:v>
                </c:pt>
                <c:pt idx="3">
                  <c:v>2</c:v>
                </c:pt>
              </c:numCache>
            </c:numRef>
          </c:yVal>
          <c:smooth val="0"/>
          <c:extLst>
            <c:ext xmlns:c16="http://schemas.microsoft.com/office/drawing/2014/chart" uri="{C3380CC4-5D6E-409C-BE32-E72D297353CC}">
              <c16:uniqueId val="{00000001-C98A-4B89-A061-43568A185555}"/>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5.'!$A$370</c:f>
              <c:strCache>
                <c:ptCount val="1"/>
                <c:pt idx="0">
                  <c:v>Qd=20-4Px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5.'!$A$374:$A$377</c:f>
              <c:numCache>
                <c:formatCode>General</c:formatCode>
                <c:ptCount val="4"/>
                <c:pt idx="0">
                  <c:v>20</c:v>
                </c:pt>
                <c:pt idx="1">
                  <c:v>12</c:v>
                </c:pt>
                <c:pt idx="2">
                  <c:v>4</c:v>
                </c:pt>
                <c:pt idx="3">
                  <c:v>0</c:v>
                </c:pt>
              </c:numCache>
            </c:numRef>
          </c:xVal>
          <c:yVal>
            <c:numRef>
              <c:f>'Ejercicios 5.'!$B$374:$B$377</c:f>
              <c:numCache>
                <c:formatCode>General</c:formatCode>
                <c:ptCount val="4"/>
                <c:pt idx="0">
                  <c:v>0</c:v>
                </c:pt>
                <c:pt idx="1">
                  <c:v>2</c:v>
                </c:pt>
                <c:pt idx="2">
                  <c:v>4</c:v>
                </c:pt>
                <c:pt idx="3">
                  <c:v>5</c:v>
                </c:pt>
              </c:numCache>
            </c:numRef>
          </c:yVal>
          <c:smooth val="0"/>
          <c:extLst>
            <c:ext xmlns:c16="http://schemas.microsoft.com/office/drawing/2014/chart" uri="{C3380CC4-5D6E-409C-BE32-E72D297353CC}">
              <c16:uniqueId val="{00000000-21C1-4D8E-8B10-C38FCFD8A1F9}"/>
            </c:ext>
          </c:extLst>
        </c:ser>
        <c:ser>
          <c:idx val="1"/>
          <c:order val="1"/>
          <c:tx>
            <c:strRef>
              <c:f>'Ejercicios 5.'!$C$370</c:f>
              <c:strCache>
                <c:ptCount val="1"/>
                <c:pt idx="0">
                  <c:v>QD=100-20Px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5.'!$C$374:$C$377</c:f>
              <c:numCache>
                <c:formatCode>General</c:formatCode>
                <c:ptCount val="4"/>
                <c:pt idx="0">
                  <c:v>100</c:v>
                </c:pt>
                <c:pt idx="1">
                  <c:v>60</c:v>
                </c:pt>
                <c:pt idx="2">
                  <c:v>20</c:v>
                </c:pt>
                <c:pt idx="3">
                  <c:v>0</c:v>
                </c:pt>
              </c:numCache>
            </c:numRef>
          </c:xVal>
          <c:yVal>
            <c:numRef>
              <c:f>'Ejercicios 5.'!$D$374:$D$377</c:f>
              <c:numCache>
                <c:formatCode>General</c:formatCode>
                <c:ptCount val="4"/>
                <c:pt idx="0">
                  <c:v>0</c:v>
                </c:pt>
                <c:pt idx="1">
                  <c:v>2</c:v>
                </c:pt>
                <c:pt idx="2">
                  <c:v>4</c:v>
                </c:pt>
                <c:pt idx="3">
                  <c:v>5</c:v>
                </c:pt>
              </c:numCache>
            </c:numRef>
          </c:yVal>
          <c:smooth val="0"/>
          <c:extLst>
            <c:ext xmlns:c16="http://schemas.microsoft.com/office/drawing/2014/chart" uri="{C3380CC4-5D6E-409C-BE32-E72D297353CC}">
              <c16:uniqueId val="{00000001-21C1-4D8E-8B10-C38FCFD8A1F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5.'!$A$384</c:f>
              <c:strCache>
                <c:ptCount val="1"/>
                <c:pt idx="0">
                  <c:v>Qd=12-3Px</c:v>
                </c:pt>
              </c:strCache>
            </c:strRef>
          </c:tx>
          <c:spPr>
            <a:ln w="22225" cap="rnd">
              <a:solidFill>
                <a:schemeClr val="accent1"/>
              </a:solidFill>
              <a:prstDash val="lgDashDotDot"/>
              <a:round/>
            </a:ln>
            <a:effectLst/>
          </c:spPr>
          <c:marker>
            <c:symbol val="circle"/>
            <c:size val="6"/>
            <c:spPr>
              <a:solidFill>
                <a:schemeClr val="lt1"/>
              </a:solidFill>
              <a:ln w="15875">
                <a:solidFill>
                  <a:schemeClr val="accent1"/>
                </a:solidFill>
                <a:round/>
              </a:ln>
              <a:effectLst/>
            </c:spPr>
          </c:marker>
          <c:xVal>
            <c:numRef>
              <c:f>'Ejercicios 5.'!$A$388:$A$391</c:f>
              <c:numCache>
                <c:formatCode>General</c:formatCode>
                <c:ptCount val="4"/>
                <c:pt idx="0">
                  <c:v>12</c:v>
                </c:pt>
                <c:pt idx="1">
                  <c:v>6</c:v>
                </c:pt>
                <c:pt idx="2">
                  <c:v>3</c:v>
                </c:pt>
                <c:pt idx="3">
                  <c:v>0</c:v>
                </c:pt>
              </c:numCache>
            </c:numRef>
          </c:xVal>
          <c:yVal>
            <c:numRef>
              <c:f>'Ejercicios 5.'!$B$388:$B$391</c:f>
              <c:numCache>
                <c:formatCode>General</c:formatCode>
                <c:ptCount val="4"/>
                <c:pt idx="0">
                  <c:v>0</c:v>
                </c:pt>
                <c:pt idx="1">
                  <c:v>2</c:v>
                </c:pt>
                <c:pt idx="2">
                  <c:v>3</c:v>
                </c:pt>
                <c:pt idx="3">
                  <c:v>4</c:v>
                </c:pt>
              </c:numCache>
            </c:numRef>
          </c:yVal>
          <c:smooth val="0"/>
          <c:extLst>
            <c:ext xmlns:c16="http://schemas.microsoft.com/office/drawing/2014/chart" uri="{C3380CC4-5D6E-409C-BE32-E72D297353CC}">
              <c16:uniqueId val="{00000000-361D-4571-A549-53859BDA6E9A}"/>
            </c:ext>
          </c:extLst>
        </c:ser>
        <c:ser>
          <c:idx val="1"/>
          <c:order val="1"/>
          <c:tx>
            <c:strRef>
              <c:f>'Ejercicios 5.'!$C$384</c:f>
              <c:strCache>
                <c:ptCount val="1"/>
                <c:pt idx="0">
                  <c:v>QD=300-75Px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5.'!$C$388:$C$391</c:f>
              <c:numCache>
                <c:formatCode>General</c:formatCode>
                <c:ptCount val="4"/>
                <c:pt idx="0">
                  <c:v>300</c:v>
                </c:pt>
                <c:pt idx="1">
                  <c:v>150</c:v>
                </c:pt>
                <c:pt idx="2">
                  <c:v>75</c:v>
                </c:pt>
                <c:pt idx="3">
                  <c:v>0</c:v>
                </c:pt>
              </c:numCache>
            </c:numRef>
          </c:xVal>
          <c:yVal>
            <c:numRef>
              <c:f>'Ejercicios 5.'!$D$388:$D$391</c:f>
              <c:numCache>
                <c:formatCode>General</c:formatCode>
                <c:ptCount val="4"/>
                <c:pt idx="0">
                  <c:v>0</c:v>
                </c:pt>
                <c:pt idx="1">
                  <c:v>2</c:v>
                </c:pt>
                <c:pt idx="2">
                  <c:v>3</c:v>
                </c:pt>
                <c:pt idx="3">
                  <c:v>4</c:v>
                </c:pt>
              </c:numCache>
            </c:numRef>
          </c:yVal>
          <c:smooth val="0"/>
          <c:extLst>
            <c:ext xmlns:c16="http://schemas.microsoft.com/office/drawing/2014/chart" uri="{C3380CC4-5D6E-409C-BE32-E72D297353CC}">
              <c16:uniqueId val="{00000001-361D-4571-A549-53859BDA6E9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5.'!$A$399</c:f>
              <c:strCache>
                <c:ptCount val="1"/>
                <c:pt idx="0">
                  <c:v>Qd=45-0.5Px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5.'!$A$403:$A$406</c:f>
              <c:numCache>
                <c:formatCode>General</c:formatCode>
                <c:ptCount val="4"/>
                <c:pt idx="0">
                  <c:v>45</c:v>
                </c:pt>
                <c:pt idx="1">
                  <c:v>30</c:v>
                </c:pt>
                <c:pt idx="2">
                  <c:v>15</c:v>
                </c:pt>
                <c:pt idx="3">
                  <c:v>0</c:v>
                </c:pt>
              </c:numCache>
            </c:numRef>
          </c:xVal>
          <c:yVal>
            <c:numRef>
              <c:f>'Ejercicios 5.'!$B$403:$B$406</c:f>
              <c:numCache>
                <c:formatCode>General</c:formatCode>
                <c:ptCount val="4"/>
                <c:pt idx="0">
                  <c:v>0</c:v>
                </c:pt>
                <c:pt idx="1">
                  <c:v>30</c:v>
                </c:pt>
                <c:pt idx="2">
                  <c:v>60</c:v>
                </c:pt>
                <c:pt idx="3">
                  <c:v>90</c:v>
                </c:pt>
              </c:numCache>
            </c:numRef>
          </c:yVal>
          <c:smooth val="0"/>
          <c:extLst>
            <c:ext xmlns:c16="http://schemas.microsoft.com/office/drawing/2014/chart" uri="{C3380CC4-5D6E-409C-BE32-E72D297353CC}">
              <c16:uniqueId val="{00000000-00FC-4488-AE46-85BF44B99608}"/>
            </c:ext>
          </c:extLst>
        </c:ser>
        <c:ser>
          <c:idx val="1"/>
          <c:order val="1"/>
          <c:tx>
            <c:strRef>
              <c:f>'Ejercicios 5.'!$C$399</c:f>
              <c:strCache>
                <c:ptCount val="1"/>
                <c:pt idx="0">
                  <c:v>QD=180-2Px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5.'!$C$403:$C$406</c:f>
              <c:numCache>
                <c:formatCode>General</c:formatCode>
                <c:ptCount val="4"/>
                <c:pt idx="0">
                  <c:v>180</c:v>
                </c:pt>
                <c:pt idx="1">
                  <c:v>120</c:v>
                </c:pt>
                <c:pt idx="2">
                  <c:v>60</c:v>
                </c:pt>
                <c:pt idx="3">
                  <c:v>0</c:v>
                </c:pt>
              </c:numCache>
            </c:numRef>
          </c:xVal>
          <c:yVal>
            <c:numRef>
              <c:f>'Ejercicios 5.'!$D$403:$D$406</c:f>
              <c:numCache>
                <c:formatCode>General</c:formatCode>
                <c:ptCount val="4"/>
                <c:pt idx="0">
                  <c:v>0</c:v>
                </c:pt>
                <c:pt idx="1">
                  <c:v>30</c:v>
                </c:pt>
                <c:pt idx="2">
                  <c:v>60</c:v>
                </c:pt>
                <c:pt idx="3">
                  <c:v>90</c:v>
                </c:pt>
              </c:numCache>
            </c:numRef>
          </c:yVal>
          <c:smooth val="0"/>
          <c:extLst>
            <c:ext xmlns:c16="http://schemas.microsoft.com/office/drawing/2014/chart" uri="{C3380CC4-5D6E-409C-BE32-E72D297353CC}">
              <c16:uniqueId val="{00000001-00FC-4488-AE46-85BF44B9960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5.'!$A$415</c:f>
              <c:strCache>
                <c:ptCount val="1"/>
                <c:pt idx="0">
                  <c:v>Qd=70-0.1Px</c:v>
                </c:pt>
              </c:strCache>
            </c:strRef>
          </c:tx>
          <c:spPr>
            <a:ln w="22225" cap="rnd">
              <a:solidFill>
                <a:schemeClr val="accent1"/>
              </a:solidFill>
              <a:prstDash val="lgDashDotDot"/>
              <a:round/>
            </a:ln>
            <a:effectLst/>
          </c:spPr>
          <c:marker>
            <c:symbol val="circle"/>
            <c:size val="6"/>
            <c:spPr>
              <a:solidFill>
                <a:schemeClr val="lt1"/>
              </a:solidFill>
              <a:ln w="15875">
                <a:solidFill>
                  <a:schemeClr val="accent1"/>
                </a:solidFill>
                <a:round/>
              </a:ln>
              <a:effectLst/>
            </c:spPr>
          </c:marker>
          <c:xVal>
            <c:numRef>
              <c:f>'Ejercicios 5.'!$A$419:$A$422</c:f>
              <c:numCache>
                <c:formatCode>General</c:formatCode>
                <c:ptCount val="4"/>
                <c:pt idx="0">
                  <c:v>70</c:v>
                </c:pt>
                <c:pt idx="1">
                  <c:v>45</c:v>
                </c:pt>
                <c:pt idx="2">
                  <c:v>20</c:v>
                </c:pt>
                <c:pt idx="3">
                  <c:v>0</c:v>
                </c:pt>
              </c:numCache>
            </c:numRef>
          </c:xVal>
          <c:yVal>
            <c:numRef>
              <c:f>'Ejercicios 5.'!$B$419:$B$422</c:f>
              <c:numCache>
                <c:formatCode>General</c:formatCode>
                <c:ptCount val="4"/>
                <c:pt idx="0">
                  <c:v>0</c:v>
                </c:pt>
                <c:pt idx="1">
                  <c:v>250</c:v>
                </c:pt>
                <c:pt idx="2">
                  <c:v>500</c:v>
                </c:pt>
                <c:pt idx="3">
                  <c:v>700</c:v>
                </c:pt>
              </c:numCache>
            </c:numRef>
          </c:yVal>
          <c:smooth val="0"/>
          <c:extLst>
            <c:ext xmlns:c16="http://schemas.microsoft.com/office/drawing/2014/chart" uri="{C3380CC4-5D6E-409C-BE32-E72D297353CC}">
              <c16:uniqueId val="{00000000-DB22-4AAC-85E7-12FE32B1E09E}"/>
            </c:ext>
          </c:extLst>
        </c:ser>
        <c:ser>
          <c:idx val="1"/>
          <c:order val="1"/>
          <c:tx>
            <c:strRef>
              <c:f>'Ejercicios 5.'!$C$415</c:f>
              <c:strCache>
                <c:ptCount val="1"/>
                <c:pt idx="0">
                  <c:v>QD=700-Px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5.'!$C$419:$C$422</c:f>
              <c:numCache>
                <c:formatCode>General</c:formatCode>
                <c:ptCount val="4"/>
                <c:pt idx="0">
                  <c:v>700</c:v>
                </c:pt>
                <c:pt idx="1">
                  <c:v>450</c:v>
                </c:pt>
                <c:pt idx="2">
                  <c:v>200</c:v>
                </c:pt>
                <c:pt idx="3">
                  <c:v>0</c:v>
                </c:pt>
              </c:numCache>
            </c:numRef>
          </c:xVal>
          <c:yVal>
            <c:numRef>
              <c:f>'Ejercicios 5.'!$D$419:$D$422</c:f>
              <c:numCache>
                <c:formatCode>General</c:formatCode>
                <c:ptCount val="4"/>
                <c:pt idx="0">
                  <c:v>0</c:v>
                </c:pt>
                <c:pt idx="1">
                  <c:v>250</c:v>
                </c:pt>
                <c:pt idx="2">
                  <c:v>500</c:v>
                </c:pt>
                <c:pt idx="3">
                  <c:v>700</c:v>
                </c:pt>
              </c:numCache>
            </c:numRef>
          </c:yVal>
          <c:smooth val="0"/>
          <c:extLst>
            <c:ext xmlns:c16="http://schemas.microsoft.com/office/drawing/2014/chart" uri="{C3380CC4-5D6E-409C-BE32-E72D297353CC}">
              <c16:uniqueId val="{00000001-DB22-4AAC-85E7-12FE32B1E09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0.xml"/><Relationship Id="rId13" Type="http://schemas.openxmlformats.org/officeDocument/2006/relationships/chart" Target="../charts/chart25.xml"/><Relationship Id="rId18" Type="http://schemas.openxmlformats.org/officeDocument/2006/relationships/chart" Target="../charts/chart30.xml"/><Relationship Id="rId3" Type="http://schemas.openxmlformats.org/officeDocument/2006/relationships/chart" Target="../charts/chart15.xml"/><Relationship Id="rId21" Type="http://schemas.openxmlformats.org/officeDocument/2006/relationships/chart" Target="../charts/chart33.xml"/><Relationship Id="rId7" Type="http://schemas.openxmlformats.org/officeDocument/2006/relationships/chart" Target="../charts/chart19.xml"/><Relationship Id="rId12" Type="http://schemas.openxmlformats.org/officeDocument/2006/relationships/chart" Target="../charts/chart24.xml"/><Relationship Id="rId17" Type="http://schemas.openxmlformats.org/officeDocument/2006/relationships/chart" Target="../charts/chart29.xml"/><Relationship Id="rId25" Type="http://schemas.openxmlformats.org/officeDocument/2006/relationships/chart" Target="../charts/chart37.xml"/><Relationship Id="rId2" Type="http://schemas.openxmlformats.org/officeDocument/2006/relationships/chart" Target="../charts/chart14.xml"/><Relationship Id="rId16" Type="http://schemas.openxmlformats.org/officeDocument/2006/relationships/chart" Target="../charts/chart28.xml"/><Relationship Id="rId20" Type="http://schemas.openxmlformats.org/officeDocument/2006/relationships/chart" Target="../charts/chart32.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24" Type="http://schemas.openxmlformats.org/officeDocument/2006/relationships/chart" Target="../charts/chart36.xml"/><Relationship Id="rId5" Type="http://schemas.openxmlformats.org/officeDocument/2006/relationships/chart" Target="../charts/chart17.xml"/><Relationship Id="rId15" Type="http://schemas.openxmlformats.org/officeDocument/2006/relationships/chart" Target="../charts/chart27.xml"/><Relationship Id="rId23" Type="http://schemas.openxmlformats.org/officeDocument/2006/relationships/chart" Target="../charts/chart35.xml"/><Relationship Id="rId10" Type="http://schemas.openxmlformats.org/officeDocument/2006/relationships/chart" Target="../charts/chart22.xml"/><Relationship Id="rId19" Type="http://schemas.openxmlformats.org/officeDocument/2006/relationships/chart" Target="../charts/chart31.xml"/><Relationship Id="rId4" Type="http://schemas.openxmlformats.org/officeDocument/2006/relationships/chart" Target="../charts/chart16.xml"/><Relationship Id="rId9" Type="http://schemas.openxmlformats.org/officeDocument/2006/relationships/chart" Target="../charts/chart21.xml"/><Relationship Id="rId14" Type="http://schemas.openxmlformats.org/officeDocument/2006/relationships/chart" Target="../charts/chart26.xml"/><Relationship Id="rId22" Type="http://schemas.openxmlformats.org/officeDocument/2006/relationships/chart" Target="../charts/chart34.xml"/></Relationships>
</file>

<file path=xl/drawings/_rels/drawing4.xml.rels><?xml version="1.0" encoding="UTF-8" standalone="yes"?>
<Relationships xmlns="http://schemas.openxmlformats.org/package/2006/relationships"><Relationship Id="rId13" Type="http://schemas.openxmlformats.org/officeDocument/2006/relationships/chart" Target="../charts/chart50.xml"/><Relationship Id="rId18" Type="http://schemas.openxmlformats.org/officeDocument/2006/relationships/chart" Target="../charts/chart55.xml"/><Relationship Id="rId26" Type="http://schemas.openxmlformats.org/officeDocument/2006/relationships/chart" Target="../charts/chart63.xml"/><Relationship Id="rId3" Type="http://schemas.openxmlformats.org/officeDocument/2006/relationships/chart" Target="../charts/chart40.xml"/><Relationship Id="rId21" Type="http://schemas.openxmlformats.org/officeDocument/2006/relationships/chart" Target="../charts/chart58.xml"/><Relationship Id="rId34" Type="http://schemas.openxmlformats.org/officeDocument/2006/relationships/chart" Target="../charts/chart71.xml"/><Relationship Id="rId7" Type="http://schemas.openxmlformats.org/officeDocument/2006/relationships/chart" Target="../charts/chart44.xml"/><Relationship Id="rId12" Type="http://schemas.openxmlformats.org/officeDocument/2006/relationships/chart" Target="../charts/chart49.xml"/><Relationship Id="rId17" Type="http://schemas.openxmlformats.org/officeDocument/2006/relationships/chart" Target="../charts/chart54.xml"/><Relationship Id="rId25" Type="http://schemas.openxmlformats.org/officeDocument/2006/relationships/chart" Target="../charts/chart62.xml"/><Relationship Id="rId33" Type="http://schemas.openxmlformats.org/officeDocument/2006/relationships/chart" Target="../charts/chart70.xml"/><Relationship Id="rId2" Type="http://schemas.openxmlformats.org/officeDocument/2006/relationships/chart" Target="../charts/chart39.xml"/><Relationship Id="rId16" Type="http://schemas.openxmlformats.org/officeDocument/2006/relationships/chart" Target="../charts/chart53.xml"/><Relationship Id="rId20" Type="http://schemas.openxmlformats.org/officeDocument/2006/relationships/chart" Target="../charts/chart57.xml"/><Relationship Id="rId29" Type="http://schemas.openxmlformats.org/officeDocument/2006/relationships/chart" Target="../charts/chart66.xml"/><Relationship Id="rId1" Type="http://schemas.openxmlformats.org/officeDocument/2006/relationships/chart" Target="../charts/chart38.xml"/><Relationship Id="rId6" Type="http://schemas.openxmlformats.org/officeDocument/2006/relationships/chart" Target="../charts/chart43.xml"/><Relationship Id="rId11" Type="http://schemas.openxmlformats.org/officeDocument/2006/relationships/chart" Target="../charts/chart48.xml"/><Relationship Id="rId24" Type="http://schemas.openxmlformats.org/officeDocument/2006/relationships/chart" Target="../charts/chart61.xml"/><Relationship Id="rId32" Type="http://schemas.openxmlformats.org/officeDocument/2006/relationships/chart" Target="../charts/chart69.xml"/><Relationship Id="rId5" Type="http://schemas.openxmlformats.org/officeDocument/2006/relationships/chart" Target="../charts/chart42.xml"/><Relationship Id="rId15" Type="http://schemas.openxmlformats.org/officeDocument/2006/relationships/chart" Target="../charts/chart52.xml"/><Relationship Id="rId23" Type="http://schemas.openxmlformats.org/officeDocument/2006/relationships/chart" Target="../charts/chart60.xml"/><Relationship Id="rId28" Type="http://schemas.openxmlformats.org/officeDocument/2006/relationships/chart" Target="../charts/chart65.xml"/><Relationship Id="rId10" Type="http://schemas.openxmlformats.org/officeDocument/2006/relationships/chart" Target="../charts/chart47.xml"/><Relationship Id="rId19" Type="http://schemas.openxmlformats.org/officeDocument/2006/relationships/chart" Target="../charts/chart56.xml"/><Relationship Id="rId31" Type="http://schemas.openxmlformats.org/officeDocument/2006/relationships/chart" Target="../charts/chart68.xml"/><Relationship Id="rId4" Type="http://schemas.openxmlformats.org/officeDocument/2006/relationships/chart" Target="../charts/chart41.xml"/><Relationship Id="rId9" Type="http://schemas.openxmlformats.org/officeDocument/2006/relationships/chart" Target="../charts/chart46.xml"/><Relationship Id="rId14" Type="http://schemas.openxmlformats.org/officeDocument/2006/relationships/chart" Target="../charts/chart51.xml"/><Relationship Id="rId22" Type="http://schemas.openxmlformats.org/officeDocument/2006/relationships/chart" Target="../charts/chart59.xml"/><Relationship Id="rId27" Type="http://schemas.openxmlformats.org/officeDocument/2006/relationships/chart" Target="../charts/chart64.xml"/><Relationship Id="rId30" Type="http://schemas.openxmlformats.org/officeDocument/2006/relationships/chart" Target="../charts/chart67.xml"/><Relationship Id="rId8" Type="http://schemas.openxmlformats.org/officeDocument/2006/relationships/chart" Target="../charts/chart45.xml"/></Relationships>
</file>

<file path=xl/drawings/_rels/drawing5.xml.rels><?xml version="1.0" encoding="UTF-8" standalone="yes"?>
<Relationships xmlns="http://schemas.openxmlformats.org/package/2006/relationships"><Relationship Id="rId13" Type="http://schemas.openxmlformats.org/officeDocument/2006/relationships/chart" Target="../charts/chart84.xml"/><Relationship Id="rId18" Type="http://schemas.openxmlformats.org/officeDocument/2006/relationships/chart" Target="../charts/chart89.xml"/><Relationship Id="rId26" Type="http://schemas.openxmlformats.org/officeDocument/2006/relationships/chart" Target="../charts/chart97.xml"/><Relationship Id="rId3" Type="http://schemas.openxmlformats.org/officeDocument/2006/relationships/chart" Target="../charts/chart74.xml"/><Relationship Id="rId21" Type="http://schemas.openxmlformats.org/officeDocument/2006/relationships/chart" Target="../charts/chart92.xml"/><Relationship Id="rId7" Type="http://schemas.openxmlformats.org/officeDocument/2006/relationships/chart" Target="../charts/chart78.xml"/><Relationship Id="rId12" Type="http://schemas.openxmlformats.org/officeDocument/2006/relationships/chart" Target="../charts/chart83.xml"/><Relationship Id="rId17" Type="http://schemas.openxmlformats.org/officeDocument/2006/relationships/chart" Target="../charts/chart88.xml"/><Relationship Id="rId25" Type="http://schemas.openxmlformats.org/officeDocument/2006/relationships/chart" Target="../charts/chart96.xml"/><Relationship Id="rId33" Type="http://schemas.openxmlformats.org/officeDocument/2006/relationships/chart" Target="../charts/chart104.xml"/><Relationship Id="rId2" Type="http://schemas.openxmlformats.org/officeDocument/2006/relationships/chart" Target="../charts/chart73.xml"/><Relationship Id="rId16" Type="http://schemas.openxmlformats.org/officeDocument/2006/relationships/chart" Target="../charts/chart87.xml"/><Relationship Id="rId20" Type="http://schemas.openxmlformats.org/officeDocument/2006/relationships/chart" Target="../charts/chart91.xml"/><Relationship Id="rId29" Type="http://schemas.openxmlformats.org/officeDocument/2006/relationships/chart" Target="../charts/chart100.xml"/><Relationship Id="rId1" Type="http://schemas.openxmlformats.org/officeDocument/2006/relationships/chart" Target="../charts/chart72.xml"/><Relationship Id="rId6" Type="http://schemas.openxmlformats.org/officeDocument/2006/relationships/chart" Target="../charts/chart77.xml"/><Relationship Id="rId11" Type="http://schemas.openxmlformats.org/officeDocument/2006/relationships/chart" Target="../charts/chart82.xml"/><Relationship Id="rId24" Type="http://schemas.openxmlformats.org/officeDocument/2006/relationships/chart" Target="../charts/chart95.xml"/><Relationship Id="rId32" Type="http://schemas.openxmlformats.org/officeDocument/2006/relationships/chart" Target="../charts/chart103.xml"/><Relationship Id="rId5" Type="http://schemas.openxmlformats.org/officeDocument/2006/relationships/chart" Target="../charts/chart76.xml"/><Relationship Id="rId15" Type="http://schemas.openxmlformats.org/officeDocument/2006/relationships/chart" Target="../charts/chart86.xml"/><Relationship Id="rId23" Type="http://schemas.openxmlformats.org/officeDocument/2006/relationships/chart" Target="../charts/chart94.xml"/><Relationship Id="rId28" Type="http://schemas.openxmlformats.org/officeDocument/2006/relationships/chart" Target="../charts/chart99.xml"/><Relationship Id="rId10" Type="http://schemas.openxmlformats.org/officeDocument/2006/relationships/chart" Target="../charts/chart81.xml"/><Relationship Id="rId19" Type="http://schemas.openxmlformats.org/officeDocument/2006/relationships/chart" Target="../charts/chart90.xml"/><Relationship Id="rId31" Type="http://schemas.openxmlformats.org/officeDocument/2006/relationships/chart" Target="../charts/chart102.xml"/><Relationship Id="rId4" Type="http://schemas.openxmlformats.org/officeDocument/2006/relationships/chart" Target="../charts/chart75.xml"/><Relationship Id="rId9" Type="http://schemas.openxmlformats.org/officeDocument/2006/relationships/chart" Target="../charts/chart80.xml"/><Relationship Id="rId14" Type="http://schemas.openxmlformats.org/officeDocument/2006/relationships/chart" Target="../charts/chart85.xml"/><Relationship Id="rId22" Type="http://schemas.openxmlformats.org/officeDocument/2006/relationships/chart" Target="../charts/chart93.xml"/><Relationship Id="rId27" Type="http://schemas.openxmlformats.org/officeDocument/2006/relationships/chart" Target="../charts/chart98.xml"/><Relationship Id="rId30" Type="http://schemas.openxmlformats.org/officeDocument/2006/relationships/chart" Target="../charts/chart101.xml"/><Relationship Id="rId8" Type="http://schemas.openxmlformats.org/officeDocument/2006/relationships/chart" Target="../charts/chart79.xml"/></Relationships>
</file>

<file path=xl/drawings/drawing1.xml><?xml version="1.0" encoding="utf-8"?>
<xdr:wsDr xmlns:xdr="http://schemas.openxmlformats.org/drawingml/2006/spreadsheetDrawing" xmlns:a="http://schemas.openxmlformats.org/drawingml/2006/main">
  <xdr:twoCellAnchor>
    <xdr:from>
      <xdr:col>11</xdr:col>
      <xdr:colOff>19049</xdr:colOff>
      <xdr:row>25</xdr:row>
      <xdr:rowOff>52387</xdr:rowOff>
    </xdr:from>
    <xdr:to>
      <xdr:col>19</xdr:col>
      <xdr:colOff>419100</xdr:colOff>
      <xdr:row>38</xdr:row>
      <xdr:rowOff>161925</xdr:rowOff>
    </xdr:to>
    <xdr:graphicFrame macro="">
      <xdr:nvGraphicFramePr>
        <xdr:cNvPr id="4" name="Gráfico 3">
          <a:extLst>
            <a:ext uri="{FF2B5EF4-FFF2-40B4-BE49-F238E27FC236}">
              <a16:creationId xmlns:a16="http://schemas.microsoft.com/office/drawing/2014/main" id="{BB498381-E8AC-43CE-B729-E5B894242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4762</xdr:rowOff>
    </xdr:from>
    <xdr:to>
      <xdr:col>9</xdr:col>
      <xdr:colOff>0</xdr:colOff>
      <xdr:row>15</xdr:row>
      <xdr:rowOff>80962</xdr:rowOff>
    </xdr:to>
    <xdr:graphicFrame macro="">
      <xdr:nvGraphicFramePr>
        <xdr:cNvPr id="2" name="Gráfico 1">
          <a:extLst>
            <a:ext uri="{FF2B5EF4-FFF2-40B4-BE49-F238E27FC236}">
              <a16:creationId xmlns:a16="http://schemas.microsoft.com/office/drawing/2014/main" id="{C8979FB4-6554-40B0-A0BE-1AD8BD19C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17</xdr:row>
      <xdr:rowOff>0</xdr:rowOff>
    </xdr:from>
    <xdr:to>
      <xdr:col>9</xdr:col>
      <xdr:colOff>9525</xdr:colOff>
      <xdr:row>31</xdr:row>
      <xdr:rowOff>76200</xdr:rowOff>
    </xdr:to>
    <xdr:graphicFrame macro="">
      <xdr:nvGraphicFramePr>
        <xdr:cNvPr id="3" name="Gráfico 2">
          <a:extLst>
            <a:ext uri="{FF2B5EF4-FFF2-40B4-BE49-F238E27FC236}">
              <a16:creationId xmlns:a16="http://schemas.microsoft.com/office/drawing/2014/main" id="{AE03BF40-E204-464D-8814-51DD99A7C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4" name="Gráfico 3">
          <a:extLst>
            <a:ext uri="{FF2B5EF4-FFF2-40B4-BE49-F238E27FC236}">
              <a16:creationId xmlns:a16="http://schemas.microsoft.com/office/drawing/2014/main" id="{20B79B52-DC5A-4FA6-9E7A-15C2A38A8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51</xdr:row>
      <xdr:rowOff>0</xdr:rowOff>
    </xdr:from>
    <xdr:to>
      <xdr:col>9</xdr:col>
      <xdr:colOff>0</xdr:colOff>
      <xdr:row>65</xdr:row>
      <xdr:rowOff>76200</xdr:rowOff>
    </xdr:to>
    <xdr:graphicFrame macro="">
      <xdr:nvGraphicFramePr>
        <xdr:cNvPr id="5" name="Gráfico 4">
          <a:extLst>
            <a:ext uri="{FF2B5EF4-FFF2-40B4-BE49-F238E27FC236}">
              <a16:creationId xmlns:a16="http://schemas.microsoft.com/office/drawing/2014/main" id="{D83193FF-B154-42BD-A71C-C02B44D21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67</xdr:row>
      <xdr:rowOff>0</xdr:rowOff>
    </xdr:from>
    <xdr:to>
      <xdr:col>12</xdr:col>
      <xdr:colOff>0</xdr:colOff>
      <xdr:row>81</xdr:row>
      <xdr:rowOff>76200</xdr:rowOff>
    </xdr:to>
    <xdr:graphicFrame macro="">
      <xdr:nvGraphicFramePr>
        <xdr:cNvPr id="7" name="Gráfico 6">
          <a:extLst>
            <a:ext uri="{FF2B5EF4-FFF2-40B4-BE49-F238E27FC236}">
              <a16:creationId xmlns:a16="http://schemas.microsoft.com/office/drawing/2014/main" id="{528ACDF2-A6EE-4D27-BF83-F2E4D7DC8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92</xdr:row>
      <xdr:rowOff>0</xdr:rowOff>
    </xdr:from>
    <xdr:to>
      <xdr:col>13</xdr:col>
      <xdr:colOff>0</xdr:colOff>
      <xdr:row>106</xdr:row>
      <xdr:rowOff>76200</xdr:rowOff>
    </xdr:to>
    <xdr:graphicFrame macro="">
      <xdr:nvGraphicFramePr>
        <xdr:cNvPr id="8" name="Gráfico 7">
          <a:extLst>
            <a:ext uri="{FF2B5EF4-FFF2-40B4-BE49-F238E27FC236}">
              <a16:creationId xmlns:a16="http://schemas.microsoft.com/office/drawing/2014/main" id="{09E018F9-0B7D-4316-A542-12B860B37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752475</xdr:colOff>
      <xdr:row>109</xdr:row>
      <xdr:rowOff>0</xdr:rowOff>
    </xdr:from>
    <xdr:to>
      <xdr:col>12</xdr:col>
      <xdr:colOff>752475</xdr:colOff>
      <xdr:row>123</xdr:row>
      <xdr:rowOff>76200</xdr:rowOff>
    </xdr:to>
    <xdr:graphicFrame macro="">
      <xdr:nvGraphicFramePr>
        <xdr:cNvPr id="9" name="Gráfico 8">
          <a:extLst>
            <a:ext uri="{FF2B5EF4-FFF2-40B4-BE49-F238E27FC236}">
              <a16:creationId xmlns:a16="http://schemas.microsoft.com/office/drawing/2014/main" id="{B0DEA120-816F-4F25-BCD0-FCC70F0E6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126</xdr:row>
      <xdr:rowOff>0</xdr:rowOff>
    </xdr:from>
    <xdr:to>
      <xdr:col>13</xdr:col>
      <xdr:colOff>0</xdr:colOff>
      <xdr:row>140</xdr:row>
      <xdr:rowOff>76200</xdr:rowOff>
    </xdr:to>
    <xdr:graphicFrame macro="">
      <xdr:nvGraphicFramePr>
        <xdr:cNvPr id="10" name="Gráfico 9">
          <a:extLst>
            <a:ext uri="{FF2B5EF4-FFF2-40B4-BE49-F238E27FC236}">
              <a16:creationId xmlns:a16="http://schemas.microsoft.com/office/drawing/2014/main" id="{0F9FFC79-BFF8-4CF3-8242-FAFEC7B86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142</xdr:row>
      <xdr:rowOff>0</xdr:rowOff>
    </xdr:from>
    <xdr:to>
      <xdr:col>13</xdr:col>
      <xdr:colOff>0</xdr:colOff>
      <xdr:row>156</xdr:row>
      <xdr:rowOff>76200</xdr:rowOff>
    </xdr:to>
    <xdr:graphicFrame macro="">
      <xdr:nvGraphicFramePr>
        <xdr:cNvPr id="11" name="Gráfico 10">
          <a:extLst>
            <a:ext uri="{FF2B5EF4-FFF2-40B4-BE49-F238E27FC236}">
              <a16:creationId xmlns:a16="http://schemas.microsoft.com/office/drawing/2014/main" id="{074485ED-2A05-43F1-BDF6-B6EE77FF4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158</xdr:row>
      <xdr:rowOff>0</xdr:rowOff>
    </xdr:from>
    <xdr:to>
      <xdr:col>13</xdr:col>
      <xdr:colOff>0</xdr:colOff>
      <xdr:row>172</xdr:row>
      <xdr:rowOff>76200</xdr:rowOff>
    </xdr:to>
    <xdr:graphicFrame macro="">
      <xdr:nvGraphicFramePr>
        <xdr:cNvPr id="12" name="Gráfico 11">
          <a:extLst>
            <a:ext uri="{FF2B5EF4-FFF2-40B4-BE49-F238E27FC236}">
              <a16:creationId xmlns:a16="http://schemas.microsoft.com/office/drawing/2014/main" id="{75B5226F-B21F-4DAC-BD05-4B6670967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0</xdr:colOff>
      <xdr:row>175</xdr:row>
      <xdr:rowOff>0</xdr:rowOff>
    </xdr:from>
    <xdr:to>
      <xdr:col>13</xdr:col>
      <xdr:colOff>0</xdr:colOff>
      <xdr:row>189</xdr:row>
      <xdr:rowOff>76200</xdr:rowOff>
    </xdr:to>
    <xdr:graphicFrame macro="">
      <xdr:nvGraphicFramePr>
        <xdr:cNvPr id="13" name="Gráfico 12">
          <a:extLst>
            <a:ext uri="{FF2B5EF4-FFF2-40B4-BE49-F238E27FC236}">
              <a16:creationId xmlns:a16="http://schemas.microsoft.com/office/drawing/2014/main" id="{78342177-AA7E-439D-A29B-1606D5943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9</xdr:col>
      <xdr:colOff>0</xdr:colOff>
      <xdr:row>15</xdr:row>
      <xdr:rowOff>76200</xdr:rowOff>
    </xdr:to>
    <xdr:graphicFrame macro="">
      <xdr:nvGraphicFramePr>
        <xdr:cNvPr id="2" name="Gráfico 1">
          <a:extLst>
            <a:ext uri="{FF2B5EF4-FFF2-40B4-BE49-F238E27FC236}">
              <a16:creationId xmlns:a16="http://schemas.microsoft.com/office/drawing/2014/main" id="{A5221650-E7AE-46E5-9C86-0DC74610E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9</xdr:col>
      <xdr:colOff>0</xdr:colOff>
      <xdr:row>32</xdr:row>
      <xdr:rowOff>76200</xdr:rowOff>
    </xdr:to>
    <xdr:graphicFrame macro="">
      <xdr:nvGraphicFramePr>
        <xdr:cNvPr id="5" name="Gráfico 4">
          <a:extLst>
            <a:ext uri="{FF2B5EF4-FFF2-40B4-BE49-F238E27FC236}">
              <a16:creationId xmlns:a16="http://schemas.microsoft.com/office/drawing/2014/main" id="{198BE524-F7EF-4A0F-9B6E-8589802B7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6" name="Gráfico 5">
          <a:extLst>
            <a:ext uri="{FF2B5EF4-FFF2-40B4-BE49-F238E27FC236}">
              <a16:creationId xmlns:a16="http://schemas.microsoft.com/office/drawing/2014/main" id="{64AE84B2-D4EC-4F26-8528-45021EA80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50</xdr:row>
      <xdr:rowOff>0</xdr:rowOff>
    </xdr:from>
    <xdr:to>
      <xdr:col>9</xdr:col>
      <xdr:colOff>0</xdr:colOff>
      <xdr:row>64</xdr:row>
      <xdr:rowOff>76200</xdr:rowOff>
    </xdr:to>
    <xdr:graphicFrame macro="">
      <xdr:nvGraphicFramePr>
        <xdr:cNvPr id="7" name="Gráfico 6">
          <a:extLst>
            <a:ext uri="{FF2B5EF4-FFF2-40B4-BE49-F238E27FC236}">
              <a16:creationId xmlns:a16="http://schemas.microsoft.com/office/drawing/2014/main" id="{F69AA947-BB29-4E9B-8752-CB195CB63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68</xdr:row>
      <xdr:rowOff>0</xdr:rowOff>
    </xdr:from>
    <xdr:to>
      <xdr:col>9</xdr:col>
      <xdr:colOff>0</xdr:colOff>
      <xdr:row>82</xdr:row>
      <xdr:rowOff>76200</xdr:rowOff>
    </xdr:to>
    <xdr:graphicFrame macro="">
      <xdr:nvGraphicFramePr>
        <xdr:cNvPr id="8" name="Gráfico 7">
          <a:extLst>
            <a:ext uri="{FF2B5EF4-FFF2-40B4-BE49-F238E27FC236}">
              <a16:creationId xmlns:a16="http://schemas.microsoft.com/office/drawing/2014/main" id="{379B0585-81F1-4961-95FE-00DFE8BC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84</xdr:row>
      <xdr:rowOff>0</xdr:rowOff>
    </xdr:from>
    <xdr:to>
      <xdr:col>9</xdr:col>
      <xdr:colOff>0</xdr:colOff>
      <xdr:row>98</xdr:row>
      <xdr:rowOff>76200</xdr:rowOff>
    </xdr:to>
    <xdr:graphicFrame macro="">
      <xdr:nvGraphicFramePr>
        <xdr:cNvPr id="9" name="Gráfico 8">
          <a:extLst>
            <a:ext uri="{FF2B5EF4-FFF2-40B4-BE49-F238E27FC236}">
              <a16:creationId xmlns:a16="http://schemas.microsoft.com/office/drawing/2014/main" id="{185043AF-C90B-4736-9C6E-3D2632713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100</xdr:row>
      <xdr:rowOff>76200</xdr:rowOff>
    </xdr:from>
    <xdr:to>
      <xdr:col>9</xdr:col>
      <xdr:colOff>523875</xdr:colOff>
      <xdr:row>114</xdr:row>
      <xdr:rowOff>152400</xdr:rowOff>
    </xdr:to>
    <xdr:graphicFrame macro="">
      <xdr:nvGraphicFramePr>
        <xdr:cNvPr id="10" name="Gráfico 9">
          <a:extLst>
            <a:ext uri="{FF2B5EF4-FFF2-40B4-BE49-F238E27FC236}">
              <a16:creationId xmlns:a16="http://schemas.microsoft.com/office/drawing/2014/main" id="{3BF96128-7A58-498B-B26E-C61B4B6DA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581025</xdr:colOff>
      <xdr:row>116</xdr:row>
      <xdr:rowOff>0</xdr:rowOff>
    </xdr:from>
    <xdr:to>
      <xdr:col>9</xdr:col>
      <xdr:colOff>581025</xdr:colOff>
      <xdr:row>130</xdr:row>
      <xdr:rowOff>76200</xdr:rowOff>
    </xdr:to>
    <xdr:graphicFrame macro="">
      <xdr:nvGraphicFramePr>
        <xdr:cNvPr id="11" name="Gráfico 10">
          <a:extLst>
            <a:ext uri="{FF2B5EF4-FFF2-40B4-BE49-F238E27FC236}">
              <a16:creationId xmlns:a16="http://schemas.microsoft.com/office/drawing/2014/main" id="{DBBD57B9-EC4D-4E4F-9CD5-4F171908F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133</xdr:row>
      <xdr:rowOff>0</xdr:rowOff>
    </xdr:from>
    <xdr:to>
      <xdr:col>10</xdr:col>
      <xdr:colOff>0</xdr:colOff>
      <xdr:row>147</xdr:row>
      <xdr:rowOff>76200</xdr:rowOff>
    </xdr:to>
    <xdr:graphicFrame macro="">
      <xdr:nvGraphicFramePr>
        <xdr:cNvPr id="12" name="Gráfico 11">
          <a:extLst>
            <a:ext uri="{FF2B5EF4-FFF2-40B4-BE49-F238E27FC236}">
              <a16:creationId xmlns:a16="http://schemas.microsoft.com/office/drawing/2014/main" id="{D4080EE8-C4F2-4844-873B-07959FBCB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xdr:colOff>
      <xdr:row>149</xdr:row>
      <xdr:rowOff>0</xdr:rowOff>
    </xdr:from>
    <xdr:to>
      <xdr:col>6</xdr:col>
      <xdr:colOff>447675</xdr:colOff>
      <xdr:row>163</xdr:row>
      <xdr:rowOff>76200</xdr:rowOff>
    </xdr:to>
    <xdr:graphicFrame macro="">
      <xdr:nvGraphicFramePr>
        <xdr:cNvPr id="13" name="Gráfico 12">
          <a:extLst>
            <a:ext uri="{FF2B5EF4-FFF2-40B4-BE49-F238E27FC236}">
              <a16:creationId xmlns:a16="http://schemas.microsoft.com/office/drawing/2014/main" id="{20BDE75F-2E1C-4157-B3B1-F2E73FF35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165</xdr:row>
      <xdr:rowOff>0</xdr:rowOff>
    </xdr:from>
    <xdr:to>
      <xdr:col>10</xdr:col>
      <xdr:colOff>0</xdr:colOff>
      <xdr:row>181</xdr:row>
      <xdr:rowOff>76200</xdr:rowOff>
    </xdr:to>
    <xdr:graphicFrame macro="">
      <xdr:nvGraphicFramePr>
        <xdr:cNvPr id="14" name="Gráfico 13">
          <a:extLst>
            <a:ext uri="{FF2B5EF4-FFF2-40B4-BE49-F238E27FC236}">
              <a16:creationId xmlns:a16="http://schemas.microsoft.com/office/drawing/2014/main" id="{53EAA1E3-0725-4687-9665-865259B3E4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0</xdr:colOff>
      <xdr:row>183</xdr:row>
      <xdr:rowOff>0</xdr:rowOff>
    </xdr:from>
    <xdr:to>
      <xdr:col>11</xdr:col>
      <xdr:colOff>0</xdr:colOff>
      <xdr:row>200</xdr:row>
      <xdr:rowOff>76200</xdr:rowOff>
    </xdr:to>
    <xdr:graphicFrame macro="">
      <xdr:nvGraphicFramePr>
        <xdr:cNvPr id="15" name="Gráfico 14">
          <a:extLst>
            <a:ext uri="{FF2B5EF4-FFF2-40B4-BE49-F238E27FC236}">
              <a16:creationId xmlns:a16="http://schemas.microsoft.com/office/drawing/2014/main" id="{003CC1E4-8D1C-4811-81CA-C763EB3A3D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0</xdr:colOff>
      <xdr:row>202</xdr:row>
      <xdr:rowOff>0</xdr:rowOff>
    </xdr:from>
    <xdr:to>
      <xdr:col>11</xdr:col>
      <xdr:colOff>0</xdr:colOff>
      <xdr:row>219</xdr:row>
      <xdr:rowOff>76200</xdr:rowOff>
    </xdr:to>
    <xdr:graphicFrame macro="">
      <xdr:nvGraphicFramePr>
        <xdr:cNvPr id="16" name="Gráfico 15">
          <a:extLst>
            <a:ext uri="{FF2B5EF4-FFF2-40B4-BE49-F238E27FC236}">
              <a16:creationId xmlns:a16="http://schemas.microsoft.com/office/drawing/2014/main" id="{8D1D2466-AA40-4107-BC17-A54AE88C3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0</xdr:colOff>
      <xdr:row>221</xdr:row>
      <xdr:rowOff>0</xdr:rowOff>
    </xdr:from>
    <xdr:to>
      <xdr:col>11</xdr:col>
      <xdr:colOff>0</xdr:colOff>
      <xdr:row>238</xdr:row>
      <xdr:rowOff>76200</xdr:rowOff>
    </xdr:to>
    <xdr:graphicFrame macro="">
      <xdr:nvGraphicFramePr>
        <xdr:cNvPr id="17" name="Gráfico 16">
          <a:extLst>
            <a:ext uri="{FF2B5EF4-FFF2-40B4-BE49-F238E27FC236}">
              <a16:creationId xmlns:a16="http://schemas.microsoft.com/office/drawing/2014/main" id="{5EE94D68-2F04-4994-A98C-F304B286F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0</xdr:colOff>
      <xdr:row>239</xdr:row>
      <xdr:rowOff>0</xdr:rowOff>
    </xdr:from>
    <xdr:to>
      <xdr:col>11</xdr:col>
      <xdr:colOff>0</xdr:colOff>
      <xdr:row>256</xdr:row>
      <xdr:rowOff>76200</xdr:rowOff>
    </xdr:to>
    <xdr:graphicFrame macro="">
      <xdr:nvGraphicFramePr>
        <xdr:cNvPr id="18" name="Gráfico 17">
          <a:extLst>
            <a:ext uri="{FF2B5EF4-FFF2-40B4-BE49-F238E27FC236}">
              <a16:creationId xmlns:a16="http://schemas.microsoft.com/office/drawing/2014/main" id="{7663A541-C05A-43E9-87EB-FC307CD51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0</xdr:colOff>
      <xdr:row>257</xdr:row>
      <xdr:rowOff>0</xdr:rowOff>
    </xdr:from>
    <xdr:to>
      <xdr:col>11</xdr:col>
      <xdr:colOff>0</xdr:colOff>
      <xdr:row>274</xdr:row>
      <xdr:rowOff>76200</xdr:rowOff>
    </xdr:to>
    <xdr:graphicFrame macro="">
      <xdr:nvGraphicFramePr>
        <xdr:cNvPr id="19" name="Gráfico 18">
          <a:extLst>
            <a:ext uri="{FF2B5EF4-FFF2-40B4-BE49-F238E27FC236}">
              <a16:creationId xmlns:a16="http://schemas.microsoft.com/office/drawing/2014/main" id="{9E30E223-C9F5-45CA-BC44-5D9DF465B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0</xdr:colOff>
      <xdr:row>275</xdr:row>
      <xdr:rowOff>0</xdr:rowOff>
    </xdr:from>
    <xdr:to>
      <xdr:col>9</xdr:col>
      <xdr:colOff>0</xdr:colOff>
      <xdr:row>292</xdr:row>
      <xdr:rowOff>76200</xdr:rowOff>
    </xdr:to>
    <xdr:graphicFrame macro="">
      <xdr:nvGraphicFramePr>
        <xdr:cNvPr id="20" name="Gráfico 19">
          <a:extLst>
            <a:ext uri="{FF2B5EF4-FFF2-40B4-BE49-F238E27FC236}">
              <a16:creationId xmlns:a16="http://schemas.microsoft.com/office/drawing/2014/main" id="{7B785F4E-76FE-434C-9965-7B9BAA174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0</xdr:colOff>
      <xdr:row>293</xdr:row>
      <xdr:rowOff>0</xdr:rowOff>
    </xdr:from>
    <xdr:to>
      <xdr:col>9</xdr:col>
      <xdr:colOff>0</xdr:colOff>
      <xdr:row>310</xdr:row>
      <xdr:rowOff>76200</xdr:rowOff>
    </xdr:to>
    <xdr:graphicFrame macro="">
      <xdr:nvGraphicFramePr>
        <xdr:cNvPr id="22" name="Gráfico 21">
          <a:extLst>
            <a:ext uri="{FF2B5EF4-FFF2-40B4-BE49-F238E27FC236}">
              <a16:creationId xmlns:a16="http://schemas.microsoft.com/office/drawing/2014/main" id="{DD5F3811-A3EE-41A9-B786-D140D61ECD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0</xdr:colOff>
      <xdr:row>311</xdr:row>
      <xdr:rowOff>0</xdr:rowOff>
    </xdr:from>
    <xdr:to>
      <xdr:col>9</xdr:col>
      <xdr:colOff>0</xdr:colOff>
      <xdr:row>328</xdr:row>
      <xdr:rowOff>76200</xdr:rowOff>
    </xdr:to>
    <xdr:graphicFrame macro="">
      <xdr:nvGraphicFramePr>
        <xdr:cNvPr id="21" name="Gráfico 20">
          <a:extLst>
            <a:ext uri="{FF2B5EF4-FFF2-40B4-BE49-F238E27FC236}">
              <a16:creationId xmlns:a16="http://schemas.microsoft.com/office/drawing/2014/main" id="{EBD94DDF-C694-4E89-8A9F-E941C7F3EA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0</xdr:colOff>
      <xdr:row>330</xdr:row>
      <xdr:rowOff>0</xdr:rowOff>
    </xdr:from>
    <xdr:to>
      <xdr:col>9</xdr:col>
      <xdr:colOff>0</xdr:colOff>
      <xdr:row>347</xdr:row>
      <xdr:rowOff>76200</xdr:rowOff>
    </xdr:to>
    <xdr:graphicFrame macro="">
      <xdr:nvGraphicFramePr>
        <xdr:cNvPr id="23" name="Gráfico 22">
          <a:extLst>
            <a:ext uri="{FF2B5EF4-FFF2-40B4-BE49-F238E27FC236}">
              <a16:creationId xmlns:a16="http://schemas.microsoft.com/office/drawing/2014/main" id="{3D94F13B-D634-450D-B8C8-D518EAF653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xdr:col>
      <xdr:colOff>0</xdr:colOff>
      <xdr:row>349</xdr:row>
      <xdr:rowOff>0</xdr:rowOff>
    </xdr:from>
    <xdr:to>
      <xdr:col>9</xdr:col>
      <xdr:colOff>0</xdr:colOff>
      <xdr:row>366</xdr:row>
      <xdr:rowOff>76200</xdr:rowOff>
    </xdr:to>
    <xdr:graphicFrame macro="">
      <xdr:nvGraphicFramePr>
        <xdr:cNvPr id="24" name="Gráfico 23">
          <a:extLst>
            <a:ext uri="{FF2B5EF4-FFF2-40B4-BE49-F238E27FC236}">
              <a16:creationId xmlns:a16="http://schemas.microsoft.com/office/drawing/2014/main" id="{81119B1C-CB3B-4BC4-A5E2-4F26DEE56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0</xdr:colOff>
      <xdr:row>368</xdr:row>
      <xdr:rowOff>0</xdr:rowOff>
    </xdr:from>
    <xdr:to>
      <xdr:col>9</xdr:col>
      <xdr:colOff>0</xdr:colOff>
      <xdr:row>385</xdr:row>
      <xdr:rowOff>76200</xdr:rowOff>
    </xdr:to>
    <xdr:graphicFrame macro="">
      <xdr:nvGraphicFramePr>
        <xdr:cNvPr id="25" name="Gráfico 24">
          <a:extLst>
            <a:ext uri="{FF2B5EF4-FFF2-40B4-BE49-F238E27FC236}">
              <a16:creationId xmlns:a16="http://schemas.microsoft.com/office/drawing/2014/main" id="{EA9DF20F-16F9-46BF-9870-CCE889E5A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xdr:col>
      <xdr:colOff>0</xdr:colOff>
      <xdr:row>387</xdr:row>
      <xdr:rowOff>0</xdr:rowOff>
    </xdr:from>
    <xdr:to>
      <xdr:col>9</xdr:col>
      <xdr:colOff>0</xdr:colOff>
      <xdr:row>404</xdr:row>
      <xdr:rowOff>76200</xdr:rowOff>
    </xdr:to>
    <xdr:graphicFrame macro="">
      <xdr:nvGraphicFramePr>
        <xdr:cNvPr id="26" name="Gráfico 25">
          <a:extLst>
            <a:ext uri="{FF2B5EF4-FFF2-40B4-BE49-F238E27FC236}">
              <a16:creationId xmlns:a16="http://schemas.microsoft.com/office/drawing/2014/main" id="{438D20F8-BCC7-4E82-987D-269ED0E8B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xdr:col>
      <xdr:colOff>0</xdr:colOff>
      <xdr:row>406</xdr:row>
      <xdr:rowOff>0</xdr:rowOff>
    </xdr:from>
    <xdr:to>
      <xdr:col>9</xdr:col>
      <xdr:colOff>0</xdr:colOff>
      <xdr:row>423</xdr:row>
      <xdr:rowOff>76200</xdr:rowOff>
    </xdr:to>
    <xdr:graphicFrame macro="">
      <xdr:nvGraphicFramePr>
        <xdr:cNvPr id="27" name="Gráfico 26">
          <a:extLst>
            <a:ext uri="{FF2B5EF4-FFF2-40B4-BE49-F238E27FC236}">
              <a16:creationId xmlns:a16="http://schemas.microsoft.com/office/drawing/2014/main" id="{BA9D6C49-FF9A-44C3-BB9A-39D3A8D6C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xdr:col>
      <xdr:colOff>0</xdr:colOff>
      <xdr:row>425</xdr:row>
      <xdr:rowOff>0</xdr:rowOff>
    </xdr:from>
    <xdr:to>
      <xdr:col>9</xdr:col>
      <xdr:colOff>0</xdr:colOff>
      <xdr:row>442</xdr:row>
      <xdr:rowOff>76200</xdr:rowOff>
    </xdr:to>
    <xdr:graphicFrame macro="">
      <xdr:nvGraphicFramePr>
        <xdr:cNvPr id="28" name="Gráfico 27">
          <a:extLst>
            <a:ext uri="{FF2B5EF4-FFF2-40B4-BE49-F238E27FC236}">
              <a16:creationId xmlns:a16="http://schemas.microsoft.com/office/drawing/2014/main" id="{D39E3295-AA6D-44D0-AA7C-1A23BFE1E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1</xdr:row>
      <xdr:rowOff>9525</xdr:rowOff>
    </xdr:from>
    <xdr:to>
      <xdr:col>9</xdr:col>
      <xdr:colOff>9525</xdr:colOff>
      <xdr:row>15</xdr:row>
      <xdr:rowOff>85725</xdr:rowOff>
    </xdr:to>
    <xdr:graphicFrame macro="">
      <xdr:nvGraphicFramePr>
        <xdr:cNvPr id="2" name="Gráfico 1">
          <a:extLst>
            <a:ext uri="{FF2B5EF4-FFF2-40B4-BE49-F238E27FC236}">
              <a16:creationId xmlns:a16="http://schemas.microsoft.com/office/drawing/2014/main" id="{4824102B-017C-4CC0-8D9B-0091114C03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752475</xdr:colOff>
      <xdr:row>19</xdr:row>
      <xdr:rowOff>0</xdr:rowOff>
    </xdr:from>
    <xdr:to>
      <xdr:col>8</xdr:col>
      <xdr:colOff>752475</xdr:colOff>
      <xdr:row>33</xdr:row>
      <xdr:rowOff>76200</xdr:rowOff>
    </xdr:to>
    <xdr:graphicFrame macro="">
      <xdr:nvGraphicFramePr>
        <xdr:cNvPr id="3" name="Gráfico 2">
          <a:extLst>
            <a:ext uri="{FF2B5EF4-FFF2-40B4-BE49-F238E27FC236}">
              <a16:creationId xmlns:a16="http://schemas.microsoft.com/office/drawing/2014/main" id="{F4881F35-C1F6-45F4-9E04-148A899DB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37</xdr:row>
      <xdr:rowOff>0</xdr:rowOff>
    </xdr:from>
    <xdr:to>
      <xdr:col>9</xdr:col>
      <xdr:colOff>0</xdr:colOff>
      <xdr:row>51</xdr:row>
      <xdr:rowOff>76200</xdr:rowOff>
    </xdr:to>
    <xdr:graphicFrame macro="">
      <xdr:nvGraphicFramePr>
        <xdr:cNvPr id="4" name="Gráfico 3">
          <a:extLst>
            <a:ext uri="{FF2B5EF4-FFF2-40B4-BE49-F238E27FC236}">
              <a16:creationId xmlns:a16="http://schemas.microsoft.com/office/drawing/2014/main" id="{20E14305-91E6-4C01-B813-6F2E9C9ED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58</xdr:row>
      <xdr:rowOff>0</xdr:rowOff>
    </xdr:from>
    <xdr:to>
      <xdr:col>9</xdr:col>
      <xdr:colOff>0</xdr:colOff>
      <xdr:row>72</xdr:row>
      <xdr:rowOff>76200</xdr:rowOff>
    </xdr:to>
    <xdr:graphicFrame macro="">
      <xdr:nvGraphicFramePr>
        <xdr:cNvPr id="5" name="Gráfico 4">
          <a:extLst>
            <a:ext uri="{FF2B5EF4-FFF2-40B4-BE49-F238E27FC236}">
              <a16:creationId xmlns:a16="http://schemas.microsoft.com/office/drawing/2014/main" id="{1F0E0A1F-0B30-4347-9B43-87BF5E13D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80</xdr:row>
      <xdr:rowOff>0</xdr:rowOff>
    </xdr:from>
    <xdr:to>
      <xdr:col>9</xdr:col>
      <xdr:colOff>0</xdr:colOff>
      <xdr:row>94</xdr:row>
      <xdr:rowOff>76200</xdr:rowOff>
    </xdr:to>
    <xdr:graphicFrame macro="">
      <xdr:nvGraphicFramePr>
        <xdr:cNvPr id="6" name="Gráfico 5">
          <a:extLst>
            <a:ext uri="{FF2B5EF4-FFF2-40B4-BE49-F238E27FC236}">
              <a16:creationId xmlns:a16="http://schemas.microsoft.com/office/drawing/2014/main" id="{0369FC65-4D3F-4C0F-8C05-1C73D241A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101</xdr:row>
      <xdr:rowOff>0</xdr:rowOff>
    </xdr:from>
    <xdr:to>
      <xdr:col>9</xdr:col>
      <xdr:colOff>0</xdr:colOff>
      <xdr:row>115</xdr:row>
      <xdr:rowOff>76200</xdr:rowOff>
    </xdr:to>
    <xdr:graphicFrame macro="">
      <xdr:nvGraphicFramePr>
        <xdr:cNvPr id="7" name="Gráfico 6">
          <a:extLst>
            <a:ext uri="{FF2B5EF4-FFF2-40B4-BE49-F238E27FC236}">
              <a16:creationId xmlns:a16="http://schemas.microsoft.com/office/drawing/2014/main" id="{71771115-B04F-4604-A1E5-233EEB2212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117</xdr:row>
      <xdr:rowOff>0</xdr:rowOff>
    </xdr:from>
    <xdr:to>
      <xdr:col>9</xdr:col>
      <xdr:colOff>0</xdr:colOff>
      <xdr:row>131</xdr:row>
      <xdr:rowOff>76200</xdr:rowOff>
    </xdr:to>
    <xdr:graphicFrame macro="">
      <xdr:nvGraphicFramePr>
        <xdr:cNvPr id="8" name="Gráfico 7">
          <a:extLst>
            <a:ext uri="{FF2B5EF4-FFF2-40B4-BE49-F238E27FC236}">
              <a16:creationId xmlns:a16="http://schemas.microsoft.com/office/drawing/2014/main" id="{ABBF9A8E-D6C0-4A9B-9A89-A99284C75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0</xdr:colOff>
      <xdr:row>133</xdr:row>
      <xdr:rowOff>0</xdr:rowOff>
    </xdr:from>
    <xdr:to>
      <xdr:col>9</xdr:col>
      <xdr:colOff>0</xdr:colOff>
      <xdr:row>147</xdr:row>
      <xdr:rowOff>76200</xdr:rowOff>
    </xdr:to>
    <xdr:graphicFrame macro="">
      <xdr:nvGraphicFramePr>
        <xdr:cNvPr id="9" name="Gráfico 8">
          <a:extLst>
            <a:ext uri="{FF2B5EF4-FFF2-40B4-BE49-F238E27FC236}">
              <a16:creationId xmlns:a16="http://schemas.microsoft.com/office/drawing/2014/main" id="{0AB5054A-4DE9-4864-A2B3-643189EC82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0</xdr:colOff>
      <xdr:row>148</xdr:row>
      <xdr:rowOff>0</xdr:rowOff>
    </xdr:from>
    <xdr:to>
      <xdr:col>9</xdr:col>
      <xdr:colOff>0</xdr:colOff>
      <xdr:row>162</xdr:row>
      <xdr:rowOff>76200</xdr:rowOff>
    </xdr:to>
    <xdr:graphicFrame macro="">
      <xdr:nvGraphicFramePr>
        <xdr:cNvPr id="10" name="Gráfico 9">
          <a:extLst>
            <a:ext uri="{FF2B5EF4-FFF2-40B4-BE49-F238E27FC236}">
              <a16:creationId xmlns:a16="http://schemas.microsoft.com/office/drawing/2014/main" id="{FC8B379C-3A52-4251-931C-60BF60866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0</xdr:colOff>
      <xdr:row>163</xdr:row>
      <xdr:rowOff>0</xdr:rowOff>
    </xdr:from>
    <xdr:to>
      <xdr:col>9</xdr:col>
      <xdr:colOff>0</xdr:colOff>
      <xdr:row>177</xdr:row>
      <xdr:rowOff>76200</xdr:rowOff>
    </xdr:to>
    <xdr:graphicFrame macro="">
      <xdr:nvGraphicFramePr>
        <xdr:cNvPr id="11" name="Gráfico 10">
          <a:extLst>
            <a:ext uri="{FF2B5EF4-FFF2-40B4-BE49-F238E27FC236}">
              <a16:creationId xmlns:a16="http://schemas.microsoft.com/office/drawing/2014/main" id="{3E6C9F69-7EA6-4E37-9117-FC0DBA122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0</xdr:colOff>
      <xdr:row>179</xdr:row>
      <xdr:rowOff>0</xdr:rowOff>
    </xdr:from>
    <xdr:to>
      <xdr:col>9</xdr:col>
      <xdr:colOff>0</xdr:colOff>
      <xdr:row>193</xdr:row>
      <xdr:rowOff>76200</xdr:rowOff>
    </xdr:to>
    <xdr:graphicFrame macro="">
      <xdr:nvGraphicFramePr>
        <xdr:cNvPr id="12" name="Gráfico 11">
          <a:extLst>
            <a:ext uri="{FF2B5EF4-FFF2-40B4-BE49-F238E27FC236}">
              <a16:creationId xmlns:a16="http://schemas.microsoft.com/office/drawing/2014/main" id="{C606FE4C-E828-4B31-BED0-5C0790B92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0</xdr:colOff>
      <xdr:row>196</xdr:row>
      <xdr:rowOff>0</xdr:rowOff>
    </xdr:from>
    <xdr:to>
      <xdr:col>9</xdr:col>
      <xdr:colOff>0</xdr:colOff>
      <xdr:row>210</xdr:row>
      <xdr:rowOff>76200</xdr:rowOff>
    </xdr:to>
    <xdr:graphicFrame macro="">
      <xdr:nvGraphicFramePr>
        <xdr:cNvPr id="13" name="Gráfico 12">
          <a:extLst>
            <a:ext uri="{FF2B5EF4-FFF2-40B4-BE49-F238E27FC236}">
              <a16:creationId xmlns:a16="http://schemas.microsoft.com/office/drawing/2014/main" id="{67ED1725-0248-405D-8FD3-00CFEEB76B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212</xdr:row>
      <xdr:rowOff>0</xdr:rowOff>
    </xdr:from>
    <xdr:to>
      <xdr:col>9</xdr:col>
      <xdr:colOff>0</xdr:colOff>
      <xdr:row>226</xdr:row>
      <xdr:rowOff>76200</xdr:rowOff>
    </xdr:to>
    <xdr:graphicFrame macro="">
      <xdr:nvGraphicFramePr>
        <xdr:cNvPr id="14" name="Gráfico 13">
          <a:extLst>
            <a:ext uri="{FF2B5EF4-FFF2-40B4-BE49-F238E27FC236}">
              <a16:creationId xmlns:a16="http://schemas.microsoft.com/office/drawing/2014/main" id="{80143383-181A-435F-A8DA-3100F04DA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228</xdr:row>
      <xdr:rowOff>0</xdr:rowOff>
    </xdr:from>
    <xdr:to>
      <xdr:col>9</xdr:col>
      <xdr:colOff>0</xdr:colOff>
      <xdr:row>242</xdr:row>
      <xdr:rowOff>76200</xdr:rowOff>
    </xdr:to>
    <xdr:graphicFrame macro="">
      <xdr:nvGraphicFramePr>
        <xdr:cNvPr id="15" name="Gráfico 14">
          <a:extLst>
            <a:ext uri="{FF2B5EF4-FFF2-40B4-BE49-F238E27FC236}">
              <a16:creationId xmlns:a16="http://schemas.microsoft.com/office/drawing/2014/main" id="{3C9055EF-1977-4471-8E15-66D761E30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0</xdr:colOff>
      <xdr:row>243</xdr:row>
      <xdr:rowOff>0</xdr:rowOff>
    </xdr:from>
    <xdr:to>
      <xdr:col>9</xdr:col>
      <xdr:colOff>0</xdr:colOff>
      <xdr:row>257</xdr:row>
      <xdr:rowOff>76200</xdr:rowOff>
    </xdr:to>
    <xdr:graphicFrame macro="">
      <xdr:nvGraphicFramePr>
        <xdr:cNvPr id="17" name="Gráfico 16">
          <a:extLst>
            <a:ext uri="{FF2B5EF4-FFF2-40B4-BE49-F238E27FC236}">
              <a16:creationId xmlns:a16="http://schemas.microsoft.com/office/drawing/2014/main" id="{30D26B1D-FF12-4580-BFC6-5D8F818FE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11906</xdr:colOff>
      <xdr:row>259</xdr:row>
      <xdr:rowOff>0</xdr:rowOff>
    </xdr:from>
    <xdr:to>
      <xdr:col>9</xdr:col>
      <xdr:colOff>11906</xdr:colOff>
      <xdr:row>273</xdr:row>
      <xdr:rowOff>76200</xdr:rowOff>
    </xdr:to>
    <xdr:graphicFrame macro="">
      <xdr:nvGraphicFramePr>
        <xdr:cNvPr id="18" name="Gráfico 17">
          <a:extLst>
            <a:ext uri="{FF2B5EF4-FFF2-40B4-BE49-F238E27FC236}">
              <a16:creationId xmlns:a16="http://schemas.microsoft.com/office/drawing/2014/main" id="{4ECC4AFD-C8E9-4A7A-994A-7411D88EE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0</xdr:colOff>
      <xdr:row>275</xdr:row>
      <xdr:rowOff>0</xdr:rowOff>
    </xdr:from>
    <xdr:to>
      <xdr:col>9</xdr:col>
      <xdr:colOff>0</xdr:colOff>
      <xdr:row>289</xdr:row>
      <xdr:rowOff>76200</xdr:rowOff>
    </xdr:to>
    <xdr:graphicFrame macro="">
      <xdr:nvGraphicFramePr>
        <xdr:cNvPr id="19" name="Gráfico 18">
          <a:extLst>
            <a:ext uri="{FF2B5EF4-FFF2-40B4-BE49-F238E27FC236}">
              <a16:creationId xmlns:a16="http://schemas.microsoft.com/office/drawing/2014/main" id="{3B21355F-CC48-4C51-BFB8-0C21A47C19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11905</xdr:colOff>
      <xdr:row>298</xdr:row>
      <xdr:rowOff>166687</xdr:rowOff>
    </xdr:from>
    <xdr:to>
      <xdr:col>9</xdr:col>
      <xdr:colOff>11905</xdr:colOff>
      <xdr:row>313</xdr:row>
      <xdr:rowOff>52387</xdr:rowOff>
    </xdr:to>
    <xdr:graphicFrame macro="">
      <xdr:nvGraphicFramePr>
        <xdr:cNvPr id="20" name="Gráfico 19">
          <a:extLst>
            <a:ext uri="{FF2B5EF4-FFF2-40B4-BE49-F238E27FC236}">
              <a16:creationId xmlns:a16="http://schemas.microsoft.com/office/drawing/2014/main" id="{46FA3E52-8569-4649-AD28-6BC57F0161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xdr:col>
      <xdr:colOff>219075</xdr:colOff>
      <xdr:row>321</xdr:row>
      <xdr:rowOff>95250</xdr:rowOff>
    </xdr:from>
    <xdr:to>
      <xdr:col>10</xdr:col>
      <xdr:colOff>219075</xdr:colOff>
      <xdr:row>335</xdr:row>
      <xdr:rowOff>171450</xdr:rowOff>
    </xdr:to>
    <xdr:graphicFrame macro="">
      <xdr:nvGraphicFramePr>
        <xdr:cNvPr id="25" name="Gráfico 24">
          <a:extLst>
            <a:ext uri="{FF2B5EF4-FFF2-40B4-BE49-F238E27FC236}">
              <a16:creationId xmlns:a16="http://schemas.microsoft.com/office/drawing/2014/main" id="{30D6B1B1-EC5A-4FE3-BDA3-D7A03C6A6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xdr:col>
      <xdr:colOff>219075</xdr:colOff>
      <xdr:row>337</xdr:row>
      <xdr:rowOff>9525</xdr:rowOff>
    </xdr:from>
    <xdr:to>
      <xdr:col>10</xdr:col>
      <xdr:colOff>219075</xdr:colOff>
      <xdr:row>351</xdr:row>
      <xdr:rowOff>85725</xdr:rowOff>
    </xdr:to>
    <xdr:graphicFrame macro="">
      <xdr:nvGraphicFramePr>
        <xdr:cNvPr id="21" name="Gráfico 20">
          <a:extLst>
            <a:ext uri="{FF2B5EF4-FFF2-40B4-BE49-F238E27FC236}">
              <a16:creationId xmlns:a16="http://schemas.microsoft.com/office/drawing/2014/main" id="{2A737C67-6FE9-44ED-8631-3EC8182B5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4</xdr:col>
      <xdr:colOff>238125</xdr:colOff>
      <xdr:row>352</xdr:row>
      <xdr:rowOff>19050</xdr:rowOff>
    </xdr:from>
    <xdr:to>
      <xdr:col>10</xdr:col>
      <xdr:colOff>238125</xdr:colOff>
      <xdr:row>366</xdr:row>
      <xdr:rowOff>95250</xdr:rowOff>
    </xdr:to>
    <xdr:graphicFrame macro="">
      <xdr:nvGraphicFramePr>
        <xdr:cNvPr id="22" name="Gráfico 21">
          <a:extLst>
            <a:ext uri="{FF2B5EF4-FFF2-40B4-BE49-F238E27FC236}">
              <a16:creationId xmlns:a16="http://schemas.microsoft.com/office/drawing/2014/main" id="{E8573E3E-3342-44D0-AEA5-6AFB8E6E0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5</xdr:col>
      <xdr:colOff>123825</xdr:colOff>
      <xdr:row>366</xdr:row>
      <xdr:rowOff>171450</xdr:rowOff>
    </xdr:from>
    <xdr:to>
      <xdr:col>11</xdr:col>
      <xdr:colOff>123825</xdr:colOff>
      <xdr:row>381</xdr:row>
      <xdr:rowOff>57150</xdr:rowOff>
    </xdr:to>
    <xdr:graphicFrame macro="">
      <xdr:nvGraphicFramePr>
        <xdr:cNvPr id="23" name="Gráfico 22">
          <a:extLst>
            <a:ext uri="{FF2B5EF4-FFF2-40B4-BE49-F238E27FC236}">
              <a16:creationId xmlns:a16="http://schemas.microsoft.com/office/drawing/2014/main" id="{8A0CA4E6-356B-494E-B3E2-30228FCB9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142875</xdr:colOff>
      <xdr:row>382</xdr:row>
      <xdr:rowOff>9525</xdr:rowOff>
    </xdr:from>
    <xdr:to>
      <xdr:col>11</xdr:col>
      <xdr:colOff>142875</xdr:colOff>
      <xdr:row>396</xdr:row>
      <xdr:rowOff>85725</xdr:rowOff>
    </xdr:to>
    <xdr:graphicFrame macro="">
      <xdr:nvGraphicFramePr>
        <xdr:cNvPr id="24" name="Gráfico 23">
          <a:extLst>
            <a:ext uri="{FF2B5EF4-FFF2-40B4-BE49-F238E27FC236}">
              <a16:creationId xmlns:a16="http://schemas.microsoft.com/office/drawing/2014/main" id="{5091C455-2D2D-421D-9D65-53FD052F9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5</xdr:col>
      <xdr:colOff>161925</xdr:colOff>
      <xdr:row>397</xdr:row>
      <xdr:rowOff>47625</xdr:rowOff>
    </xdr:from>
    <xdr:to>
      <xdr:col>11</xdr:col>
      <xdr:colOff>161925</xdr:colOff>
      <xdr:row>411</xdr:row>
      <xdr:rowOff>123825</xdr:rowOff>
    </xdr:to>
    <xdr:graphicFrame macro="">
      <xdr:nvGraphicFramePr>
        <xdr:cNvPr id="26" name="Gráfico 25">
          <a:extLst>
            <a:ext uri="{FF2B5EF4-FFF2-40B4-BE49-F238E27FC236}">
              <a16:creationId xmlns:a16="http://schemas.microsoft.com/office/drawing/2014/main" id="{B2619CCF-D3BC-49B1-A21F-5A7CB2C52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xdr:col>
      <xdr:colOff>742950</xdr:colOff>
      <xdr:row>413</xdr:row>
      <xdr:rowOff>28575</xdr:rowOff>
    </xdr:from>
    <xdr:to>
      <xdr:col>9</xdr:col>
      <xdr:colOff>742950</xdr:colOff>
      <xdr:row>427</xdr:row>
      <xdr:rowOff>104775</xdr:rowOff>
    </xdr:to>
    <xdr:graphicFrame macro="">
      <xdr:nvGraphicFramePr>
        <xdr:cNvPr id="27" name="Gráfico 26">
          <a:extLst>
            <a:ext uri="{FF2B5EF4-FFF2-40B4-BE49-F238E27FC236}">
              <a16:creationId xmlns:a16="http://schemas.microsoft.com/office/drawing/2014/main" id="{CD406CDD-48F3-42FF-A2DF-FA243341BB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4</xdr:col>
      <xdr:colOff>0</xdr:colOff>
      <xdr:row>429</xdr:row>
      <xdr:rowOff>0</xdr:rowOff>
    </xdr:from>
    <xdr:to>
      <xdr:col>10</xdr:col>
      <xdr:colOff>0</xdr:colOff>
      <xdr:row>443</xdr:row>
      <xdr:rowOff>76200</xdr:rowOff>
    </xdr:to>
    <xdr:graphicFrame macro="">
      <xdr:nvGraphicFramePr>
        <xdr:cNvPr id="28" name="Gráfico 27">
          <a:extLst>
            <a:ext uri="{FF2B5EF4-FFF2-40B4-BE49-F238E27FC236}">
              <a16:creationId xmlns:a16="http://schemas.microsoft.com/office/drawing/2014/main" id="{499CCD5C-6A89-438C-9FDE-8A95D9EFB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4</xdr:col>
      <xdr:colOff>0</xdr:colOff>
      <xdr:row>444</xdr:row>
      <xdr:rowOff>28575</xdr:rowOff>
    </xdr:from>
    <xdr:to>
      <xdr:col>10</xdr:col>
      <xdr:colOff>0</xdr:colOff>
      <xdr:row>458</xdr:row>
      <xdr:rowOff>104775</xdr:rowOff>
    </xdr:to>
    <xdr:graphicFrame macro="">
      <xdr:nvGraphicFramePr>
        <xdr:cNvPr id="29" name="Gráfico 28">
          <a:extLst>
            <a:ext uri="{FF2B5EF4-FFF2-40B4-BE49-F238E27FC236}">
              <a16:creationId xmlns:a16="http://schemas.microsoft.com/office/drawing/2014/main" id="{F2153A76-A28A-44E5-AA7F-99775D6B67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657225</xdr:colOff>
      <xdr:row>458</xdr:row>
      <xdr:rowOff>104775</xdr:rowOff>
    </xdr:from>
    <xdr:to>
      <xdr:col>10</xdr:col>
      <xdr:colOff>657225</xdr:colOff>
      <xdr:row>472</xdr:row>
      <xdr:rowOff>180975</xdr:rowOff>
    </xdr:to>
    <xdr:graphicFrame macro="">
      <xdr:nvGraphicFramePr>
        <xdr:cNvPr id="30" name="Gráfico 29">
          <a:extLst>
            <a:ext uri="{FF2B5EF4-FFF2-40B4-BE49-F238E27FC236}">
              <a16:creationId xmlns:a16="http://schemas.microsoft.com/office/drawing/2014/main" id="{3957B5F3-BCD6-4CE7-A669-537127464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5</xdr:col>
      <xdr:colOff>542925</xdr:colOff>
      <xdr:row>461</xdr:row>
      <xdr:rowOff>133350</xdr:rowOff>
    </xdr:from>
    <xdr:to>
      <xdr:col>11</xdr:col>
      <xdr:colOff>542925</xdr:colOff>
      <xdr:row>476</xdr:row>
      <xdr:rowOff>19050</xdr:rowOff>
    </xdr:to>
    <xdr:graphicFrame macro="">
      <xdr:nvGraphicFramePr>
        <xdr:cNvPr id="31" name="Gráfico 30">
          <a:extLst>
            <a:ext uri="{FF2B5EF4-FFF2-40B4-BE49-F238E27FC236}">
              <a16:creationId xmlns:a16="http://schemas.microsoft.com/office/drawing/2014/main" id="{32A9A909-E775-4DB9-BBF8-3E0874FB7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6</xdr:col>
      <xdr:colOff>466725</xdr:colOff>
      <xdr:row>464</xdr:row>
      <xdr:rowOff>152400</xdr:rowOff>
    </xdr:from>
    <xdr:to>
      <xdr:col>12</xdr:col>
      <xdr:colOff>466725</xdr:colOff>
      <xdr:row>479</xdr:row>
      <xdr:rowOff>38100</xdr:rowOff>
    </xdr:to>
    <xdr:graphicFrame macro="">
      <xdr:nvGraphicFramePr>
        <xdr:cNvPr id="32" name="Gráfico 31">
          <a:extLst>
            <a:ext uri="{FF2B5EF4-FFF2-40B4-BE49-F238E27FC236}">
              <a16:creationId xmlns:a16="http://schemas.microsoft.com/office/drawing/2014/main" id="{DBFD48F7-D84F-4A5A-8858-71A33751F0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3</xdr:col>
      <xdr:colOff>371475</xdr:colOff>
      <xdr:row>485</xdr:row>
      <xdr:rowOff>0</xdr:rowOff>
    </xdr:from>
    <xdr:to>
      <xdr:col>9</xdr:col>
      <xdr:colOff>371475</xdr:colOff>
      <xdr:row>499</xdr:row>
      <xdr:rowOff>76200</xdr:rowOff>
    </xdr:to>
    <xdr:graphicFrame macro="">
      <xdr:nvGraphicFramePr>
        <xdr:cNvPr id="33" name="Gráfico 32">
          <a:extLst>
            <a:ext uri="{FF2B5EF4-FFF2-40B4-BE49-F238E27FC236}">
              <a16:creationId xmlns:a16="http://schemas.microsoft.com/office/drawing/2014/main" id="{06FF8E8A-AB74-44D1-8E8A-86B3961E8E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4</xdr:col>
      <xdr:colOff>371475</xdr:colOff>
      <xdr:row>488</xdr:row>
      <xdr:rowOff>133350</xdr:rowOff>
    </xdr:from>
    <xdr:to>
      <xdr:col>10</xdr:col>
      <xdr:colOff>371475</xdr:colOff>
      <xdr:row>503</xdr:row>
      <xdr:rowOff>19050</xdr:rowOff>
    </xdr:to>
    <xdr:graphicFrame macro="">
      <xdr:nvGraphicFramePr>
        <xdr:cNvPr id="34" name="Gráfico 33">
          <a:extLst>
            <a:ext uri="{FF2B5EF4-FFF2-40B4-BE49-F238E27FC236}">
              <a16:creationId xmlns:a16="http://schemas.microsoft.com/office/drawing/2014/main" id="{C6D96312-DB67-418E-B92A-F44CBDEDE2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3</xdr:col>
      <xdr:colOff>571500</xdr:colOff>
      <xdr:row>507</xdr:row>
      <xdr:rowOff>28575</xdr:rowOff>
    </xdr:from>
    <xdr:to>
      <xdr:col>9</xdr:col>
      <xdr:colOff>571500</xdr:colOff>
      <xdr:row>521</xdr:row>
      <xdr:rowOff>104775</xdr:rowOff>
    </xdr:to>
    <xdr:graphicFrame macro="">
      <xdr:nvGraphicFramePr>
        <xdr:cNvPr id="35" name="Gráfico 34">
          <a:extLst>
            <a:ext uri="{FF2B5EF4-FFF2-40B4-BE49-F238E27FC236}">
              <a16:creationId xmlns:a16="http://schemas.microsoft.com/office/drawing/2014/main" id="{9E163601-CBAE-482B-8721-212F2744F5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4</xdr:col>
      <xdr:colOff>476250</xdr:colOff>
      <xdr:row>512</xdr:row>
      <xdr:rowOff>57150</xdr:rowOff>
    </xdr:from>
    <xdr:to>
      <xdr:col>10</xdr:col>
      <xdr:colOff>476250</xdr:colOff>
      <xdr:row>526</xdr:row>
      <xdr:rowOff>133350</xdr:rowOff>
    </xdr:to>
    <xdr:graphicFrame macro="">
      <xdr:nvGraphicFramePr>
        <xdr:cNvPr id="36" name="Gráfico 35">
          <a:extLst>
            <a:ext uri="{FF2B5EF4-FFF2-40B4-BE49-F238E27FC236}">
              <a16:creationId xmlns:a16="http://schemas.microsoft.com/office/drawing/2014/main" id="{9407ACE0-C45C-4CCF-A6B5-BF2C7BA878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752475</xdr:colOff>
      <xdr:row>0</xdr:row>
      <xdr:rowOff>19050</xdr:rowOff>
    </xdr:from>
    <xdr:to>
      <xdr:col>8</xdr:col>
      <xdr:colOff>752475</xdr:colOff>
      <xdr:row>14</xdr:row>
      <xdr:rowOff>95250</xdr:rowOff>
    </xdr:to>
    <xdr:graphicFrame macro="">
      <xdr:nvGraphicFramePr>
        <xdr:cNvPr id="2" name="Gráfico 1">
          <a:extLst>
            <a:ext uri="{FF2B5EF4-FFF2-40B4-BE49-F238E27FC236}">
              <a16:creationId xmlns:a16="http://schemas.microsoft.com/office/drawing/2014/main" id="{D6D378CA-E64B-4DA7-A63A-BFE7DC705D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15</xdr:row>
      <xdr:rowOff>0</xdr:rowOff>
    </xdr:from>
    <xdr:to>
      <xdr:col>9</xdr:col>
      <xdr:colOff>0</xdr:colOff>
      <xdr:row>29</xdr:row>
      <xdr:rowOff>76200</xdr:rowOff>
    </xdr:to>
    <xdr:graphicFrame macro="">
      <xdr:nvGraphicFramePr>
        <xdr:cNvPr id="3" name="Gráfico 2">
          <a:extLst>
            <a:ext uri="{FF2B5EF4-FFF2-40B4-BE49-F238E27FC236}">
              <a16:creationId xmlns:a16="http://schemas.microsoft.com/office/drawing/2014/main" id="{E80865B5-E72C-4F16-9DED-5DF6BBAADB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76200</xdr:colOff>
      <xdr:row>29</xdr:row>
      <xdr:rowOff>180975</xdr:rowOff>
    </xdr:from>
    <xdr:to>
      <xdr:col>9</xdr:col>
      <xdr:colOff>76200</xdr:colOff>
      <xdr:row>44</xdr:row>
      <xdr:rowOff>66675</xdr:rowOff>
    </xdr:to>
    <xdr:graphicFrame macro="">
      <xdr:nvGraphicFramePr>
        <xdr:cNvPr id="4" name="Gráfico 3">
          <a:extLst>
            <a:ext uri="{FF2B5EF4-FFF2-40B4-BE49-F238E27FC236}">
              <a16:creationId xmlns:a16="http://schemas.microsoft.com/office/drawing/2014/main" id="{B3924E0A-F64B-42BA-A65C-68D1D10FC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57150</xdr:colOff>
      <xdr:row>44</xdr:row>
      <xdr:rowOff>133350</xdr:rowOff>
    </xdr:from>
    <xdr:to>
      <xdr:col>12</xdr:col>
      <xdr:colOff>57150</xdr:colOff>
      <xdr:row>59</xdr:row>
      <xdr:rowOff>19050</xdr:rowOff>
    </xdr:to>
    <xdr:graphicFrame macro="">
      <xdr:nvGraphicFramePr>
        <xdr:cNvPr id="5" name="Gráfico 4">
          <a:extLst>
            <a:ext uri="{FF2B5EF4-FFF2-40B4-BE49-F238E27FC236}">
              <a16:creationId xmlns:a16="http://schemas.microsoft.com/office/drawing/2014/main" id="{5E1F023F-974D-4849-876E-965854067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60</xdr:row>
      <xdr:rowOff>0</xdr:rowOff>
    </xdr:from>
    <xdr:to>
      <xdr:col>8</xdr:col>
      <xdr:colOff>0</xdr:colOff>
      <xdr:row>74</xdr:row>
      <xdr:rowOff>76200</xdr:rowOff>
    </xdr:to>
    <xdr:graphicFrame macro="">
      <xdr:nvGraphicFramePr>
        <xdr:cNvPr id="8" name="Gráfico 7">
          <a:extLst>
            <a:ext uri="{FF2B5EF4-FFF2-40B4-BE49-F238E27FC236}">
              <a16:creationId xmlns:a16="http://schemas.microsoft.com/office/drawing/2014/main" id="{8E47127C-8F18-446D-A2FB-E8FDF3D2C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76</xdr:row>
      <xdr:rowOff>0</xdr:rowOff>
    </xdr:from>
    <xdr:to>
      <xdr:col>8</xdr:col>
      <xdr:colOff>0</xdr:colOff>
      <xdr:row>90</xdr:row>
      <xdr:rowOff>76200</xdr:rowOff>
    </xdr:to>
    <xdr:graphicFrame macro="">
      <xdr:nvGraphicFramePr>
        <xdr:cNvPr id="9" name="Gráfico 8">
          <a:extLst>
            <a:ext uri="{FF2B5EF4-FFF2-40B4-BE49-F238E27FC236}">
              <a16:creationId xmlns:a16="http://schemas.microsoft.com/office/drawing/2014/main" id="{6745F686-ABFB-468E-8F68-51365DFB73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0</xdr:colOff>
      <xdr:row>92</xdr:row>
      <xdr:rowOff>0</xdr:rowOff>
    </xdr:from>
    <xdr:to>
      <xdr:col>8</xdr:col>
      <xdr:colOff>0</xdr:colOff>
      <xdr:row>106</xdr:row>
      <xdr:rowOff>76200</xdr:rowOff>
    </xdr:to>
    <xdr:graphicFrame macro="">
      <xdr:nvGraphicFramePr>
        <xdr:cNvPr id="10" name="Gráfico 9">
          <a:extLst>
            <a:ext uri="{FF2B5EF4-FFF2-40B4-BE49-F238E27FC236}">
              <a16:creationId xmlns:a16="http://schemas.microsoft.com/office/drawing/2014/main" id="{99BB3A1F-E5C5-4C3E-AF8D-2CBC81D84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152400</xdr:colOff>
      <xdr:row>108</xdr:row>
      <xdr:rowOff>9525</xdr:rowOff>
    </xdr:from>
    <xdr:to>
      <xdr:col>12</xdr:col>
      <xdr:colOff>152400</xdr:colOff>
      <xdr:row>122</xdr:row>
      <xdr:rowOff>85725</xdr:rowOff>
    </xdr:to>
    <xdr:graphicFrame macro="">
      <xdr:nvGraphicFramePr>
        <xdr:cNvPr id="11" name="Gráfico 10">
          <a:extLst>
            <a:ext uri="{FF2B5EF4-FFF2-40B4-BE49-F238E27FC236}">
              <a16:creationId xmlns:a16="http://schemas.microsoft.com/office/drawing/2014/main" id="{063EE4F2-E348-489D-AC35-4D84E171A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0</xdr:colOff>
      <xdr:row>124</xdr:row>
      <xdr:rowOff>0</xdr:rowOff>
    </xdr:from>
    <xdr:to>
      <xdr:col>8</xdr:col>
      <xdr:colOff>0</xdr:colOff>
      <xdr:row>138</xdr:row>
      <xdr:rowOff>76200</xdr:rowOff>
    </xdr:to>
    <xdr:graphicFrame macro="">
      <xdr:nvGraphicFramePr>
        <xdr:cNvPr id="12" name="Gráfico 11">
          <a:extLst>
            <a:ext uri="{FF2B5EF4-FFF2-40B4-BE49-F238E27FC236}">
              <a16:creationId xmlns:a16="http://schemas.microsoft.com/office/drawing/2014/main" id="{A15463EF-8E6F-4340-92FD-1CDB4CAF4A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0</xdr:colOff>
      <xdr:row>139</xdr:row>
      <xdr:rowOff>0</xdr:rowOff>
    </xdr:from>
    <xdr:to>
      <xdr:col>8</xdr:col>
      <xdr:colOff>0</xdr:colOff>
      <xdr:row>153</xdr:row>
      <xdr:rowOff>76200</xdr:rowOff>
    </xdr:to>
    <xdr:graphicFrame macro="">
      <xdr:nvGraphicFramePr>
        <xdr:cNvPr id="13" name="Gráfico 12">
          <a:extLst>
            <a:ext uri="{FF2B5EF4-FFF2-40B4-BE49-F238E27FC236}">
              <a16:creationId xmlns:a16="http://schemas.microsoft.com/office/drawing/2014/main" id="{388D1439-416D-42A4-A9FB-A96D49BEBB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104775</xdr:colOff>
      <xdr:row>154</xdr:row>
      <xdr:rowOff>0</xdr:rowOff>
    </xdr:from>
    <xdr:to>
      <xdr:col>12</xdr:col>
      <xdr:colOff>104775</xdr:colOff>
      <xdr:row>168</xdr:row>
      <xdr:rowOff>76200</xdr:rowOff>
    </xdr:to>
    <xdr:graphicFrame macro="">
      <xdr:nvGraphicFramePr>
        <xdr:cNvPr id="14" name="Gráfico 13">
          <a:extLst>
            <a:ext uri="{FF2B5EF4-FFF2-40B4-BE49-F238E27FC236}">
              <a16:creationId xmlns:a16="http://schemas.microsoft.com/office/drawing/2014/main" id="{A9C9481A-00DB-4E77-AC2A-C96D1A9BCA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0</xdr:colOff>
      <xdr:row>169</xdr:row>
      <xdr:rowOff>0</xdr:rowOff>
    </xdr:from>
    <xdr:to>
      <xdr:col>8</xdr:col>
      <xdr:colOff>0</xdr:colOff>
      <xdr:row>183</xdr:row>
      <xdr:rowOff>76200</xdr:rowOff>
    </xdr:to>
    <xdr:graphicFrame macro="">
      <xdr:nvGraphicFramePr>
        <xdr:cNvPr id="15" name="Gráfico 14">
          <a:extLst>
            <a:ext uri="{FF2B5EF4-FFF2-40B4-BE49-F238E27FC236}">
              <a16:creationId xmlns:a16="http://schemas.microsoft.com/office/drawing/2014/main" id="{3D07379D-F51C-4A30-B165-142E397841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0</xdr:colOff>
      <xdr:row>184</xdr:row>
      <xdr:rowOff>0</xdr:rowOff>
    </xdr:from>
    <xdr:to>
      <xdr:col>8</xdr:col>
      <xdr:colOff>0</xdr:colOff>
      <xdr:row>198</xdr:row>
      <xdr:rowOff>76200</xdr:rowOff>
    </xdr:to>
    <xdr:graphicFrame macro="">
      <xdr:nvGraphicFramePr>
        <xdr:cNvPr id="16" name="Gráfico 15">
          <a:extLst>
            <a:ext uri="{FF2B5EF4-FFF2-40B4-BE49-F238E27FC236}">
              <a16:creationId xmlns:a16="http://schemas.microsoft.com/office/drawing/2014/main" id="{2469356C-AC42-4AEA-A310-A9F85B0B9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0</xdr:colOff>
      <xdr:row>199</xdr:row>
      <xdr:rowOff>0</xdr:rowOff>
    </xdr:from>
    <xdr:to>
      <xdr:col>8</xdr:col>
      <xdr:colOff>0</xdr:colOff>
      <xdr:row>213</xdr:row>
      <xdr:rowOff>76200</xdr:rowOff>
    </xdr:to>
    <xdr:graphicFrame macro="">
      <xdr:nvGraphicFramePr>
        <xdr:cNvPr id="17" name="Gráfico 16">
          <a:extLst>
            <a:ext uri="{FF2B5EF4-FFF2-40B4-BE49-F238E27FC236}">
              <a16:creationId xmlns:a16="http://schemas.microsoft.com/office/drawing/2014/main" id="{B325FEBF-E9DE-4776-B859-3AC34B5DD2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114300</xdr:colOff>
      <xdr:row>214</xdr:row>
      <xdr:rowOff>0</xdr:rowOff>
    </xdr:from>
    <xdr:to>
      <xdr:col>12</xdr:col>
      <xdr:colOff>114300</xdr:colOff>
      <xdr:row>228</xdr:row>
      <xdr:rowOff>76200</xdr:rowOff>
    </xdr:to>
    <xdr:graphicFrame macro="">
      <xdr:nvGraphicFramePr>
        <xdr:cNvPr id="18" name="Gráfico 17">
          <a:extLst>
            <a:ext uri="{FF2B5EF4-FFF2-40B4-BE49-F238E27FC236}">
              <a16:creationId xmlns:a16="http://schemas.microsoft.com/office/drawing/2014/main" id="{E803EC7E-2B0F-4619-8CDA-C0436EFE7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0</xdr:colOff>
      <xdr:row>230</xdr:row>
      <xdr:rowOff>0</xdr:rowOff>
    </xdr:from>
    <xdr:to>
      <xdr:col>8</xdr:col>
      <xdr:colOff>0</xdr:colOff>
      <xdr:row>244</xdr:row>
      <xdr:rowOff>76200</xdr:rowOff>
    </xdr:to>
    <xdr:graphicFrame macro="">
      <xdr:nvGraphicFramePr>
        <xdr:cNvPr id="19" name="Gráfico 18">
          <a:extLst>
            <a:ext uri="{FF2B5EF4-FFF2-40B4-BE49-F238E27FC236}">
              <a16:creationId xmlns:a16="http://schemas.microsoft.com/office/drawing/2014/main" id="{EDAF3744-0B4C-4266-B304-F467B4394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xdr:col>
      <xdr:colOff>0</xdr:colOff>
      <xdr:row>246</xdr:row>
      <xdr:rowOff>0</xdr:rowOff>
    </xdr:from>
    <xdr:to>
      <xdr:col>8</xdr:col>
      <xdr:colOff>0</xdr:colOff>
      <xdr:row>260</xdr:row>
      <xdr:rowOff>76200</xdr:rowOff>
    </xdr:to>
    <xdr:graphicFrame macro="">
      <xdr:nvGraphicFramePr>
        <xdr:cNvPr id="20" name="Gráfico 19">
          <a:extLst>
            <a:ext uri="{FF2B5EF4-FFF2-40B4-BE49-F238E27FC236}">
              <a16:creationId xmlns:a16="http://schemas.microsoft.com/office/drawing/2014/main" id="{4C4EFC3A-1AD9-40EC-A10C-399DDDA80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xdr:col>
      <xdr:colOff>0</xdr:colOff>
      <xdr:row>261</xdr:row>
      <xdr:rowOff>0</xdr:rowOff>
    </xdr:from>
    <xdr:to>
      <xdr:col>8</xdr:col>
      <xdr:colOff>0</xdr:colOff>
      <xdr:row>275</xdr:row>
      <xdr:rowOff>76200</xdr:rowOff>
    </xdr:to>
    <xdr:graphicFrame macro="">
      <xdr:nvGraphicFramePr>
        <xdr:cNvPr id="21" name="Gráfico 20">
          <a:extLst>
            <a:ext uri="{FF2B5EF4-FFF2-40B4-BE49-F238E27FC236}">
              <a16:creationId xmlns:a16="http://schemas.microsoft.com/office/drawing/2014/main" id="{1CEDA165-DC6A-4E41-B77D-E87E91342E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6</xdr:col>
      <xdr:colOff>0</xdr:colOff>
      <xdr:row>277</xdr:row>
      <xdr:rowOff>0</xdr:rowOff>
    </xdr:from>
    <xdr:to>
      <xdr:col>12</xdr:col>
      <xdr:colOff>0</xdr:colOff>
      <xdr:row>291</xdr:row>
      <xdr:rowOff>76200</xdr:rowOff>
    </xdr:to>
    <xdr:graphicFrame macro="">
      <xdr:nvGraphicFramePr>
        <xdr:cNvPr id="22" name="Gráfico 21">
          <a:extLst>
            <a:ext uri="{FF2B5EF4-FFF2-40B4-BE49-F238E27FC236}">
              <a16:creationId xmlns:a16="http://schemas.microsoft.com/office/drawing/2014/main" id="{D2783E3B-867D-4ACF-89DB-7DABAC625B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xdr:col>
      <xdr:colOff>0</xdr:colOff>
      <xdr:row>292</xdr:row>
      <xdr:rowOff>0</xdr:rowOff>
    </xdr:from>
    <xdr:to>
      <xdr:col>8</xdr:col>
      <xdr:colOff>0</xdr:colOff>
      <xdr:row>306</xdr:row>
      <xdr:rowOff>76200</xdr:rowOff>
    </xdr:to>
    <xdr:graphicFrame macro="">
      <xdr:nvGraphicFramePr>
        <xdr:cNvPr id="23" name="Gráfico 22">
          <a:extLst>
            <a:ext uri="{FF2B5EF4-FFF2-40B4-BE49-F238E27FC236}">
              <a16:creationId xmlns:a16="http://schemas.microsoft.com/office/drawing/2014/main" id="{43288BDD-521B-4104-93E5-AE2637B9DE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xdr:col>
      <xdr:colOff>0</xdr:colOff>
      <xdr:row>307</xdr:row>
      <xdr:rowOff>0</xdr:rowOff>
    </xdr:from>
    <xdr:to>
      <xdr:col>8</xdr:col>
      <xdr:colOff>0</xdr:colOff>
      <xdr:row>321</xdr:row>
      <xdr:rowOff>76200</xdr:rowOff>
    </xdr:to>
    <xdr:graphicFrame macro="">
      <xdr:nvGraphicFramePr>
        <xdr:cNvPr id="24" name="Gráfico 23">
          <a:extLst>
            <a:ext uri="{FF2B5EF4-FFF2-40B4-BE49-F238E27FC236}">
              <a16:creationId xmlns:a16="http://schemas.microsoft.com/office/drawing/2014/main" id="{4840E338-331D-4D2F-948A-11DD9E5442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xdr:col>
      <xdr:colOff>0</xdr:colOff>
      <xdr:row>322</xdr:row>
      <xdr:rowOff>0</xdr:rowOff>
    </xdr:from>
    <xdr:to>
      <xdr:col>8</xdr:col>
      <xdr:colOff>0</xdr:colOff>
      <xdr:row>336</xdr:row>
      <xdr:rowOff>76200</xdr:rowOff>
    </xdr:to>
    <xdr:graphicFrame macro="">
      <xdr:nvGraphicFramePr>
        <xdr:cNvPr id="25" name="Gráfico 24">
          <a:extLst>
            <a:ext uri="{FF2B5EF4-FFF2-40B4-BE49-F238E27FC236}">
              <a16:creationId xmlns:a16="http://schemas.microsoft.com/office/drawing/2014/main" id="{DFE6A3EB-4DDA-4FEA-8C16-ECA06367CA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6</xdr:col>
      <xdr:colOff>104775</xdr:colOff>
      <xdr:row>337</xdr:row>
      <xdr:rowOff>0</xdr:rowOff>
    </xdr:from>
    <xdr:to>
      <xdr:col>12</xdr:col>
      <xdr:colOff>104775</xdr:colOff>
      <xdr:row>351</xdr:row>
      <xdr:rowOff>76200</xdr:rowOff>
    </xdr:to>
    <xdr:graphicFrame macro="">
      <xdr:nvGraphicFramePr>
        <xdr:cNvPr id="26" name="Gráfico 25">
          <a:extLst>
            <a:ext uri="{FF2B5EF4-FFF2-40B4-BE49-F238E27FC236}">
              <a16:creationId xmlns:a16="http://schemas.microsoft.com/office/drawing/2014/main" id="{F63E3DE7-8668-4330-91ED-3A42BAD144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0</xdr:colOff>
      <xdr:row>352</xdr:row>
      <xdr:rowOff>0</xdr:rowOff>
    </xdr:from>
    <xdr:to>
      <xdr:col>10</xdr:col>
      <xdr:colOff>0</xdr:colOff>
      <xdr:row>366</xdr:row>
      <xdr:rowOff>76200</xdr:rowOff>
    </xdr:to>
    <xdr:graphicFrame macro="">
      <xdr:nvGraphicFramePr>
        <xdr:cNvPr id="27" name="Gráfico 26">
          <a:extLst>
            <a:ext uri="{FF2B5EF4-FFF2-40B4-BE49-F238E27FC236}">
              <a16:creationId xmlns:a16="http://schemas.microsoft.com/office/drawing/2014/main" id="{35A833B9-B29C-4588-B74E-ACB234C5BD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4</xdr:col>
      <xdr:colOff>0</xdr:colOff>
      <xdr:row>367</xdr:row>
      <xdr:rowOff>0</xdr:rowOff>
    </xdr:from>
    <xdr:to>
      <xdr:col>10</xdr:col>
      <xdr:colOff>0</xdr:colOff>
      <xdr:row>381</xdr:row>
      <xdr:rowOff>76200</xdr:rowOff>
    </xdr:to>
    <xdr:graphicFrame macro="">
      <xdr:nvGraphicFramePr>
        <xdr:cNvPr id="28" name="Gráfico 27">
          <a:extLst>
            <a:ext uri="{FF2B5EF4-FFF2-40B4-BE49-F238E27FC236}">
              <a16:creationId xmlns:a16="http://schemas.microsoft.com/office/drawing/2014/main" id="{92D07D11-DD05-4136-8B9D-AF9FBE7C7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4</xdr:col>
      <xdr:colOff>0</xdr:colOff>
      <xdr:row>382</xdr:row>
      <xdr:rowOff>0</xdr:rowOff>
    </xdr:from>
    <xdr:to>
      <xdr:col>10</xdr:col>
      <xdr:colOff>0</xdr:colOff>
      <xdr:row>396</xdr:row>
      <xdr:rowOff>76200</xdr:rowOff>
    </xdr:to>
    <xdr:graphicFrame macro="">
      <xdr:nvGraphicFramePr>
        <xdr:cNvPr id="30" name="Gráfico 29">
          <a:extLst>
            <a:ext uri="{FF2B5EF4-FFF2-40B4-BE49-F238E27FC236}">
              <a16:creationId xmlns:a16="http://schemas.microsoft.com/office/drawing/2014/main" id="{8B274371-6C09-4DAB-8B6C-250DAB1569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4</xdr:col>
      <xdr:colOff>0</xdr:colOff>
      <xdr:row>397</xdr:row>
      <xdr:rowOff>0</xdr:rowOff>
    </xdr:from>
    <xdr:to>
      <xdr:col>10</xdr:col>
      <xdr:colOff>0</xdr:colOff>
      <xdr:row>411</xdr:row>
      <xdr:rowOff>76200</xdr:rowOff>
    </xdr:to>
    <xdr:graphicFrame macro="">
      <xdr:nvGraphicFramePr>
        <xdr:cNvPr id="31" name="Gráfico 30">
          <a:extLst>
            <a:ext uri="{FF2B5EF4-FFF2-40B4-BE49-F238E27FC236}">
              <a16:creationId xmlns:a16="http://schemas.microsoft.com/office/drawing/2014/main" id="{71E684B5-43DF-4D3E-A329-D24133607A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0</xdr:colOff>
      <xdr:row>413</xdr:row>
      <xdr:rowOff>0</xdr:rowOff>
    </xdr:from>
    <xdr:to>
      <xdr:col>10</xdr:col>
      <xdr:colOff>0</xdr:colOff>
      <xdr:row>427</xdr:row>
      <xdr:rowOff>76200</xdr:rowOff>
    </xdr:to>
    <xdr:graphicFrame macro="">
      <xdr:nvGraphicFramePr>
        <xdr:cNvPr id="32" name="Gráfico 31">
          <a:extLst>
            <a:ext uri="{FF2B5EF4-FFF2-40B4-BE49-F238E27FC236}">
              <a16:creationId xmlns:a16="http://schemas.microsoft.com/office/drawing/2014/main" id="{2CFAEB69-C9AE-40EA-935C-312E5168EF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4</xdr:col>
      <xdr:colOff>0</xdr:colOff>
      <xdr:row>428</xdr:row>
      <xdr:rowOff>0</xdr:rowOff>
    </xdr:from>
    <xdr:to>
      <xdr:col>10</xdr:col>
      <xdr:colOff>0</xdr:colOff>
      <xdr:row>442</xdr:row>
      <xdr:rowOff>76200</xdr:rowOff>
    </xdr:to>
    <xdr:graphicFrame macro="">
      <xdr:nvGraphicFramePr>
        <xdr:cNvPr id="33" name="Gráfico 32">
          <a:extLst>
            <a:ext uri="{FF2B5EF4-FFF2-40B4-BE49-F238E27FC236}">
              <a16:creationId xmlns:a16="http://schemas.microsoft.com/office/drawing/2014/main" id="{6C4B32DA-3268-4017-963F-34F5F2A4E8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4</xdr:col>
      <xdr:colOff>0</xdr:colOff>
      <xdr:row>443</xdr:row>
      <xdr:rowOff>0</xdr:rowOff>
    </xdr:from>
    <xdr:to>
      <xdr:col>10</xdr:col>
      <xdr:colOff>0</xdr:colOff>
      <xdr:row>457</xdr:row>
      <xdr:rowOff>76200</xdr:rowOff>
    </xdr:to>
    <xdr:graphicFrame macro="">
      <xdr:nvGraphicFramePr>
        <xdr:cNvPr id="34" name="Gráfico 33">
          <a:extLst>
            <a:ext uri="{FF2B5EF4-FFF2-40B4-BE49-F238E27FC236}">
              <a16:creationId xmlns:a16="http://schemas.microsoft.com/office/drawing/2014/main" id="{AD6D664F-6178-4A1E-9315-7388AE821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4</xdr:col>
      <xdr:colOff>0</xdr:colOff>
      <xdr:row>458</xdr:row>
      <xdr:rowOff>0</xdr:rowOff>
    </xdr:from>
    <xdr:to>
      <xdr:col>10</xdr:col>
      <xdr:colOff>0</xdr:colOff>
      <xdr:row>472</xdr:row>
      <xdr:rowOff>76200</xdr:rowOff>
    </xdr:to>
    <xdr:graphicFrame macro="">
      <xdr:nvGraphicFramePr>
        <xdr:cNvPr id="35" name="Gráfico 34">
          <a:extLst>
            <a:ext uri="{FF2B5EF4-FFF2-40B4-BE49-F238E27FC236}">
              <a16:creationId xmlns:a16="http://schemas.microsoft.com/office/drawing/2014/main" id="{C5B9738A-E120-40A0-9225-E615DF7EB2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4</xdr:col>
      <xdr:colOff>0</xdr:colOff>
      <xdr:row>473</xdr:row>
      <xdr:rowOff>0</xdr:rowOff>
    </xdr:from>
    <xdr:to>
      <xdr:col>10</xdr:col>
      <xdr:colOff>0</xdr:colOff>
      <xdr:row>487</xdr:row>
      <xdr:rowOff>76200</xdr:rowOff>
    </xdr:to>
    <xdr:graphicFrame macro="">
      <xdr:nvGraphicFramePr>
        <xdr:cNvPr id="36" name="Gráfico 35">
          <a:extLst>
            <a:ext uri="{FF2B5EF4-FFF2-40B4-BE49-F238E27FC236}">
              <a16:creationId xmlns:a16="http://schemas.microsoft.com/office/drawing/2014/main" id="{61F8A387-43BA-4D78-B577-F5EB33FECF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4</xdr:col>
      <xdr:colOff>0</xdr:colOff>
      <xdr:row>488</xdr:row>
      <xdr:rowOff>0</xdr:rowOff>
    </xdr:from>
    <xdr:to>
      <xdr:col>10</xdr:col>
      <xdr:colOff>0</xdr:colOff>
      <xdr:row>502</xdr:row>
      <xdr:rowOff>76200</xdr:rowOff>
    </xdr:to>
    <xdr:graphicFrame macro="">
      <xdr:nvGraphicFramePr>
        <xdr:cNvPr id="37" name="Gráfico 36">
          <a:extLst>
            <a:ext uri="{FF2B5EF4-FFF2-40B4-BE49-F238E27FC236}">
              <a16:creationId xmlns:a16="http://schemas.microsoft.com/office/drawing/2014/main" id="{A6428D3D-9CCD-4A06-8B88-9DB96BFC7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banxico.org.mx/SieInternet/consultarDirectorioInternetAction.do?sector=2&amp;accion=consultarCuadro&amp;idCuadro=CR72&amp;locale=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C225-F49B-46A2-B34B-5B1749CBBDC0}">
  <dimension ref="A1:F28"/>
  <sheetViews>
    <sheetView workbookViewId="0">
      <selection activeCell="E24" sqref="E24"/>
    </sheetView>
  </sheetViews>
  <sheetFormatPr baseColWidth="10" defaultRowHeight="15"/>
  <cols>
    <col min="2" max="2" width="17.42578125" bestFit="1" customWidth="1"/>
    <col min="5" max="5" width="16.7109375" bestFit="1" customWidth="1"/>
    <col min="6" max="6" width="17.42578125" bestFit="1" customWidth="1"/>
  </cols>
  <sheetData>
    <row r="1" spans="1:6">
      <c r="B1" t="s">
        <v>68</v>
      </c>
      <c r="C1" t="s">
        <v>67</v>
      </c>
      <c r="D1" t="s">
        <v>66</v>
      </c>
      <c r="E1" t="s">
        <v>66</v>
      </c>
    </row>
    <row r="2" spans="1:6">
      <c r="C2">
        <v>7</v>
      </c>
      <c r="D2">
        <v>297</v>
      </c>
      <c r="E2">
        <v>240</v>
      </c>
    </row>
    <row r="3" spans="1:6">
      <c r="A3" t="s">
        <v>65</v>
      </c>
      <c r="B3" s="44">
        <f>F3</f>
        <v>3.0909979987868486E-2</v>
      </c>
      <c r="C3" s="43">
        <f>1/7</f>
        <v>0.14285714285714285</v>
      </c>
      <c r="D3">
        <f>D2/E2</f>
        <v>1.2375</v>
      </c>
      <c r="E3" s="42">
        <f>D3^C3</f>
        <v>1.0309099799878685</v>
      </c>
      <c r="F3" s="42">
        <f>E3-1</f>
        <v>3.0909979987868486E-2</v>
      </c>
    </row>
    <row r="4" spans="1:6">
      <c r="A4" t="s">
        <v>64</v>
      </c>
      <c r="B4" s="44">
        <f>F4</f>
        <v>-2.9983199879617395E-2</v>
      </c>
      <c r="C4" s="43">
        <f>1/7</f>
        <v>0.14285714285714285</v>
      </c>
      <c r="D4">
        <f>E2/D2</f>
        <v>0.80808080808080807</v>
      </c>
      <c r="E4" s="42">
        <f>D4^C4</f>
        <v>0.97001680012038261</v>
      </c>
      <c r="F4" s="42">
        <f>E4-1</f>
        <v>-2.9983199879617395E-2</v>
      </c>
    </row>
    <row r="5" spans="1:6">
      <c r="C5" s="43"/>
      <c r="E5" s="42"/>
      <c r="F5" s="42"/>
    </row>
    <row r="6" spans="1:6">
      <c r="C6" s="43"/>
      <c r="E6" s="42"/>
      <c r="F6" s="42"/>
    </row>
    <row r="7" spans="1:6">
      <c r="C7" s="43"/>
      <c r="E7" s="42"/>
      <c r="F7" s="42"/>
    </row>
    <row r="8" spans="1:6">
      <c r="B8" t="s">
        <v>65</v>
      </c>
      <c r="D8" t="s">
        <v>64</v>
      </c>
    </row>
    <row r="9" spans="1:6">
      <c r="A9">
        <v>0</v>
      </c>
      <c r="B9">
        <v>240</v>
      </c>
      <c r="D9">
        <v>297</v>
      </c>
    </row>
    <row r="10" spans="1:6">
      <c r="A10">
        <v>1</v>
      </c>
      <c r="B10">
        <f t="shared" ref="B10:B16" si="0">B9*(1+$F$3)</f>
        <v>247.41839519708844</v>
      </c>
      <c r="D10">
        <f t="shared" ref="D10:D16" si="1">D9*(1+$F$4)</f>
        <v>288.09498963575362</v>
      </c>
    </row>
    <row r="11" spans="1:6">
      <c r="A11">
        <v>2</v>
      </c>
      <c r="B11">
        <f t="shared" si="0"/>
        <v>255.066092841261</v>
      </c>
      <c r="D11">
        <f t="shared" si="1"/>
        <v>279.4569799771885</v>
      </c>
    </row>
    <row r="12" spans="1:6">
      <c r="A12">
        <v>3</v>
      </c>
      <c r="B12">
        <f t="shared" si="0"/>
        <v>262.9501806665682</v>
      </c>
      <c r="D12">
        <f t="shared" si="1"/>
        <v>271.0779654887782</v>
      </c>
    </row>
    <row r="13" spans="1:6">
      <c r="A13">
        <v>4</v>
      </c>
      <c r="B13">
        <f t="shared" si="0"/>
        <v>271.0779654887782</v>
      </c>
      <c r="D13">
        <f t="shared" si="1"/>
        <v>262.95018066656814</v>
      </c>
    </row>
    <row r="14" spans="1:6">
      <c r="A14">
        <v>5</v>
      </c>
      <c r="B14">
        <f t="shared" si="0"/>
        <v>279.45697997718844</v>
      </c>
      <c r="D14">
        <f t="shared" si="1"/>
        <v>255.06609284126094</v>
      </c>
    </row>
    <row r="15" spans="1:6">
      <c r="A15">
        <v>6</v>
      </c>
      <c r="B15">
        <f t="shared" si="0"/>
        <v>288.09498963575351</v>
      </c>
      <c r="D15">
        <f t="shared" si="1"/>
        <v>247.41839519708836</v>
      </c>
    </row>
    <row r="16" spans="1:6">
      <c r="A16">
        <v>7</v>
      </c>
      <c r="B16">
        <f t="shared" si="0"/>
        <v>296.99999999999983</v>
      </c>
      <c r="D16">
        <f t="shared" si="1"/>
        <v>239.99999999999989</v>
      </c>
    </row>
    <row r="19" spans="1:5">
      <c r="A19">
        <v>2.5</v>
      </c>
    </row>
    <row r="20" spans="1:5">
      <c r="A20" t="s">
        <v>55</v>
      </c>
      <c r="B20" t="s">
        <v>54</v>
      </c>
      <c r="C20" t="s">
        <v>63</v>
      </c>
      <c r="D20">
        <f>75+167</f>
        <v>242</v>
      </c>
      <c r="E20" t="s">
        <v>62</v>
      </c>
    </row>
    <row r="21" spans="1:5">
      <c r="A21" t="s">
        <v>51</v>
      </c>
      <c r="B21" t="s">
        <v>50</v>
      </c>
      <c r="C21" t="s">
        <v>61</v>
      </c>
      <c r="D21">
        <f>167+0</f>
        <v>167</v>
      </c>
      <c r="E21" t="s">
        <v>60</v>
      </c>
    </row>
    <row r="22" spans="1:5">
      <c r="A22" t="s">
        <v>48</v>
      </c>
      <c r="B22" t="s">
        <v>59</v>
      </c>
      <c r="C22" t="s">
        <v>58</v>
      </c>
      <c r="D22">
        <v>167</v>
      </c>
    </row>
    <row r="23" spans="1:5">
      <c r="A23" t="s">
        <v>45</v>
      </c>
      <c r="B23" t="s">
        <v>44</v>
      </c>
      <c r="C23" t="s">
        <v>57</v>
      </c>
      <c r="D23" t="s">
        <v>56</v>
      </c>
    </row>
    <row r="24" spans="1:5">
      <c r="A24">
        <v>2.6</v>
      </c>
    </row>
    <row r="25" spans="1:5">
      <c r="A25" t="s">
        <v>55</v>
      </c>
      <c r="B25" t="s">
        <v>54</v>
      </c>
      <c r="C25" t="s">
        <v>53</v>
      </c>
      <c r="D25">
        <f>12+93</f>
        <v>105</v>
      </c>
      <c r="E25" t="s">
        <v>52</v>
      </c>
    </row>
    <row r="26" spans="1:5">
      <c r="A26" t="s">
        <v>51</v>
      </c>
      <c r="B26" t="s">
        <v>50</v>
      </c>
      <c r="C26" t="s">
        <v>49</v>
      </c>
      <c r="D26">
        <v>93</v>
      </c>
    </row>
    <row r="27" spans="1:5">
      <c r="A27" t="s">
        <v>48</v>
      </c>
      <c r="B27" t="s">
        <v>47</v>
      </c>
      <c r="C27" t="s">
        <v>46</v>
      </c>
      <c r="D27">
        <v>93</v>
      </c>
    </row>
    <row r="28" spans="1:5">
      <c r="A28" t="s">
        <v>45</v>
      </c>
      <c r="B28" t="s">
        <v>44</v>
      </c>
      <c r="C28" t="s">
        <v>43</v>
      </c>
      <c r="D28"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9BA81-605C-4470-9235-9A5859838D46}">
  <sheetPr codeName="Hoja1"/>
  <dimension ref="A1:K42"/>
  <sheetViews>
    <sheetView topLeftCell="A23" workbookViewId="0">
      <selection activeCell="L25" sqref="L25"/>
    </sheetView>
  </sheetViews>
  <sheetFormatPr baseColWidth="10" defaultRowHeight="15"/>
  <cols>
    <col min="3" max="3" width="0" hidden="1" customWidth="1"/>
    <col min="5" max="5" width="0" hidden="1" customWidth="1"/>
  </cols>
  <sheetData>
    <row r="1" spans="1:8">
      <c r="A1" s="1">
        <v>6263136.5999999996</v>
      </c>
      <c r="B1" s="1">
        <v>6891992.5</v>
      </c>
      <c r="C1" s="1">
        <v>7709095.7999999998</v>
      </c>
    </row>
    <row r="2" spans="1:8">
      <c r="A2">
        <v>3.8730000000000002</v>
      </c>
      <c r="B2">
        <v>4.2039999999999997</v>
      </c>
      <c r="C2">
        <v>4.5140000000000002</v>
      </c>
      <c r="H2" t="s">
        <v>0</v>
      </c>
    </row>
    <row r="3" spans="1:8">
      <c r="A3" s="1">
        <f>A1/A2</f>
        <v>1617127.9628195195</v>
      </c>
      <c r="B3" s="1">
        <f>B1/B2</f>
        <v>1639389.2721217889</v>
      </c>
      <c r="C3" s="1">
        <f>C1/C2</f>
        <v>1707819.1847585288</v>
      </c>
    </row>
    <row r="6" spans="1:8" ht="18.75">
      <c r="A6" s="3" t="s">
        <v>1</v>
      </c>
      <c r="B6" s="2"/>
      <c r="C6" s="14" t="s">
        <v>1</v>
      </c>
      <c r="D6" s="13"/>
      <c r="E6" s="25" t="s">
        <v>1</v>
      </c>
      <c r="F6" s="24"/>
    </row>
    <row r="11" spans="1:8">
      <c r="A11" s="4" t="s">
        <v>2</v>
      </c>
      <c r="B11" s="2"/>
      <c r="C11" s="15" t="s">
        <v>19</v>
      </c>
      <c r="D11" s="13"/>
      <c r="E11" s="26" t="s">
        <v>22</v>
      </c>
      <c r="F11" s="24"/>
    </row>
    <row r="15" spans="1:8" ht="105">
      <c r="A15" s="5" t="s">
        <v>3</v>
      </c>
      <c r="B15" s="6" t="s">
        <v>4</v>
      </c>
      <c r="C15" s="16" t="s">
        <v>3</v>
      </c>
      <c r="D15" s="17" t="s">
        <v>20</v>
      </c>
      <c r="E15" s="27" t="s">
        <v>3</v>
      </c>
      <c r="F15" s="28" t="s">
        <v>23</v>
      </c>
    </row>
    <row r="16" spans="1:8" ht="30">
      <c r="A16" s="5" t="s">
        <v>5</v>
      </c>
      <c r="B16" s="7" t="s">
        <v>6</v>
      </c>
      <c r="C16" s="16" t="s">
        <v>5</v>
      </c>
      <c r="D16" s="18" t="s">
        <v>6</v>
      </c>
      <c r="E16" s="27" t="s">
        <v>5</v>
      </c>
      <c r="F16" s="29" t="s">
        <v>6</v>
      </c>
    </row>
    <row r="17" spans="1:11" ht="30">
      <c r="A17" s="5" t="s">
        <v>7</v>
      </c>
      <c r="B17" s="7" t="s">
        <v>8</v>
      </c>
      <c r="C17" s="16" t="s">
        <v>7</v>
      </c>
      <c r="D17" s="18" t="s">
        <v>8</v>
      </c>
      <c r="E17" s="27" t="s">
        <v>7</v>
      </c>
      <c r="F17" s="29" t="s">
        <v>8</v>
      </c>
    </row>
    <row r="18" spans="1:11" ht="30">
      <c r="A18" s="5" t="s">
        <v>9</v>
      </c>
      <c r="B18" s="7" t="s">
        <v>10</v>
      </c>
      <c r="C18" s="16" t="s">
        <v>9</v>
      </c>
      <c r="D18" s="18" t="s">
        <v>10</v>
      </c>
      <c r="E18" s="27" t="s">
        <v>9</v>
      </c>
      <c r="F18" s="29" t="s">
        <v>10</v>
      </c>
    </row>
    <row r="19" spans="1:11" ht="30">
      <c r="A19" s="5" t="s">
        <v>11</v>
      </c>
      <c r="B19" s="7" t="s">
        <v>12</v>
      </c>
      <c r="C19" s="16" t="s">
        <v>11</v>
      </c>
      <c r="D19" s="18" t="s">
        <v>12</v>
      </c>
      <c r="E19" s="27" t="s">
        <v>11</v>
      </c>
      <c r="F19" s="29" t="s">
        <v>12</v>
      </c>
    </row>
    <row r="20" spans="1:11">
      <c r="A20" s="5" t="s">
        <v>13</v>
      </c>
      <c r="B20" s="7" t="s">
        <v>14</v>
      </c>
      <c r="C20" s="16" t="s">
        <v>13</v>
      </c>
      <c r="D20" s="18" t="s">
        <v>14</v>
      </c>
      <c r="E20" s="27" t="s">
        <v>13</v>
      </c>
      <c r="F20" s="29"/>
    </row>
    <row r="21" spans="1:11">
      <c r="A21" s="5" t="s">
        <v>15</v>
      </c>
      <c r="B21" s="8"/>
      <c r="C21" s="16" t="s">
        <v>15</v>
      </c>
      <c r="D21" s="19"/>
      <c r="E21" s="27" t="s">
        <v>15</v>
      </c>
      <c r="F21" s="30"/>
    </row>
    <row r="22" spans="1:11" ht="45">
      <c r="A22" s="5" t="s">
        <v>16</v>
      </c>
      <c r="B22" s="7"/>
      <c r="C22" s="16" t="s">
        <v>16</v>
      </c>
      <c r="D22" s="18"/>
      <c r="E22" s="27" t="s">
        <v>16</v>
      </c>
      <c r="F22" s="29"/>
    </row>
    <row r="23" spans="1:11">
      <c r="A23" s="9" t="s">
        <v>17</v>
      </c>
      <c r="B23" s="10" t="s">
        <v>18</v>
      </c>
      <c r="C23" s="20" t="s">
        <v>17</v>
      </c>
      <c r="D23" s="21" t="s">
        <v>21</v>
      </c>
      <c r="E23" s="31" t="s">
        <v>17</v>
      </c>
      <c r="F23" s="32" t="s">
        <v>24</v>
      </c>
    </row>
    <row r="24" spans="1:11">
      <c r="A24" s="11">
        <v>32143</v>
      </c>
      <c r="B24" s="12">
        <v>25873.8</v>
      </c>
      <c r="C24" s="22">
        <v>32143</v>
      </c>
      <c r="D24" s="23">
        <v>162547.9</v>
      </c>
      <c r="E24" s="33">
        <v>32143</v>
      </c>
      <c r="F24" s="34">
        <v>1042066.1</v>
      </c>
      <c r="G24" s="36">
        <f>D24-B24</f>
        <v>136674.1</v>
      </c>
    </row>
    <row r="25" spans="1:11">
      <c r="A25" s="11">
        <v>32509</v>
      </c>
      <c r="B25" s="12">
        <v>19493.400000000001</v>
      </c>
      <c r="C25" s="22">
        <v>32509</v>
      </c>
      <c r="D25" s="23">
        <v>171896.3</v>
      </c>
      <c r="E25" s="33">
        <v>32509</v>
      </c>
      <c r="F25" s="34">
        <v>1085815.1000000001</v>
      </c>
      <c r="G25" s="36">
        <f t="shared" ref="G25:G40" si="0">D25-B25</f>
        <v>152402.9</v>
      </c>
      <c r="H25" s="35">
        <f t="shared" ref="H25:H40" si="1">(B25-B24)/B24</f>
        <v>-0.246596943626371</v>
      </c>
      <c r="I25" s="35">
        <f t="shared" ref="I25:I40" si="2">(D25-D24)/D24</f>
        <v>5.7511662716036284E-2</v>
      </c>
      <c r="J25" s="35">
        <f t="shared" ref="J25:J40" si="3">(F25-F24)/F24</f>
        <v>4.1982941389226765E-2</v>
      </c>
      <c r="K25" s="35">
        <f t="shared" ref="K25:K40" si="4">(G25-G24)/G24</f>
        <v>0.11508252112141208</v>
      </c>
    </row>
    <row r="26" spans="1:11">
      <c r="A26" s="11">
        <v>32874</v>
      </c>
      <c r="B26" s="12">
        <v>19041.3</v>
      </c>
      <c r="C26" s="22">
        <v>32874</v>
      </c>
      <c r="D26" s="23">
        <v>194455.9</v>
      </c>
      <c r="E26" s="33">
        <v>32874</v>
      </c>
      <c r="F26" s="34">
        <v>1140847.5</v>
      </c>
      <c r="G26" s="36">
        <f t="shared" si="0"/>
        <v>175414.6</v>
      </c>
      <c r="H26" s="35">
        <f t="shared" si="1"/>
        <v>-2.3192465142048188E-2</v>
      </c>
      <c r="I26" s="35">
        <f t="shared" si="2"/>
        <v>0.13123959038094482</v>
      </c>
      <c r="J26" s="35">
        <f t="shared" si="3"/>
        <v>5.0683030655955974E-2</v>
      </c>
      <c r="K26" s="35">
        <f t="shared" si="4"/>
        <v>0.15099253360664405</v>
      </c>
    </row>
    <row r="27" spans="1:11">
      <c r="A27" s="11">
        <v>33239</v>
      </c>
      <c r="B27" s="12">
        <v>18894.7</v>
      </c>
      <c r="C27" s="22">
        <v>33239</v>
      </c>
      <c r="D27" s="23">
        <v>215833.1</v>
      </c>
      <c r="E27" s="33">
        <v>33239</v>
      </c>
      <c r="F27" s="34">
        <v>1189017</v>
      </c>
      <c r="G27" s="36">
        <f t="shared" si="0"/>
        <v>196938.4</v>
      </c>
      <c r="H27" s="35">
        <f t="shared" si="1"/>
        <v>-7.6990541612179083E-3</v>
      </c>
      <c r="I27" s="35">
        <f t="shared" si="2"/>
        <v>0.10993340906601452</v>
      </c>
      <c r="J27" s="35">
        <f t="shared" si="3"/>
        <v>4.2222558229737105E-2</v>
      </c>
      <c r="K27" s="35">
        <f t="shared" si="4"/>
        <v>0.12270244324018632</v>
      </c>
    </row>
    <row r="28" spans="1:11">
      <c r="A28" s="11">
        <v>33604</v>
      </c>
      <c r="B28" s="12">
        <v>26754.799999999999</v>
      </c>
      <c r="C28" s="22">
        <v>33604</v>
      </c>
      <c r="D28" s="23">
        <v>239227</v>
      </c>
      <c r="E28" s="33">
        <v>33604</v>
      </c>
      <c r="F28" s="34">
        <v>1232162.3</v>
      </c>
      <c r="G28" s="36">
        <f t="shared" si="0"/>
        <v>212472.2</v>
      </c>
      <c r="H28" s="35">
        <f t="shared" si="1"/>
        <v>0.41599496155006421</v>
      </c>
      <c r="I28" s="35">
        <f t="shared" si="2"/>
        <v>0.10838884304585346</v>
      </c>
      <c r="J28" s="35">
        <f t="shared" si="3"/>
        <v>3.6286529124478495E-2</v>
      </c>
      <c r="K28" s="35">
        <f t="shared" si="4"/>
        <v>7.8876440551969643E-2</v>
      </c>
    </row>
    <row r="29" spans="1:11">
      <c r="A29" s="11">
        <v>33970</v>
      </c>
      <c r="B29" s="12">
        <v>30597.4</v>
      </c>
      <c r="C29" s="22">
        <v>33970</v>
      </c>
      <c r="D29" s="23">
        <v>233179.4</v>
      </c>
      <c r="E29" s="33">
        <v>33970</v>
      </c>
      <c r="F29" s="34">
        <v>1256196</v>
      </c>
      <c r="G29" s="36">
        <f t="shared" si="0"/>
        <v>202582</v>
      </c>
      <c r="H29" s="35">
        <f t="shared" si="1"/>
        <v>0.14362282655822514</v>
      </c>
      <c r="I29" s="35">
        <f t="shared" si="2"/>
        <v>-2.5279755211577312E-2</v>
      </c>
      <c r="J29" s="35">
        <f t="shared" si="3"/>
        <v>1.950530380616251E-2</v>
      </c>
      <c r="K29" s="35">
        <f t="shared" si="4"/>
        <v>-4.6548207247818829E-2</v>
      </c>
    </row>
    <row r="30" spans="1:11">
      <c r="A30" s="11">
        <v>34335</v>
      </c>
      <c r="B30" s="12">
        <v>38264.1</v>
      </c>
      <c r="C30" s="22">
        <v>34335</v>
      </c>
      <c r="D30" s="23">
        <v>252745.2</v>
      </c>
      <c r="E30" s="33">
        <v>34335</v>
      </c>
      <c r="F30" s="34">
        <v>1311661.1000000001</v>
      </c>
      <c r="G30" s="36">
        <f t="shared" si="0"/>
        <v>214481.1</v>
      </c>
      <c r="H30" s="35">
        <f t="shared" si="1"/>
        <v>0.25056704164406113</v>
      </c>
      <c r="I30" s="35">
        <f t="shared" si="2"/>
        <v>8.3908784395191074E-2</v>
      </c>
      <c r="J30" s="35">
        <f t="shared" si="3"/>
        <v>4.4153221312597787E-2</v>
      </c>
      <c r="K30" s="35">
        <f t="shared" si="4"/>
        <v>5.8737202712975514E-2</v>
      </c>
    </row>
    <row r="31" spans="1:11">
      <c r="A31" s="11">
        <v>34700</v>
      </c>
      <c r="B31" s="12">
        <v>10360.700000000001</v>
      </c>
      <c r="C31" s="22">
        <v>34700</v>
      </c>
      <c r="D31" s="23">
        <v>179442.1</v>
      </c>
      <c r="E31" s="33">
        <v>34700</v>
      </c>
      <c r="F31" s="34">
        <v>1230771.1000000001</v>
      </c>
      <c r="G31" s="36">
        <f t="shared" si="0"/>
        <v>169081.4</v>
      </c>
      <c r="H31" s="35">
        <f t="shared" si="1"/>
        <v>-0.72923183872088981</v>
      </c>
      <c r="I31" s="35">
        <f t="shared" si="2"/>
        <v>-0.29002766422468162</v>
      </c>
      <c r="J31" s="35">
        <f t="shared" si="3"/>
        <v>-6.1669893236903951E-2</v>
      </c>
      <c r="K31" s="35">
        <f t="shared" si="4"/>
        <v>-0.21167226389644594</v>
      </c>
    </row>
    <row r="32" spans="1:11">
      <c r="A32" s="11">
        <v>35065</v>
      </c>
      <c r="B32" s="12">
        <v>29659</v>
      </c>
      <c r="C32" s="22">
        <v>35065</v>
      </c>
      <c r="D32" s="23">
        <v>208860.5</v>
      </c>
      <c r="E32" s="33">
        <v>35065</v>
      </c>
      <c r="F32" s="34">
        <v>1294196.6000000001</v>
      </c>
      <c r="G32" s="36">
        <f t="shared" si="0"/>
        <v>179201.5</v>
      </c>
      <c r="H32" s="35">
        <f t="shared" si="1"/>
        <v>1.8626444159178432</v>
      </c>
      <c r="I32" s="35">
        <f t="shared" si="2"/>
        <v>0.16394368991446262</v>
      </c>
      <c r="J32" s="35">
        <f t="shared" si="3"/>
        <v>5.1533140484042887E-2</v>
      </c>
      <c r="K32" s="35">
        <f t="shared" si="4"/>
        <v>5.985341971381835E-2</v>
      </c>
    </row>
    <row r="33" spans="1:11">
      <c r="A33" s="11">
        <v>35431</v>
      </c>
      <c r="B33" s="12">
        <v>44963.8</v>
      </c>
      <c r="C33" s="22">
        <v>35431</v>
      </c>
      <c r="D33" s="23">
        <v>252797.4</v>
      </c>
      <c r="E33" s="33">
        <v>35431</v>
      </c>
      <c r="F33" s="34">
        <v>1381839.2</v>
      </c>
      <c r="G33" s="36">
        <f t="shared" si="0"/>
        <v>207833.59999999998</v>
      </c>
      <c r="H33" s="35">
        <f t="shared" si="1"/>
        <v>0.51602548973330198</v>
      </c>
      <c r="I33" s="35">
        <f t="shared" si="2"/>
        <v>0.21036481287749476</v>
      </c>
      <c r="J33" s="35">
        <f t="shared" si="3"/>
        <v>6.7719695755652468E-2</v>
      </c>
      <c r="K33" s="35">
        <f t="shared" si="4"/>
        <v>0.15977600633923253</v>
      </c>
    </row>
    <row r="34" spans="1:11">
      <c r="A34" s="11">
        <v>35796</v>
      </c>
      <c r="B34" s="12">
        <v>50269.2</v>
      </c>
      <c r="C34" s="22">
        <v>35796</v>
      </c>
      <c r="D34" s="23">
        <v>278787.8</v>
      </c>
      <c r="E34" s="33">
        <v>35796</v>
      </c>
      <c r="F34" s="34">
        <v>1451350.9</v>
      </c>
      <c r="G34" s="36">
        <f t="shared" si="0"/>
        <v>228518.59999999998</v>
      </c>
      <c r="H34" s="35">
        <f t="shared" si="1"/>
        <v>0.11799269634683887</v>
      </c>
      <c r="I34" s="35">
        <f t="shared" si="2"/>
        <v>0.10281118397578454</v>
      </c>
      <c r="J34" s="35">
        <f t="shared" si="3"/>
        <v>5.0303754590259098E-2</v>
      </c>
      <c r="K34" s="35">
        <f t="shared" si="4"/>
        <v>9.9526736774034619E-2</v>
      </c>
    </row>
    <row r="35" spans="1:11">
      <c r="A35" s="11">
        <v>36161</v>
      </c>
      <c r="B35" s="12">
        <v>42041</v>
      </c>
      <c r="C35" s="22">
        <v>36161</v>
      </c>
      <c r="D35" s="23">
        <v>300278.59999999998</v>
      </c>
      <c r="E35" s="33">
        <v>36161</v>
      </c>
      <c r="F35" s="34">
        <v>1505876</v>
      </c>
      <c r="G35" s="36">
        <f t="shared" si="0"/>
        <v>258237.59999999998</v>
      </c>
      <c r="H35" s="35">
        <f t="shared" si="1"/>
        <v>-0.16368273216999668</v>
      </c>
      <c r="I35" s="35">
        <f t="shared" si="2"/>
        <v>7.7086587002731077E-2</v>
      </c>
      <c r="J35" s="35">
        <f t="shared" si="3"/>
        <v>3.7568516338812412E-2</v>
      </c>
      <c r="K35" s="35">
        <f t="shared" si="4"/>
        <v>0.13005068296410008</v>
      </c>
    </row>
    <row r="36" spans="1:11">
      <c r="A36" s="11">
        <v>36526</v>
      </c>
      <c r="B36" s="12">
        <v>47822.1</v>
      </c>
      <c r="C36" s="22">
        <v>36526</v>
      </c>
      <c r="D36" s="23">
        <v>334383.2</v>
      </c>
      <c r="E36" s="33">
        <v>36526</v>
      </c>
      <c r="F36" s="34">
        <v>1605127.9</v>
      </c>
      <c r="G36" s="36">
        <f t="shared" si="0"/>
        <v>286561.10000000003</v>
      </c>
      <c r="H36" s="35">
        <f t="shared" si="1"/>
        <v>0.13751100116552886</v>
      </c>
      <c r="I36" s="35">
        <f t="shared" si="2"/>
        <v>0.11357652526686896</v>
      </c>
      <c r="J36" s="35">
        <f t="shared" si="3"/>
        <v>6.5909742900477797E-2</v>
      </c>
      <c r="K36" s="35">
        <f t="shared" si="4"/>
        <v>0.10968000012391713</v>
      </c>
    </row>
    <row r="37" spans="1:11">
      <c r="A37" s="11">
        <v>36892</v>
      </c>
      <c r="B37" s="12">
        <v>52262.1</v>
      </c>
      <c r="C37" s="22">
        <v>36892</v>
      </c>
      <c r="D37" s="23">
        <v>315531.7</v>
      </c>
      <c r="E37" s="33">
        <v>36892</v>
      </c>
      <c r="F37" s="34">
        <v>1604601</v>
      </c>
      <c r="G37" s="36">
        <f t="shared" si="0"/>
        <v>263269.60000000003</v>
      </c>
      <c r="H37" s="35">
        <f t="shared" si="1"/>
        <v>9.284410345844285E-2</v>
      </c>
      <c r="I37" s="35">
        <f t="shared" si="2"/>
        <v>-5.6376935204878714E-2</v>
      </c>
      <c r="J37" s="35">
        <f t="shared" si="3"/>
        <v>-3.2826044578747083E-4</v>
      </c>
      <c r="K37" s="35">
        <f t="shared" si="4"/>
        <v>-8.1279350197915892E-2</v>
      </c>
    </row>
    <row r="38" spans="1:11">
      <c r="A38" s="11">
        <v>37257</v>
      </c>
      <c r="B38" s="12">
        <v>50059.7</v>
      </c>
      <c r="C38" s="22">
        <v>37257</v>
      </c>
      <c r="D38" s="23">
        <v>313517.3</v>
      </c>
      <c r="E38" s="33">
        <v>37257</v>
      </c>
      <c r="F38" s="34">
        <v>1616987.7</v>
      </c>
      <c r="G38" s="36">
        <f t="shared" si="0"/>
        <v>263457.59999999998</v>
      </c>
      <c r="H38" s="35">
        <f t="shared" si="1"/>
        <v>-4.2141437102604019E-2</v>
      </c>
      <c r="I38" s="35">
        <f t="shared" si="2"/>
        <v>-6.3841446041713818E-3</v>
      </c>
      <c r="J38" s="35">
        <f t="shared" si="3"/>
        <v>7.7194891440301693E-3</v>
      </c>
      <c r="K38" s="35">
        <f t="shared" si="4"/>
        <v>7.1409688015609005E-4</v>
      </c>
    </row>
    <row r="39" spans="1:11">
      <c r="A39" s="11">
        <v>37622</v>
      </c>
      <c r="B39" s="12">
        <v>33873.599999999999</v>
      </c>
      <c r="C39" s="22">
        <v>37622</v>
      </c>
      <c r="D39" s="23">
        <v>314674.3</v>
      </c>
      <c r="E39" s="33">
        <v>37622</v>
      </c>
      <c r="F39" s="34">
        <v>1639468</v>
      </c>
      <c r="G39" s="36">
        <f t="shared" si="0"/>
        <v>280800.7</v>
      </c>
      <c r="H39" s="35">
        <f t="shared" si="1"/>
        <v>-0.32333593689135171</v>
      </c>
      <c r="I39" s="35">
        <f t="shared" si="2"/>
        <v>3.6903864635221086E-3</v>
      </c>
      <c r="J39" s="35">
        <f t="shared" si="3"/>
        <v>1.3902579469219245E-2</v>
      </c>
      <c r="K39" s="35">
        <f t="shared" si="4"/>
        <v>6.5828808886135889E-2</v>
      </c>
    </row>
    <row r="40" spans="1:11">
      <c r="A40" s="11">
        <v>37987</v>
      </c>
      <c r="B40" s="12">
        <v>35687.300000000003</v>
      </c>
      <c r="C40" s="22">
        <v>37987</v>
      </c>
      <c r="D40" s="23">
        <v>338286.9</v>
      </c>
      <c r="E40" s="33">
        <v>37987</v>
      </c>
      <c r="F40" s="34">
        <v>1707689.1</v>
      </c>
      <c r="G40" s="36">
        <f t="shared" si="0"/>
        <v>302599.60000000003</v>
      </c>
      <c r="H40" s="35">
        <f t="shared" si="1"/>
        <v>5.3543172263946094E-2</v>
      </c>
      <c r="I40" s="35">
        <f t="shared" si="2"/>
        <v>7.5038222060079374E-2</v>
      </c>
      <c r="J40" s="35">
        <f t="shared" si="3"/>
        <v>4.1611730146608593E-2</v>
      </c>
      <c r="K40" s="35">
        <f t="shared" si="4"/>
        <v>7.7631216731297401E-2</v>
      </c>
    </row>
    <row r="42" spans="1:11">
      <c r="A42" s="37" t="s">
        <v>25</v>
      </c>
    </row>
  </sheetData>
  <hyperlinks>
    <hyperlink ref="A42" r:id="rId1" xr:uid="{21EE7C0F-AC32-4082-B0CB-866E0B467AD5}"/>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827C6-795B-4E7E-9616-5B8D2BEECDBA}">
  <dimension ref="A1:F182"/>
  <sheetViews>
    <sheetView workbookViewId="0">
      <selection sqref="A1:B8"/>
    </sheetView>
  </sheetViews>
  <sheetFormatPr baseColWidth="10" defaultRowHeight="15"/>
  <cols>
    <col min="15" max="15" width="11.85546875" bestFit="1" customWidth="1"/>
  </cols>
  <sheetData>
    <row r="1" spans="1:2">
      <c r="A1" s="54">
        <v>3.1</v>
      </c>
      <c r="B1" s="54"/>
    </row>
    <row r="2" spans="1:2">
      <c r="A2" t="s">
        <v>26</v>
      </c>
      <c r="B2" t="s">
        <v>27</v>
      </c>
    </row>
    <row r="3" spans="1:2">
      <c r="A3">
        <v>15</v>
      </c>
      <c r="B3">
        <v>35</v>
      </c>
    </row>
    <row r="4" spans="1:2">
      <c r="A4">
        <v>20</v>
      </c>
      <c r="B4">
        <v>30</v>
      </c>
    </row>
    <row r="5" spans="1:2">
      <c r="A5">
        <v>25</v>
      </c>
      <c r="B5">
        <v>25</v>
      </c>
    </row>
    <row r="6" spans="1:2">
      <c r="A6">
        <v>30</v>
      </c>
      <c r="B6">
        <v>20</v>
      </c>
    </row>
    <row r="7" spans="1:2">
      <c r="A7">
        <v>35</v>
      </c>
      <c r="B7">
        <v>15</v>
      </c>
    </row>
    <row r="8" spans="1:2">
      <c r="A8">
        <v>40</v>
      </c>
      <c r="B8">
        <v>10</v>
      </c>
    </row>
    <row r="17" spans="1:2">
      <c r="A17" s="54">
        <v>3.2</v>
      </c>
      <c r="B17" s="54"/>
    </row>
    <row r="18" spans="1:2">
      <c r="A18" t="s">
        <v>26</v>
      </c>
      <c r="B18" t="s">
        <v>27</v>
      </c>
    </row>
    <row r="19" spans="1:2">
      <c r="A19">
        <v>20</v>
      </c>
      <c r="B19">
        <v>25</v>
      </c>
    </row>
    <row r="20" spans="1:2">
      <c r="A20">
        <v>25</v>
      </c>
      <c r="B20">
        <v>20</v>
      </c>
    </row>
    <row r="21" spans="1:2">
      <c r="A21">
        <v>30</v>
      </c>
      <c r="B21">
        <v>16</v>
      </c>
    </row>
    <row r="22" spans="1:2">
      <c r="A22">
        <v>35</v>
      </c>
      <c r="B22">
        <v>10</v>
      </c>
    </row>
    <row r="23" spans="1:2">
      <c r="A23">
        <v>40</v>
      </c>
      <c r="B23">
        <v>5</v>
      </c>
    </row>
    <row r="34" spans="1:2">
      <c r="A34" s="54">
        <v>3.3</v>
      </c>
      <c r="B34" s="54"/>
    </row>
    <row r="35" spans="1:2">
      <c r="A35" t="s">
        <v>26</v>
      </c>
      <c r="B35" t="s">
        <v>27</v>
      </c>
    </row>
    <row r="36" spans="1:2">
      <c r="A36">
        <v>0</v>
      </c>
      <c r="B36">
        <v>80</v>
      </c>
    </row>
    <row r="37" spans="1:2">
      <c r="A37">
        <v>5</v>
      </c>
      <c r="B37">
        <v>60</v>
      </c>
    </row>
    <row r="38" spans="1:2">
      <c r="A38">
        <v>10</v>
      </c>
      <c r="B38">
        <v>55</v>
      </c>
    </row>
    <row r="39" spans="1:2">
      <c r="A39">
        <v>15</v>
      </c>
      <c r="B39">
        <v>30</v>
      </c>
    </row>
    <row r="40" spans="1:2">
      <c r="A40">
        <v>20</v>
      </c>
      <c r="B40">
        <v>10</v>
      </c>
    </row>
    <row r="41" spans="1:2">
      <c r="A41">
        <v>25</v>
      </c>
      <c r="B41">
        <v>0</v>
      </c>
    </row>
    <row r="51" spans="1:2">
      <c r="A51" s="54">
        <v>3.4</v>
      </c>
      <c r="B51" s="54"/>
    </row>
    <row r="52" spans="1:2">
      <c r="A52" t="s">
        <v>26</v>
      </c>
      <c r="B52" t="s">
        <v>27</v>
      </c>
    </row>
    <row r="53" spans="1:2">
      <c r="A53">
        <v>20</v>
      </c>
      <c r="B53">
        <v>2</v>
      </c>
    </row>
    <row r="54" spans="1:2">
      <c r="A54">
        <v>15</v>
      </c>
      <c r="B54">
        <v>10</v>
      </c>
    </row>
    <row r="55" spans="1:2">
      <c r="A55">
        <v>10</v>
      </c>
      <c r="B55">
        <v>25</v>
      </c>
    </row>
    <row r="56" spans="1:2">
      <c r="A56">
        <v>5</v>
      </c>
      <c r="B56">
        <v>30</v>
      </c>
    </row>
    <row r="57" spans="1:2">
      <c r="A57">
        <v>0</v>
      </c>
      <c r="B57">
        <v>40</v>
      </c>
    </row>
    <row r="67" spans="1:5">
      <c r="A67" s="54">
        <v>3.5</v>
      </c>
      <c r="B67" s="54"/>
      <c r="D67" s="54">
        <v>3.5</v>
      </c>
      <c r="E67" s="54"/>
    </row>
    <row r="68" spans="1:5">
      <c r="A68" t="s">
        <v>26</v>
      </c>
      <c r="B68" t="s">
        <v>27</v>
      </c>
      <c r="D68" t="s">
        <v>26</v>
      </c>
      <c r="E68" t="s">
        <v>27</v>
      </c>
    </row>
    <row r="69" spans="1:5">
      <c r="A69">
        <v>15</v>
      </c>
      <c r="B69">
        <v>35</v>
      </c>
      <c r="D69">
        <v>0</v>
      </c>
      <c r="E69">
        <f t="shared" ref="E69:E77" si="0">SUMIF($A$69:$A$90,D69,$B$69:$B$90)</f>
        <v>120</v>
      </c>
    </row>
    <row r="70" spans="1:5">
      <c r="A70">
        <v>20</v>
      </c>
      <c r="B70">
        <v>30</v>
      </c>
      <c r="D70">
        <v>5</v>
      </c>
      <c r="E70">
        <f t="shared" si="0"/>
        <v>90</v>
      </c>
    </row>
    <row r="71" spans="1:5">
      <c r="A71">
        <v>25</v>
      </c>
      <c r="B71">
        <v>25</v>
      </c>
      <c r="D71">
        <v>10</v>
      </c>
      <c r="E71">
        <f t="shared" si="0"/>
        <v>80</v>
      </c>
    </row>
    <row r="72" spans="1:5">
      <c r="A72">
        <v>30</v>
      </c>
      <c r="B72">
        <v>20</v>
      </c>
      <c r="D72">
        <v>15</v>
      </c>
      <c r="E72">
        <f t="shared" si="0"/>
        <v>75</v>
      </c>
    </row>
    <row r="73" spans="1:5">
      <c r="A73">
        <v>35</v>
      </c>
      <c r="B73">
        <v>15</v>
      </c>
      <c r="D73">
        <v>20</v>
      </c>
      <c r="E73">
        <f t="shared" si="0"/>
        <v>67</v>
      </c>
    </row>
    <row r="74" spans="1:5">
      <c r="A74">
        <v>40</v>
      </c>
      <c r="B74">
        <v>10</v>
      </c>
      <c r="D74">
        <v>25</v>
      </c>
      <c r="E74">
        <f t="shared" si="0"/>
        <v>45</v>
      </c>
    </row>
    <row r="75" spans="1:5">
      <c r="A75">
        <v>20</v>
      </c>
      <c r="B75">
        <v>25</v>
      </c>
      <c r="D75">
        <v>30</v>
      </c>
      <c r="E75">
        <f t="shared" si="0"/>
        <v>36</v>
      </c>
    </row>
    <row r="76" spans="1:5">
      <c r="A76">
        <v>25</v>
      </c>
      <c r="B76">
        <v>20</v>
      </c>
      <c r="D76">
        <v>35</v>
      </c>
      <c r="E76">
        <f t="shared" si="0"/>
        <v>25</v>
      </c>
    </row>
    <row r="77" spans="1:5">
      <c r="A77">
        <v>30</v>
      </c>
      <c r="B77">
        <v>16</v>
      </c>
      <c r="D77">
        <v>40</v>
      </c>
      <c r="E77">
        <f t="shared" si="0"/>
        <v>15</v>
      </c>
    </row>
    <row r="78" spans="1:5">
      <c r="A78">
        <v>35</v>
      </c>
      <c r="B78">
        <v>10</v>
      </c>
    </row>
    <row r="79" spans="1:5">
      <c r="A79">
        <v>40</v>
      </c>
      <c r="B79">
        <v>5</v>
      </c>
    </row>
    <row r="80" spans="1:5">
      <c r="A80">
        <v>0</v>
      </c>
      <c r="B80">
        <v>80</v>
      </c>
    </row>
    <row r="81" spans="1:6">
      <c r="A81">
        <v>5</v>
      </c>
      <c r="B81">
        <v>60</v>
      </c>
    </row>
    <row r="82" spans="1:6">
      <c r="A82">
        <v>10</v>
      </c>
      <c r="B82">
        <v>55</v>
      </c>
    </row>
    <row r="83" spans="1:6">
      <c r="A83">
        <v>15</v>
      </c>
      <c r="B83">
        <v>30</v>
      </c>
    </row>
    <row r="84" spans="1:6">
      <c r="A84">
        <v>20</v>
      </c>
      <c r="B84">
        <v>10</v>
      </c>
    </row>
    <row r="85" spans="1:6">
      <c r="A85">
        <v>25</v>
      </c>
      <c r="B85">
        <v>0</v>
      </c>
    </row>
    <row r="86" spans="1:6">
      <c r="A86">
        <v>20</v>
      </c>
      <c r="B86">
        <v>2</v>
      </c>
    </row>
    <row r="87" spans="1:6">
      <c r="A87">
        <v>15</v>
      </c>
      <c r="B87">
        <v>10</v>
      </c>
    </row>
    <row r="88" spans="1:6">
      <c r="A88">
        <v>10</v>
      </c>
      <c r="B88">
        <v>25</v>
      </c>
    </row>
    <row r="89" spans="1:6">
      <c r="A89">
        <v>5</v>
      </c>
      <c r="B89">
        <v>30</v>
      </c>
    </row>
    <row r="90" spans="1:6">
      <c r="A90">
        <v>0</v>
      </c>
      <c r="B90">
        <v>40</v>
      </c>
    </row>
    <row r="92" spans="1:6">
      <c r="A92" s="54">
        <v>3.6</v>
      </c>
      <c r="B92" s="54"/>
      <c r="C92" s="54"/>
      <c r="D92" s="54"/>
      <c r="E92" s="54"/>
      <c r="F92" s="54"/>
    </row>
    <row r="93" spans="1:6">
      <c r="A93" t="s">
        <v>28</v>
      </c>
      <c r="B93" t="s">
        <v>29</v>
      </c>
      <c r="C93" t="s">
        <v>30</v>
      </c>
      <c r="D93" t="s">
        <v>31</v>
      </c>
      <c r="E93" t="s">
        <v>32</v>
      </c>
      <c r="F93" t="s">
        <v>33</v>
      </c>
    </row>
    <row r="94" spans="1:6">
      <c r="A94">
        <v>60</v>
      </c>
      <c r="B94">
        <v>60</v>
      </c>
      <c r="C94" s="38">
        <v>0.5</v>
      </c>
      <c r="D94">
        <f>C94*A94</f>
        <v>30</v>
      </c>
      <c r="E94">
        <f>B94-D94</f>
        <v>30</v>
      </c>
      <c r="F94">
        <f>E94</f>
        <v>30</v>
      </c>
    </row>
    <row r="95" spans="1:6">
      <c r="A95">
        <v>80</v>
      </c>
      <c r="B95">
        <v>60</v>
      </c>
      <c r="C95" s="38">
        <v>0.5</v>
      </c>
      <c r="D95">
        <f>C95*A95</f>
        <v>40</v>
      </c>
      <c r="E95">
        <f>B95-D95</f>
        <v>20</v>
      </c>
      <c r="F95">
        <f>E95</f>
        <v>20</v>
      </c>
    </row>
    <row r="96" spans="1:6">
      <c r="A96">
        <v>90</v>
      </c>
      <c r="B96">
        <v>60</v>
      </c>
      <c r="C96" s="38">
        <v>0.5</v>
      </c>
      <c r="D96">
        <f>C96*A96</f>
        <v>45</v>
      </c>
      <c r="E96">
        <f>B96-D96</f>
        <v>15</v>
      </c>
      <c r="F96">
        <f>E96</f>
        <v>15</v>
      </c>
    </row>
    <row r="97" spans="1:6">
      <c r="A97">
        <v>100</v>
      </c>
      <c r="B97">
        <v>60</v>
      </c>
      <c r="C97" s="38">
        <v>0.5</v>
      </c>
      <c r="D97">
        <f>C97*A97</f>
        <v>50</v>
      </c>
      <c r="E97">
        <f>B97-D97</f>
        <v>10</v>
      </c>
      <c r="F97">
        <f>E97</f>
        <v>10</v>
      </c>
    </row>
    <row r="98" spans="1:6">
      <c r="A98">
        <v>120</v>
      </c>
      <c r="B98">
        <v>60</v>
      </c>
      <c r="C98" s="38">
        <v>0.5</v>
      </c>
      <c r="D98">
        <f>C98*A98</f>
        <v>60</v>
      </c>
      <c r="E98">
        <f>B98-D98</f>
        <v>0</v>
      </c>
      <c r="F98">
        <f>E98</f>
        <v>0</v>
      </c>
    </row>
    <row r="99" spans="1:6">
      <c r="A99" t="s">
        <v>34</v>
      </c>
    </row>
    <row r="110" spans="1:6">
      <c r="A110" s="54">
        <v>3.7</v>
      </c>
      <c r="B110" s="54"/>
      <c r="C110" s="54"/>
      <c r="D110" s="54"/>
      <c r="E110" s="54"/>
      <c r="F110" s="54"/>
    </row>
    <row r="111" spans="1:6">
      <c r="A111" t="s">
        <v>28</v>
      </c>
      <c r="B111" t="s">
        <v>29</v>
      </c>
      <c r="C111" t="s">
        <v>30</v>
      </c>
      <c r="D111" t="s">
        <v>31</v>
      </c>
      <c r="E111" t="s">
        <v>32</v>
      </c>
      <c r="F111" t="s">
        <v>33</v>
      </c>
    </row>
    <row r="112" spans="1:6">
      <c r="A112">
        <v>60</v>
      </c>
      <c r="B112">
        <v>45</v>
      </c>
      <c r="C112" s="39">
        <f>1/3</f>
        <v>0.33333333333333331</v>
      </c>
      <c r="D112" s="40">
        <f>C112*A112</f>
        <v>20</v>
      </c>
      <c r="E112" s="40">
        <f>B112-D112</f>
        <v>25</v>
      </c>
      <c r="F112" s="40">
        <f>E112</f>
        <v>25</v>
      </c>
    </row>
    <row r="113" spans="1:6">
      <c r="A113">
        <v>80</v>
      </c>
      <c r="B113">
        <v>45</v>
      </c>
      <c r="C113" s="39">
        <f>1/3</f>
        <v>0.33333333333333331</v>
      </c>
      <c r="D113" s="40">
        <f>C113*A113</f>
        <v>26.666666666666664</v>
      </c>
      <c r="E113" s="40">
        <f>B113-D113</f>
        <v>18.333333333333336</v>
      </c>
      <c r="F113" s="40">
        <f>E113</f>
        <v>18.333333333333336</v>
      </c>
    </row>
    <row r="114" spans="1:6">
      <c r="A114">
        <v>90</v>
      </c>
      <c r="B114">
        <v>45</v>
      </c>
      <c r="C114" s="39">
        <f>1/3</f>
        <v>0.33333333333333331</v>
      </c>
      <c r="D114" s="40">
        <f>C114*A114</f>
        <v>30</v>
      </c>
      <c r="E114" s="40">
        <f>B114-D114</f>
        <v>15</v>
      </c>
      <c r="F114" s="40">
        <f>E114</f>
        <v>15</v>
      </c>
    </row>
    <row r="115" spans="1:6">
      <c r="A115">
        <v>100</v>
      </c>
      <c r="B115">
        <v>45</v>
      </c>
      <c r="C115" s="39">
        <f>1/3</f>
        <v>0.33333333333333331</v>
      </c>
      <c r="D115" s="40">
        <f>C115*A115</f>
        <v>33.333333333333329</v>
      </c>
      <c r="E115" s="40">
        <f>B115-D115</f>
        <v>11.666666666666671</v>
      </c>
      <c r="F115" s="40">
        <f>E115</f>
        <v>11.666666666666671</v>
      </c>
    </row>
    <row r="116" spans="1:6">
      <c r="A116">
        <v>120</v>
      </c>
      <c r="B116">
        <v>45</v>
      </c>
      <c r="C116" s="39">
        <f>1/3</f>
        <v>0.33333333333333331</v>
      </c>
      <c r="D116" s="40">
        <f>C116*A116</f>
        <v>40</v>
      </c>
      <c r="E116" s="40">
        <f>B116-D116</f>
        <v>5</v>
      </c>
      <c r="F116" s="40">
        <f>E116</f>
        <v>5</v>
      </c>
    </row>
    <row r="127" spans="1:6">
      <c r="A127" s="54">
        <v>3.8</v>
      </c>
      <c r="B127" s="54"/>
      <c r="C127" s="54"/>
      <c r="D127" s="54"/>
      <c r="E127" s="54"/>
      <c r="F127" s="54"/>
    </row>
    <row r="128" spans="1:6">
      <c r="A128" t="s">
        <v>28</v>
      </c>
      <c r="B128" t="s">
        <v>29</v>
      </c>
      <c r="C128" t="s">
        <v>30</v>
      </c>
      <c r="D128" t="s">
        <v>31</v>
      </c>
      <c r="E128" t="s">
        <v>32</v>
      </c>
      <c r="F128" t="s">
        <v>33</v>
      </c>
    </row>
    <row r="129" spans="1:6">
      <c r="A129">
        <v>0</v>
      </c>
      <c r="B129">
        <v>80</v>
      </c>
      <c r="C129" s="39">
        <v>0.1</v>
      </c>
      <c r="D129" s="40">
        <f>C129*A129</f>
        <v>0</v>
      </c>
      <c r="E129" s="40">
        <f>B129-D129</f>
        <v>80</v>
      </c>
      <c r="F129" s="40">
        <f>E129</f>
        <v>80</v>
      </c>
    </row>
    <row r="130" spans="1:6">
      <c r="A130">
        <v>10</v>
      </c>
      <c r="B130">
        <v>80</v>
      </c>
      <c r="C130" s="39">
        <v>0.1</v>
      </c>
      <c r="D130" s="40">
        <f>C130*A130</f>
        <v>1</v>
      </c>
      <c r="E130" s="40">
        <f>B130-D130</f>
        <v>79</v>
      </c>
      <c r="F130" s="40">
        <f>E130</f>
        <v>79</v>
      </c>
    </row>
    <row r="131" spans="1:6">
      <c r="A131">
        <v>25</v>
      </c>
      <c r="B131">
        <v>80</v>
      </c>
      <c r="C131" s="39">
        <v>0.1</v>
      </c>
      <c r="D131" s="40">
        <f>C131*A131</f>
        <v>2.5</v>
      </c>
      <c r="E131" s="40">
        <f>B131-D131</f>
        <v>77.5</v>
      </c>
      <c r="F131" s="40">
        <f>E131</f>
        <v>77.5</v>
      </c>
    </row>
    <row r="132" spans="1:6">
      <c r="A132">
        <v>80</v>
      </c>
      <c r="B132">
        <v>80</v>
      </c>
      <c r="C132" s="39">
        <v>0.1</v>
      </c>
      <c r="D132" s="40">
        <f>C132*A132</f>
        <v>8</v>
      </c>
      <c r="E132" s="40">
        <f>B132-D132</f>
        <v>72</v>
      </c>
      <c r="F132" s="40">
        <f>E132</f>
        <v>72</v>
      </c>
    </row>
    <row r="133" spans="1:6">
      <c r="A133">
        <v>150</v>
      </c>
      <c r="B133">
        <v>80</v>
      </c>
      <c r="C133" s="39">
        <v>0.1</v>
      </c>
      <c r="D133" s="40">
        <f>C133*A133</f>
        <v>15</v>
      </c>
      <c r="E133" s="40">
        <f>B133-D133</f>
        <v>65</v>
      </c>
      <c r="F133" s="40">
        <f>E133</f>
        <v>65</v>
      </c>
    </row>
    <row r="143" spans="1:6">
      <c r="A143" s="54" t="s">
        <v>35</v>
      </c>
      <c r="B143" s="54"/>
      <c r="C143" s="54"/>
      <c r="D143" s="54"/>
      <c r="E143" s="54"/>
      <c r="F143" s="54"/>
    </row>
    <row r="144" spans="1:6">
      <c r="A144" t="s">
        <v>28</v>
      </c>
      <c r="B144" t="s">
        <v>29</v>
      </c>
      <c r="C144" t="s">
        <v>30</v>
      </c>
      <c r="D144" t="s">
        <v>31</v>
      </c>
      <c r="E144" t="s">
        <v>32</v>
      </c>
      <c r="F144" t="s">
        <v>33</v>
      </c>
    </row>
    <row r="145" spans="1:6">
      <c r="A145">
        <v>50</v>
      </c>
      <c r="B145">
        <v>220</v>
      </c>
      <c r="C145" s="41">
        <v>4</v>
      </c>
      <c r="D145" s="40">
        <f>C145*A145</f>
        <v>200</v>
      </c>
      <c r="E145" s="40">
        <f>B145-D145</f>
        <v>20</v>
      </c>
      <c r="F145" s="40">
        <f>E145</f>
        <v>20</v>
      </c>
    </row>
    <row r="146" spans="1:6">
      <c r="A146">
        <v>40</v>
      </c>
      <c r="B146">
        <v>220</v>
      </c>
      <c r="C146" s="41">
        <v>4</v>
      </c>
      <c r="D146" s="40">
        <f>C146*A146</f>
        <v>160</v>
      </c>
      <c r="E146" s="40">
        <f>B146-D146</f>
        <v>60</v>
      </c>
      <c r="F146" s="40">
        <f>E146</f>
        <v>60</v>
      </c>
    </row>
    <row r="147" spans="1:6">
      <c r="A147">
        <v>30</v>
      </c>
      <c r="B147">
        <v>220</v>
      </c>
      <c r="C147" s="41">
        <v>4</v>
      </c>
      <c r="D147" s="40">
        <f>C147*A147</f>
        <v>120</v>
      </c>
      <c r="E147" s="40">
        <f>B147-D147</f>
        <v>100</v>
      </c>
      <c r="F147" s="40">
        <f>E147</f>
        <v>100</v>
      </c>
    </row>
    <row r="148" spans="1:6">
      <c r="A148">
        <v>20</v>
      </c>
      <c r="B148">
        <v>220</v>
      </c>
      <c r="C148" s="41">
        <v>4</v>
      </c>
      <c r="D148" s="40">
        <f>C148*A148</f>
        <v>80</v>
      </c>
      <c r="E148" s="40">
        <f>B148-D148</f>
        <v>140</v>
      </c>
      <c r="F148" s="40">
        <f>E148</f>
        <v>140</v>
      </c>
    </row>
    <row r="149" spans="1:6">
      <c r="A149">
        <v>10</v>
      </c>
      <c r="B149">
        <v>220</v>
      </c>
      <c r="C149" s="41">
        <v>4</v>
      </c>
      <c r="D149" s="40">
        <f>C149*A149</f>
        <v>40</v>
      </c>
      <c r="E149" s="40">
        <f>B149-D149</f>
        <v>180</v>
      </c>
      <c r="F149" s="40">
        <f>E149</f>
        <v>180</v>
      </c>
    </row>
    <row r="159" spans="1:6">
      <c r="A159" s="54" t="s">
        <v>36</v>
      </c>
      <c r="B159" s="54"/>
      <c r="C159" s="54"/>
      <c r="D159" s="54"/>
      <c r="E159" s="54"/>
      <c r="F159" s="54"/>
    </row>
    <row r="160" spans="1:6">
      <c r="A160" t="s">
        <v>28</v>
      </c>
      <c r="B160" t="s">
        <v>37</v>
      </c>
      <c r="C160" t="s">
        <v>38</v>
      </c>
      <c r="D160" t="s">
        <v>39</v>
      </c>
      <c r="E160" t="s">
        <v>40</v>
      </c>
      <c r="F160" t="s">
        <v>33</v>
      </c>
    </row>
    <row r="161" spans="1:6">
      <c r="A161">
        <v>1</v>
      </c>
      <c r="B161">
        <v>20</v>
      </c>
      <c r="C161" s="39">
        <f>1/2</f>
        <v>0.5</v>
      </c>
      <c r="D161" s="40">
        <f>C161*A161</f>
        <v>0.5</v>
      </c>
      <c r="E161" s="40">
        <f>B161+D161</f>
        <v>20.5</v>
      </c>
      <c r="F161" s="40">
        <f>E161</f>
        <v>20.5</v>
      </c>
    </row>
    <row r="162" spans="1:6">
      <c r="A162">
        <v>2</v>
      </c>
      <c r="B162">
        <v>20</v>
      </c>
      <c r="C162" s="39">
        <f>1/2</f>
        <v>0.5</v>
      </c>
      <c r="D162" s="40">
        <f>C162*A162</f>
        <v>1</v>
      </c>
      <c r="E162" s="40">
        <f>B162+D162</f>
        <v>21</v>
      </c>
      <c r="F162" s="40">
        <f>E162</f>
        <v>21</v>
      </c>
    </row>
    <row r="163" spans="1:6">
      <c r="A163">
        <v>3</v>
      </c>
      <c r="B163">
        <v>20</v>
      </c>
      <c r="C163" s="39">
        <f>1/2</f>
        <v>0.5</v>
      </c>
      <c r="D163" s="40">
        <f>C163*A163</f>
        <v>1.5</v>
      </c>
      <c r="E163" s="40">
        <f>B163+D163</f>
        <v>21.5</v>
      </c>
      <c r="F163" s="40">
        <f>E163</f>
        <v>21.5</v>
      </c>
    </row>
    <row r="164" spans="1:6">
      <c r="A164">
        <v>4</v>
      </c>
      <c r="B164">
        <v>20</v>
      </c>
      <c r="C164" s="39">
        <f>1/2</f>
        <v>0.5</v>
      </c>
      <c r="D164" s="40">
        <f>C164*A164</f>
        <v>2</v>
      </c>
      <c r="E164" s="40">
        <f>B164+D164</f>
        <v>22</v>
      </c>
      <c r="F164" s="40">
        <f>E164</f>
        <v>22</v>
      </c>
    </row>
    <row r="165" spans="1:6">
      <c r="A165">
        <v>5</v>
      </c>
      <c r="B165">
        <v>20</v>
      </c>
      <c r="C165" s="39">
        <f>1/2</f>
        <v>0.5</v>
      </c>
      <c r="D165" s="40">
        <f>C165*A165</f>
        <v>2.5</v>
      </c>
      <c r="E165" s="40">
        <f>B165+D165</f>
        <v>22.5</v>
      </c>
      <c r="F165" s="40">
        <f>E165</f>
        <v>22.5</v>
      </c>
    </row>
    <row r="176" spans="1:6">
      <c r="A176" s="54" t="s">
        <v>41</v>
      </c>
      <c r="B176" s="54"/>
      <c r="C176" s="54"/>
      <c r="D176" s="54"/>
      <c r="E176" s="54"/>
      <c r="F176" s="54"/>
    </row>
    <row r="177" spans="1:6">
      <c r="A177" t="s">
        <v>28</v>
      </c>
      <c r="B177" t="s">
        <v>37</v>
      </c>
      <c r="C177" t="s">
        <v>38</v>
      </c>
      <c r="D177" t="s">
        <v>39</v>
      </c>
      <c r="E177" t="s">
        <v>40</v>
      </c>
      <c r="F177" t="s">
        <v>33</v>
      </c>
    </row>
    <row r="178" spans="1:6">
      <c r="A178">
        <v>1</v>
      </c>
      <c r="B178">
        <v>20</v>
      </c>
      <c r="C178" s="41">
        <v>2</v>
      </c>
      <c r="D178" s="40">
        <f>C178*A178</f>
        <v>2</v>
      </c>
      <c r="E178" s="40">
        <f>B178+D178</f>
        <v>22</v>
      </c>
      <c r="F178" s="40">
        <f>E178</f>
        <v>22</v>
      </c>
    </row>
    <row r="179" spans="1:6">
      <c r="A179">
        <v>2</v>
      </c>
      <c r="B179">
        <v>20</v>
      </c>
      <c r="C179" s="41">
        <v>2</v>
      </c>
      <c r="D179" s="40">
        <f>C179*A179</f>
        <v>4</v>
      </c>
      <c r="E179" s="40">
        <f>B179+D179</f>
        <v>24</v>
      </c>
      <c r="F179" s="40">
        <f>E179</f>
        <v>24</v>
      </c>
    </row>
    <row r="180" spans="1:6">
      <c r="A180">
        <v>3</v>
      </c>
      <c r="B180">
        <v>20</v>
      </c>
      <c r="C180" s="41">
        <v>2</v>
      </c>
      <c r="D180" s="40">
        <f>C180*A180</f>
        <v>6</v>
      </c>
      <c r="E180" s="40">
        <f>B180+D180</f>
        <v>26</v>
      </c>
      <c r="F180" s="40">
        <f>E180</f>
        <v>26</v>
      </c>
    </row>
    <row r="181" spans="1:6">
      <c r="A181">
        <v>4</v>
      </c>
      <c r="B181">
        <v>20</v>
      </c>
      <c r="C181" s="41">
        <v>2</v>
      </c>
      <c r="D181" s="40">
        <f>C181*A181</f>
        <v>8</v>
      </c>
      <c r="E181" s="40">
        <f>B181+D181</f>
        <v>28</v>
      </c>
      <c r="F181" s="40">
        <f>E181</f>
        <v>28</v>
      </c>
    </row>
    <row r="182" spans="1:6">
      <c r="A182">
        <v>5</v>
      </c>
      <c r="B182">
        <v>20</v>
      </c>
      <c r="C182" s="41">
        <v>2</v>
      </c>
      <c r="D182" s="40">
        <f>C182*A182</f>
        <v>10</v>
      </c>
      <c r="E182" s="40">
        <f>B182+D182</f>
        <v>30</v>
      </c>
      <c r="F182" s="40">
        <f>E182</f>
        <v>30</v>
      </c>
    </row>
  </sheetData>
  <sortState ref="D69:D77">
    <sortCondition ref="D69:D77"/>
  </sortState>
  <mergeCells count="12">
    <mergeCell ref="A1:B1"/>
    <mergeCell ref="A17:B17"/>
    <mergeCell ref="A34:B34"/>
    <mergeCell ref="A51:B51"/>
    <mergeCell ref="A67:B67"/>
    <mergeCell ref="A143:F143"/>
    <mergeCell ref="A159:F159"/>
    <mergeCell ref="A176:F176"/>
    <mergeCell ref="D67:E67"/>
    <mergeCell ref="A92:F92"/>
    <mergeCell ref="A110:F110"/>
    <mergeCell ref="A127:F127"/>
  </mergeCells>
  <phoneticPr fontId="9"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DCD6C-8C16-46BB-BE84-B4869C965D7A}">
  <dimension ref="A1:D432"/>
  <sheetViews>
    <sheetView workbookViewId="0">
      <selection sqref="A1:B2"/>
    </sheetView>
  </sheetViews>
  <sheetFormatPr baseColWidth="10" defaultRowHeight="15"/>
  <sheetData>
    <row r="1" spans="1:3">
      <c r="A1" s="54">
        <v>3.12</v>
      </c>
      <c r="B1" s="54"/>
      <c r="C1">
        <v>100</v>
      </c>
    </row>
    <row r="2" spans="1:3">
      <c r="A2" t="s">
        <v>26</v>
      </c>
      <c r="B2" t="s">
        <v>69</v>
      </c>
      <c r="C2">
        <v>1</v>
      </c>
    </row>
    <row r="3" spans="1:3">
      <c r="A3">
        <v>15</v>
      </c>
      <c r="B3" s="45">
        <f t="shared" ref="B3:B8" si="0">$C$1-A3*$C$2</f>
        <v>85</v>
      </c>
    </row>
    <row r="4" spans="1:3">
      <c r="A4">
        <v>34</v>
      </c>
      <c r="B4">
        <f t="shared" si="0"/>
        <v>66</v>
      </c>
    </row>
    <row r="5" spans="1:3">
      <c r="A5">
        <v>65</v>
      </c>
      <c r="B5">
        <f t="shared" si="0"/>
        <v>35</v>
      </c>
    </row>
    <row r="6" spans="1:3">
      <c r="A6">
        <v>78</v>
      </c>
      <c r="B6">
        <f t="shared" si="0"/>
        <v>22</v>
      </c>
    </row>
    <row r="7" spans="1:3">
      <c r="A7">
        <v>92</v>
      </c>
      <c r="B7">
        <f t="shared" si="0"/>
        <v>8</v>
      </c>
    </row>
    <row r="8" spans="1:3">
      <c r="A8">
        <v>100</v>
      </c>
      <c r="B8">
        <f t="shared" si="0"/>
        <v>0</v>
      </c>
    </row>
    <row r="19" spans="1:3">
      <c r="A19" s="54">
        <v>3.13</v>
      </c>
      <c r="B19" s="54"/>
      <c r="C19">
        <v>40</v>
      </c>
    </row>
    <row r="20" spans="1:3">
      <c r="A20" t="s">
        <v>26</v>
      </c>
      <c r="B20" t="s">
        <v>69</v>
      </c>
      <c r="C20">
        <v>2</v>
      </c>
    </row>
    <row r="21" spans="1:3">
      <c r="A21">
        <v>3</v>
      </c>
      <c r="B21">
        <f t="shared" ref="B21:B26" si="1">$C$19-A21*$C$20</f>
        <v>34</v>
      </c>
    </row>
    <row r="22" spans="1:3">
      <c r="A22">
        <v>8</v>
      </c>
      <c r="B22">
        <f t="shared" si="1"/>
        <v>24</v>
      </c>
    </row>
    <row r="23" spans="1:3">
      <c r="A23">
        <v>14</v>
      </c>
      <c r="B23">
        <f t="shared" si="1"/>
        <v>12</v>
      </c>
    </row>
    <row r="24" spans="1:3">
      <c r="A24">
        <v>17</v>
      </c>
      <c r="B24">
        <f t="shared" si="1"/>
        <v>6</v>
      </c>
    </row>
    <row r="25" spans="1:3">
      <c r="A25">
        <v>19</v>
      </c>
      <c r="B25">
        <f t="shared" si="1"/>
        <v>2</v>
      </c>
    </row>
    <row r="26" spans="1:3">
      <c r="A26">
        <v>20</v>
      </c>
      <c r="B26">
        <f t="shared" si="1"/>
        <v>0</v>
      </c>
    </row>
    <row r="35" spans="1:3">
      <c r="A35" s="54">
        <v>3.14</v>
      </c>
      <c r="B35" s="54"/>
      <c r="C35">
        <v>500</v>
      </c>
    </row>
    <row r="36" spans="1:3">
      <c r="A36" t="s">
        <v>26</v>
      </c>
      <c r="B36" t="s">
        <v>69</v>
      </c>
      <c r="C36">
        <v>5</v>
      </c>
    </row>
    <row r="37" spans="1:3">
      <c r="A37">
        <v>3</v>
      </c>
      <c r="B37">
        <f t="shared" ref="B37:B42" si="2">$C$35-A37*$C$36</f>
        <v>485</v>
      </c>
    </row>
    <row r="38" spans="1:3">
      <c r="A38">
        <v>34</v>
      </c>
      <c r="B38">
        <f t="shared" si="2"/>
        <v>330</v>
      </c>
    </row>
    <row r="39" spans="1:3">
      <c r="A39">
        <v>52</v>
      </c>
      <c r="B39">
        <f t="shared" si="2"/>
        <v>240</v>
      </c>
    </row>
    <row r="40" spans="1:3">
      <c r="A40">
        <v>73</v>
      </c>
      <c r="B40">
        <f t="shared" si="2"/>
        <v>135</v>
      </c>
    </row>
    <row r="41" spans="1:3">
      <c r="A41">
        <v>84</v>
      </c>
      <c r="B41">
        <f t="shared" si="2"/>
        <v>80</v>
      </c>
    </row>
    <row r="42" spans="1:3">
      <c r="A42">
        <v>100</v>
      </c>
      <c r="B42">
        <f t="shared" si="2"/>
        <v>0</v>
      </c>
    </row>
    <row r="51" spans="1:3">
      <c r="A51" s="54">
        <v>3.15</v>
      </c>
      <c r="B51" s="54"/>
      <c r="C51">
        <v>80</v>
      </c>
    </row>
    <row r="52" spans="1:3">
      <c r="A52" t="s">
        <v>26</v>
      </c>
      <c r="B52" t="s">
        <v>69</v>
      </c>
      <c r="C52">
        <v>0.4</v>
      </c>
    </row>
    <row r="53" spans="1:3">
      <c r="A53">
        <v>30</v>
      </c>
      <c r="B53">
        <f t="shared" ref="B53:B58" si="3">$C$51-A53*$C$52</f>
        <v>68</v>
      </c>
    </row>
    <row r="54" spans="1:3">
      <c r="A54">
        <v>50</v>
      </c>
      <c r="B54">
        <f t="shared" si="3"/>
        <v>60</v>
      </c>
    </row>
    <row r="55" spans="1:3">
      <c r="A55">
        <v>80</v>
      </c>
      <c r="B55">
        <f t="shared" si="3"/>
        <v>48</v>
      </c>
    </row>
    <row r="56" spans="1:3">
      <c r="A56">
        <v>100</v>
      </c>
      <c r="B56">
        <f t="shared" si="3"/>
        <v>40</v>
      </c>
    </row>
    <row r="57" spans="1:3">
      <c r="A57">
        <v>150</v>
      </c>
      <c r="B57">
        <f t="shared" si="3"/>
        <v>20</v>
      </c>
    </row>
    <row r="58" spans="1:3">
      <c r="A58">
        <v>200</v>
      </c>
      <c r="B58">
        <f t="shared" si="3"/>
        <v>0</v>
      </c>
    </row>
    <row r="69" spans="1:3">
      <c r="A69" s="54">
        <v>3.16</v>
      </c>
      <c r="B69" s="54"/>
      <c r="C69">
        <v>10</v>
      </c>
    </row>
    <row r="70" spans="1:3">
      <c r="A70" t="s">
        <v>26</v>
      </c>
      <c r="B70" t="s">
        <v>69</v>
      </c>
      <c r="C70">
        <v>3</v>
      </c>
    </row>
    <row r="71" spans="1:3">
      <c r="A71">
        <v>-5</v>
      </c>
      <c r="B71">
        <f t="shared" ref="B71:B76" si="4">$C$69+$C$70*A71</f>
        <v>-5</v>
      </c>
    </row>
    <row r="72" spans="1:3">
      <c r="A72">
        <v>-3.3330000000000002</v>
      </c>
      <c r="B72">
        <f t="shared" si="4"/>
        <v>9.9999999999944578E-4</v>
      </c>
    </row>
    <row r="73" spans="1:3">
      <c r="A73">
        <v>-2</v>
      </c>
      <c r="B73">
        <f t="shared" si="4"/>
        <v>4</v>
      </c>
    </row>
    <row r="74" spans="1:3">
      <c r="A74">
        <v>0</v>
      </c>
      <c r="B74">
        <f t="shared" si="4"/>
        <v>10</v>
      </c>
    </row>
    <row r="75" spans="1:3">
      <c r="A75">
        <v>5</v>
      </c>
      <c r="B75">
        <f t="shared" si="4"/>
        <v>25</v>
      </c>
    </row>
    <row r="76" spans="1:3">
      <c r="A76">
        <v>7</v>
      </c>
      <c r="B76">
        <f t="shared" si="4"/>
        <v>31</v>
      </c>
    </row>
    <row r="85" spans="1:3">
      <c r="A85" s="54">
        <v>3.17</v>
      </c>
      <c r="B85" s="54"/>
      <c r="C85">
        <v>-5</v>
      </c>
    </row>
    <row r="86" spans="1:3">
      <c r="A86" t="s">
        <v>26</v>
      </c>
      <c r="B86" t="s">
        <v>69</v>
      </c>
      <c r="C86">
        <v>2</v>
      </c>
    </row>
    <row r="87" spans="1:3">
      <c r="A87">
        <v>-3</v>
      </c>
      <c r="B87">
        <f t="shared" ref="B87:B92" si="5">$C$85+$C$86*A87</f>
        <v>-11</v>
      </c>
    </row>
    <row r="88" spans="1:3">
      <c r="A88">
        <v>-2</v>
      </c>
      <c r="B88">
        <f t="shared" si="5"/>
        <v>-9</v>
      </c>
    </row>
    <row r="89" spans="1:3">
      <c r="A89">
        <v>0</v>
      </c>
      <c r="B89">
        <f t="shared" si="5"/>
        <v>-5</v>
      </c>
    </row>
    <row r="90" spans="1:3">
      <c r="A90">
        <v>2.5</v>
      </c>
      <c r="B90">
        <f t="shared" si="5"/>
        <v>0</v>
      </c>
    </row>
    <row r="91" spans="1:3">
      <c r="A91">
        <v>5</v>
      </c>
      <c r="B91">
        <f t="shared" si="5"/>
        <v>5</v>
      </c>
    </row>
    <row r="92" spans="1:3">
      <c r="A92">
        <v>7</v>
      </c>
      <c r="B92">
        <f t="shared" si="5"/>
        <v>9</v>
      </c>
    </row>
    <row r="102" spans="1:3">
      <c r="A102" s="54">
        <v>3.18</v>
      </c>
      <c r="B102" s="54"/>
    </row>
    <row r="103" spans="1:3">
      <c r="A103">
        <v>-10</v>
      </c>
      <c r="B103">
        <v>3</v>
      </c>
      <c r="C103">
        <v>10</v>
      </c>
    </row>
    <row r="104" spans="1:3">
      <c r="A104" t="s">
        <v>26</v>
      </c>
      <c r="B104" t="s">
        <v>71</v>
      </c>
      <c r="C104" t="s">
        <v>70</v>
      </c>
    </row>
    <row r="105" spans="1:3">
      <c r="A105">
        <v>-3.3330000000000002</v>
      </c>
      <c r="B105">
        <f>$A$103+$B$103*A105</f>
        <v>-19.999000000000002</v>
      </c>
      <c r="C105">
        <f>$C$103+$B$103*A105</f>
        <v>9.9999999999944578E-4</v>
      </c>
    </row>
    <row r="107" spans="1:3">
      <c r="A107">
        <v>0</v>
      </c>
      <c r="B107">
        <f>$A$103+$B$103*A107</f>
        <v>-10</v>
      </c>
      <c r="C107">
        <f>$C$103+$B$103*A107</f>
        <v>10</v>
      </c>
    </row>
    <row r="108" spans="1:3">
      <c r="A108">
        <v>3.3330000000000002</v>
      </c>
      <c r="B108">
        <f>$A$103+$B$103*A108</f>
        <v>-9.9999999999944578E-4</v>
      </c>
      <c r="C108">
        <f>$C$103+$B$103*A108</f>
        <v>19.999000000000002</v>
      </c>
    </row>
    <row r="116" spans="1:3">
      <c r="A116" s="54">
        <v>3.19</v>
      </c>
      <c r="B116" s="54"/>
    </row>
    <row r="117" spans="1:3">
      <c r="A117">
        <v>-5</v>
      </c>
      <c r="B117">
        <f>1/2</f>
        <v>0.5</v>
      </c>
      <c r="C117">
        <v>5</v>
      </c>
    </row>
    <row r="118" spans="1:3">
      <c r="A118" t="s">
        <v>26</v>
      </c>
      <c r="B118" t="s">
        <v>72</v>
      </c>
      <c r="C118" t="s">
        <v>73</v>
      </c>
    </row>
    <row r="119" spans="1:3">
      <c r="A119">
        <v>-18</v>
      </c>
      <c r="B119">
        <f>$A$117+$B$117*A119</f>
        <v>-14</v>
      </c>
      <c r="C119">
        <f>$C$117+$B$117*A119</f>
        <v>-4</v>
      </c>
    </row>
    <row r="120" spans="1:3">
      <c r="A120">
        <v>-10</v>
      </c>
      <c r="B120">
        <f>$A$117+$B$117*A120</f>
        <v>-10</v>
      </c>
      <c r="C120">
        <f>$C$117+$B$117*A120</f>
        <v>0</v>
      </c>
    </row>
    <row r="121" spans="1:3">
      <c r="A121">
        <v>10</v>
      </c>
      <c r="B121">
        <f>$A$117+$B$117*A121</f>
        <v>0</v>
      </c>
      <c r="C121">
        <f>$C$117+$B$117*A121</f>
        <v>10</v>
      </c>
    </row>
    <row r="122" spans="1:3">
      <c r="A122">
        <v>18</v>
      </c>
      <c r="B122">
        <f>$A$117+$B$117*A122</f>
        <v>4</v>
      </c>
      <c r="C122">
        <f>$C$117+$B$117*A122</f>
        <v>14</v>
      </c>
    </row>
    <row r="133" spans="1:3">
      <c r="A133" s="54" t="s">
        <v>76</v>
      </c>
      <c r="B133" s="54"/>
    </row>
    <row r="134" spans="1:3">
      <c r="A134">
        <v>300</v>
      </c>
      <c r="B134">
        <v>1</v>
      </c>
      <c r="C134">
        <f>1/2</f>
        <v>0.5</v>
      </c>
    </row>
    <row r="135" spans="1:3">
      <c r="A135" t="s">
        <v>26</v>
      </c>
      <c r="B135" t="s">
        <v>74</v>
      </c>
      <c r="C135" t="s">
        <v>75</v>
      </c>
    </row>
    <row r="136" spans="1:3">
      <c r="A136">
        <v>600</v>
      </c>
      <c r="B136">
        <f>$A$134-$B$134*A136</f>
        <v>-300</v>
      </c>
      <c r="C136">
        <f>$A$134-$C$134*A136</f>
        <v>0</v>
      </c>
    </row>
    <row r="137" spans="1:3">
      <c r="A137">
        <v>300</v>
      </c>
      <c r="B137">
        <f>$A$134-$B$134*A137</f>
        <v>0</v>
      </c>
      <c r="C137">
        <f>$A$134-$C$134*A137</f>
        <v>150</v>
      </c>
    </row>
    <row r="138" spans="1:3">
      <c r="A138">
        <v>150</v>
      </c>
      <c r="B138">
        <f>$A$134-$B$134*A138</f>
        <v>150</v>
      </c>
      <c r="C138">
        <f>$A$134-$C$134*A138</f>
        <v>225</v>
      </c>
    </row>
    <row r="139" spans="1:3">
      <c r="A139">
        <v>70</v>
      </c>
      <c r="B139">
        <f>$A$134-$B$134*A139</f>
        <v>230</v>
      </c>
      <c r="C139">
        <f>$A$134-$C$134*A139</f>
        <v>265</v>
      </c>
    </row>
    <row r="140" spans="1:3">
      <c r="A140">
        <v>0</v>
      </c>
      <c r="B140">
        <f>$A$134-$B$134*A140</f>
        <v>300</v>
      </c>
      <c r="C140">
        <f>$A$134-$C$134*A140</f>
        <v>300</v>
      </c>
    </row>
    <row r="150" spans="1:2">
      <c r="A150" s="54">
        <v>3.27</v>
      </c>
      <c r="B150" s="54"/>
    </row>
    <row r="151" spans="1:2">
      <c r="A151" t="s">
        <v>78</v>
      </c>
      <c r="B151" t="s">
        <v>77</v>
      </c>
    </row>
    <row r="152" spans="1:2">
      <c r="A152">
        <v>0</v>
      </c>
      <c r="B152">
        <v>0</v>
      </c>
    </row>
    <row r="153" spans="1:2">
      <c r="A153">
        <v>3</v>
      </c>
      <c r="B153">
        <v>3</v>
      </c>
    </row>
    <row r="154" spans="1:2">
      <c r="A154">
        <v>5</v>
      </c>
      <c r="B154">
        <v>5</v>
      </c>
    </row>
    <row r="155" spans="1:2">
      <c r="A155">
        <v>10</v>
      </c>
      <c r="B155">
        <v>10</v>
      </c>
    </row>
    <row r="156" spans="1:2">
      <c r="A156">
        <v>18</v>
      </c>
      <c r="B156">
        <v>18</v>
      </c>
    </row>
    <row r="166" spans="1:4">
      <c r="A166" s="54">
        <v>3.28</v>
      </c>
      <c r="B166" s="54"/>
    </row>
    <row r="167" spans="1:4">
      <c r="A167" t="s">
        <v>81</v>
      </c>
      <c r="B167" t="s">
        <v>80</v>
      </c>
      <c r="C167" t="s">
        <v>79</v>
      </c>
      <c r="D167" t="s">
        <v>80</v>
      </c>
    </row>
    <row r="168" spans="1:4">
      <c r="A168">
        <v>60</v>
      </c>
      <c r="B168">
        <v>60</v>
      </c>
      <c r="C168">
        <v>54</v>
      </c>
      <c r="D168">
        <v>60</v>
      </c>
    </row>
    <row r="169" spans="1:4">
      <c r="A169">
        <v>80</v>
      </c>
      <c r="B169">
        <v>80</v>
      </c>
      <c r="C169">
        <v>90</v>
      </c>
      <c r="D169">
        <v>100</v>
      </c>
    </row>
    <row r="170" spans="1:4">
      <c r="A170">
        <v>90</v>
      </c>
      <c r="B170">
        <v>90</v>
      </c>
      <c r="C170">
        <v>108</v>
      </c>
      <c r="D170">
        <v>120</v>
      </c>
    </row>
    <row r="171" spans="1:4">
      <c r="A171">
        <v>160</v>
      </c>
      <c r="B171">
        <v>160</v>
      </c>
      <c r="C171">
        <v>144</v>
      </c>
      <c r="D171">
        <v>160</v>
      </c>
    </row>
    <row r="184" spans="1:4">
      <c r="A184" s="54">
        <v>3.31</v>
      </c>
      <c r="B184" s="54"/>
    </row>
    <row r="185" spans="1:4">
      <c r="A185" t="s">
        <v>82</v>
      </c>
      <c r="B185" t="s">
        <v>83</v>
      </c>
      <c r="C185" t="s">
        <v>82</v>
      </c>
      <c r="D185" t="s">
        <v>83</v>
      </c>
    </row>
    <row r="186" spans="1:4">
      <c r="A186">
        <v>2</v>
      </c>
      <c r="B186">
        <v>0.75</v>
      </c>
      <c r="C186">
        <v>2</v>
      </c>
      <c r="D186">
        <f>4/5</f>
        <v>0.8</v>
      </c>
    </row>
    <row r="187" spans="1:4">
      <c r="A187" t="s">
        <v>85</v>
      </c>
      <c r="B187" t="s">
        <v>77</v>
      </c>
      <c r="C187" t="s">
        <v>84</v>
      </c>
      <c r="D187" t="s">
        <v>77</v>
      </c>
    </row>
    <row r="188" spans="1:4">
      <c r="A188">
        <f t="shared" ref="A188:A193" si="6">$A$186+$B$186*B188</f>
        <v>2.75</v>
      </c>
      <c r="B188">
        <v>1</v>
      </c>
      <c r="C188">
        <f t="shared" ref="C188:C193" si="7">$C$186+$D$186*D188</f>
        <v>2.8</v>
      </c>
      <c r="D188">
        <v>1</v>
      </c>
    </row>
    <row r="189" spans="1:4">
      <c r="A189">
        <f t="shared" si="6"/>
        <v>22.25</v>
      </c>
      <c r="B189">
        <v>27</v>
      </c>
      <c r="C189">
        <f t="shared" si="7"/>
        <v>23.6</v>
      </c>
      <c r="D189">
        <v>27</v>
      </c>
    </row>
    <row r="190" spans="1:4">
      <c r="A190">
        <f t="shared" si="6"/>
        <v>184.25</v>
      </c>
      <c r="B190">
        <v>243</v>
      </c>
      <c r="C190">
        <f t="shared" si="7"/>
        <v>196.4</v>
      </c>
      <c r="D190">
        <v>243</v>
      </c>
    </row>
    <row r="191" spans="1:4">
      <c r="A191">
        <f t="shared" si="6"/>
        <v>551</v>
      </c>
      <c r="B191">
        <v>732</v>
      </c>
      <c r="C191">
        <f t="shared" si="7"/>
        <v>587.6</v>
      </c>
      <c r="D191">
        <v>732</v>
      </c>
    </row>
    <row r="192" spans="1:4">
      <c r="A192">
        <f t="shared" si="6"/>
        <v>1649</v>
      </c>
      <c r="B192">
        <v>2196</v>
      </c>
      <c r="C192">
        <f t="shared" si="7"/>
        <v>1758.8000000000002</v>
      </c>
      <c r="D192">
        <v>2196</v>
      </c>
    </row>
    <row r="193" spans="1:4">
      <c r="A193">
        <f t="shared" si="6"/>
        <v>4940</v>
      </c>
      <c r="B193">
        <v>6584</v>
      </c>
      <c r="C193">
        <f t="shared" si="7"/>
        <v>5269.2000000000007</v>
      </c>
      <c r="D193">
        <v>6584</v>
      </c>
    </row>
    <row r="202" spans="1:4">
      <c r="A202" s="54">
        <v>3.32</v>
      </c>
      <c r="B202" s="54"/>
    </row>
    <row r="203" spans="1:4">
      <c r="A203" t="s">
        <v>82</v>
      </c>
      <c r="B203" t="s">
        <v>83</v>
      </c>
      <c r="C203" t="s">
        <v>82</v>
      </c>
      <c r="D203" t="s">
        <v>83</v>
      </c>
    </row>
    <row r="204" spans="1:4">
      <c r="A204">
        <v>2</v>
      </c>
      <c r="B204">
        <f>1/4</f>
        <v>0.25</v>
      </c>
      <c r="C204">
        <v>2</v>
      </c>
      <c r="D204">
        <v>0.34</v>
      </c>
    </row>
    <row r="205" spans="1:4">
      <c r="A205" t="s">
        <v>87</v>
      </c>
      <c r="B205" t="s">
        <v>77</v>
      </c>
      <c r="C205" t="s">
        <v>86</v>
      </c>
      <c r="D205" t="s">
        <v>77</v>
      </c>
    </row>
    <row r="206" spans="1:4">
      <c r="A206">
        <f>$A$204+$B$204*B206</f>
        <v>252</v>
      </c>
      <c r="B206">
        <v>1000</v>
      </c>
      <c r="C206">
        <f>$C$204+$D$204*D206</f>
        <v>342</v>
      </c>
      <c r="D206">
        <v>1000</v>
      </c>
    </row>
    <row r="207" spans="1:4">
      <c r="A207">
        <f>$A$204+$B$204*B207</f>
        <v>502</v>
      </c>
      <c r="B207">
        <v>2000</v>
      </c>
      <c r="C207">
        <f>$C$204+$D$204*D207</f>
        <v>682</v>
      </c>
      <c r="D207">
        <v>2000</v>
      </c>
    </row>
    <row r="208" spans="1:4">
      <c r="A208">
        <f>$A$204+$B$204*B208</f>
        <v>752</v>
      </c>
      <c r="B208">
        <v>3000</v>
      </c>
      <c r="C208">
        <f>$C$204+$D$204*D208</f>
        <v>1022.0000000000001</v>
      </c>
      <c r="D208">
        <v>3000</v>
      </c>
    </row>
    <row r="209" spans="1:4">
      <c r="A209">
        <f>$A$204+$B$204*B209</f>
        <v>1002</v>
      </c>
      <c r="B209">
        <v>4000</v>
      </c>
      <c r="C209">
        <f>$C$204+$D$204*D209</f>
        <v>1362</v>
      </c>
      <c r="D209">
        <v>4000</v>
      </c>
    </row>
    <row r="221" spans="1:4">
      <c r="A221" s="54">
        <v>3.33</v>
      </c>
      <c r="B221" s="54"/>
    </row>
    <row r="222" spans="1:4">
      <c r="A222" t="s">
        <v>82</v>
      </c>
      <c r="B222" t="s">
        <v>83</v>
      </c>
      <c r="C222" t="s">
        <v>82</v>
      </c>
      <c r="D222" t="s">
        <v>83</v>
      </c>
    </row>
    <row r="223" spans="1:4">
      <c r="A223">
        <v>10</v>
      </c>
      <c r="B223">
        <v>0.45</v>
      </c>
      <c r="C223">
        <v>20</v>
      </c>
      <c r="D223">
        <v>0.45</v>
      </c>
    </row>
    <row r="224" spans="1:4">
      <c r="A224" t="s">
        <v>88</v>
      </c>
      <c r="B224" t="s">
        <v>77</v>
      </c>
      <c r="C224" t="s">
        <v>89</v>
      </c>
      <c r="D224" t="s">
        <v>77</v>
      </c>
    </row>
    <row r="225" spans="1:4">
      <c r="A225">
        <f>$A$223+$B$223*B225</f>
        <v>145</v>
      </c>
      <c r="B225">
        <v>300</v>
      </c>
      <c r="C225">
        <f>$C$223+$D$223*D225</f>
        <v>155</v>
      </c>
      <c r="D225">
        <v>300</v>
      </c>
    </row>
    <row r="226" spans="1:4">
      <c r="A226">
        <f>$A$223+$B$223*B226</f>
        <v>10.45</v>
      </c>
      <c r="B226">
        <v>1</v>
      </c>
      <c r="C226">
        <f>$C$223+$D$223*D226</f>
        <v>20.45</v>
      </c>
      <c r="D226">
        <v>1</v>
      </c>
    </row>
    <row r="240" spans="1:4">
      <c r="A240" s="54">
        <v>3.34</v>
      </c>
      <c r="B240" s="54"/>
    </row>
    <row r="241" spans="1:4">
      <c r="A241" t="s">
        <v>82</v>
      </c>
      <c r="B241" t="s">
        <v>83</v>
      </c>
      <c r="C241" t="s">
        <v>82</v>
      </c>
      <c r="D241" t="s">
        <v>83</v>
      </c>
    </row>
    <row r="242" spans="1:4">
      <c r="A242">
        <v>400</v>
      </c>
      <c r="B242">
        <f>6/10</f>
        <v>0.6</v>
      </c>
      <c r="C242">
        <v>800</v>
      </c>
      <c r="D242">
        <f>15/100</f>
        <v>0.15</v>
      </c>
    </row>
    <row r="243" spans="1:4">
      <c r="A243" t="s">
        <v>90</v>
      </c>
      <c r="B243" t="s">
        <v>77</v>
      </c>
      <c r="C243" t="s">
        <v>91</v>
      </c>
      <c r="D243" t="s">
        <v>77</v>
      </c>
    </row>
    <row r="244" spans="1:4">
      <c r="A244">
        <f>$A$242+$B$242*B244</f>
        <v>880</v>
      </c>
      <c r="B244">
        <v>800</v>
      </c>
      <c r="C244">
        <f>$C$242+$D$242*D244</f>
        <v>920</v>
      </c>
      <c r="D244">
        <v>800</v>
      </c>
    </row>
    <row r="245" spans="1:4">
      <c r="A245">
        <f>$A$242+$B$242*B245</f>
        <v>1240</v>
      </c>
      <c r="B245">
        <v>1400</v>
      </c>
      <c r="C245">
        <f>$C$242+$D$242*D245</f>
        <v>1010</v>
      </c>
      <c r="D245">
        <v>1400</v>
      </c>
    </row>
    <row r="258" spans="1:2">
      <c r="A258" s="54">
        <v>3.35</v>
      </c>
      <c r="B258" s="54"/>
    </row>
    <row r="259" spans="1:2">
      <c r="A259" t="s">
        <v>82</v>
      </c>
      <c r="B259" t="s">
        <v>83</v>
      </c>
    </row>
    <row r="260" spans="1:2">
      <c r="A260">
        <v>1000</v>
      </c>
      <c r="B260">
        <f>6/10</f>
        <v>0.6</v>
      </c>
    </row>
    <row r="261" spans="1:2">
      <c r="A261" t="s">
        <v>92</v>
      </c>
      <c r="B261" t="s">
        <v>77</v>
      </c>
    </row>
    <row r="262" spans="1:2">
      <c r="A262">
        <f>$A$260+$B$260*B262</f>
        <v>3700</v>
      </c>
      <c r="B262">
        <v>4500</v>
      </c>
    </row>
    <row r="263" spans="1:2">
      <c r="A263">
        <f>$A$260+$B$260*B263</f>
        <v>1600</v>
      </c>
      <c r="B263">
        <v>1000</v>
      </c>
    </row>
    <row r="276" spans="1:2">
      <c r="A276">
        <v>145</v>
      </c>
      <c r="B276">
        <v>0.5</v>
      </c>
    </row>
    <row r="277" spans="1:2">
      <c r="A277" s="54">
        <v>3.36</v>
      </c>
      <c r="B277" s="54"/>
    </row>
    <row r="278" spans="1:2">
      <c r="A278" t="s">
        <v>93</v>
      </c>
      <c r="B278" t="s">
        <v>94</v>
      </c>
    </row>
    <row r="279" spans="1:2">
      <c r="A279">
        <f>$A$276-$B$276*B279</f>
        <v>145</v>
      </c>
      <c r="B279">
        <v>0</v>
      </c>
    </row>
    <row r="280" spans="1:2">
      <c r="A280">
        <f>$A$276-$B$276*B280</f>
        <v>130</v>
      </c>
      <c r="B280">
        <v>30</v>
      </c>
    </row>
    <row r="281" spans="1:2">
      <c r="A281">
        <f>$A$276-$B$276*B281</f>
        <v>115</v>
      </c>
      <c r="B281">
        <v>60</v>
      </c>
    </row>
    <row r="282" spans="1:2">
      <c r="A282">
        <f>$A$276-$B$276*B282</f>
        <v>100</v>
      </c>
      <c r="B282">
        <v>90</v>
      </c>
    </row>
    <row r="294" spans="1:2">
      <c r="A294">
        <v>280</v>
      </c>
      <c r="B294">
        <v>5</v>
      </c>
    </row>
    <row r="295" spans="1:2">
      <c r="A295" s="54">
        <v>3.37</v>
      </c>
      <c r="B295" s="54"/>
    </row>
    <row r="296" spans="1:2">
      <c r="A296" t="s">
        <v>95</v>
      </c>
      <c r="B296" t="s">
        <v>94</v>
      </c>
    </row>
    <row r="297" spans="1:2">
      <c r="A297">
        <f>$A$294-$B$294*B297</f>
        <v>280</v>
      </c>
      <c r="B297">
        <v>0</v>
      </c>
    </row>
    <row r="298" spans="1:2">
      <c r="A298">
        <f t="shared" ref="A298:A300" si="8">$A$294-$B$294*B298</f>
        <v>130</v>
      </c>
      <c r="B298">
        <v>30</v>
      </c>
    </row>
    <row r="299" spans="1:2">
      <c r="A299">
        <f t="shared" si="8"/>
        <v>80</v>
      </c>
      <c r="B299">
        <v>40</v>
      </c>
    </row>
    <row r="300" spans="1:2">
      <c r="A300">
        <f t="shared" si="8"/>
        <v>30</v>
      </c>
      <c r="B300">
        <v>50</v>
      </c>
    </row>
    <row r="311" spans="1:2">
      <c r="A311">
        <v>87</v>
      </c>
      <c r="B311">
        <v>7.5</v>
      </c>
    </row>
    <row r="312" spans="1:2">
      <c r="A312" s="54">
        <v>3.38</v>
      </c>
      <c r="B312" s="54"/>
    </row>
    <row r="313" spans="1:2">
      <c r="A313" t="s">
        <v>96</v>
      </c>
      <c r="B313" t="s">
        <v>94</v>
      </c>
    </row>
    <row r="314" spans="1:2">
      <c r="A314">
        <f>$A$311-$B$311*B314</f>
        <v>87</v>
      </c>
      <c r="B314">
        <v>0</v>
      </c>
    </row>
    <row r="315" spans="1:2">
      <c r="A315">
        <f t="shared" ref="A315:A317" si="9">$A$311-$B$311*B315</f>
        <v>49.5</v>
      </c>
      <c r="B315">
        <v>5</v>
      </c>
    </row>
    <row r="316" spans="1:2">
      <c r="A316">
        <f t="shared" si="9"/>
        <v>19.5</v>
      </c>
      <c r="B316">
        <v>9</v>
      </c>
    </row>
    <row r="317" spans="1:2">
      <c r="A317">
        <f t="shared" si="9"/>
        <v>4.5</v>
      </c>
      <c r="B317">
        <v>11</v>
      </c>
    </row>
    <row r="331" spans="1:2">
      <c r="A331">
        <v>416</v>
      </c>
      <c r="B331">
        <v>0.8</v>
      </c>
    </row>
    <row r="332" spans="1:2">
      <c r="A332" s="54">
        <v>3.39</v>
      </c>
      <c r="B332" s="54"/>
    </row>
    <row r="333" spans="1:2">
      <c r="A333" t="s">
        <v>97</v>
      </c>
      <c r="B333" t="s">
        <v>94</v>
      </c>
    </row>
    <row r="334" spans="1:2">
      <c r="A334">
        <f>$A$331-$B$331*B334</f>
        <v>416</v>
      </c>
      <c r="B334">
        <v>0</v>
      </c>
    </row>
    <row r="335" spans="1:2">
      <c r="A335">
        <f t="shared" ref="A335:A337" si="10">$A$331-$B$331*B335</f>
        <v>256</v>
      </c>
      <c r="B335">
        <v>200</v>
      </c>
    </row>
    <row r="336" spans="1:2">
      <c r="A336">
        <f t="shared" si="10"/>
        <v>176</v>
      </c>
      <c r="B336">
        <v>300</v>
      </c>
    </row>
    <row r="337" spans="1:2">
      <c r="A337">
        <f t="shared" si="10"/>
        <v>96</v>
      </c>
      <c r="B337">
        <v>400</v>
      </c>
    </row>
    <row r="350" spans="1:2">
      <c r="A350">
        <v>342</v>
      </c>
      <c r="B350">
        <f>5/4</f>
        <v>1.25</v>
      </c>
    </row>
    <row r="351" spans="1:2">
      <c r="A351" s="55" t="s">
        <v>99</v>
      </c>
      <c r="B351" s="54"/>
    </row>
    <row r="352" spans="1:2">
      <c r="A352" t="s">
        <v>98</v>
      </c>
      <c r="B352" t="s">
        <v>94</v>
      </c>
    </row>
    <row r="353" spans="1:2">
      <c r="A353">
        <f>$A$350-$B$350*B353</f>
        <v>342</v>
      </c>
      <c r="B353">
        <v>0</v>
      </c>
    </row>
    <row r="354" spans="1:2">
      <c r="A354">
        <f t="shared" ref="A354:A356" si="11">$A$350-$B$350*B354</f>
        <v>217</v>
      </c>
      <c r="B354">
        <v>100</v>
      </c>
    </row>
    <row r="355" spans="1:2">
      <c r="A355">
        <f t="shared" si="11"/>
        <v>92</v>
      </c>
      <c r="B355">
        <v>200</v>
      </c>
    </row>
    <row r="356" spans="1:2">
      <c r="A356">
        <f t="shared" si="11"/>
        <v>29.5</v>
      </c>
      <c r="B356">
        <v>250</v>
      </c>
    </row>
    <row r="368" spans="1:2">
      <c r="A368">
        <v>34</v>
      </c>
    </row>
    <row r="369" spans="1:3">
      <c r="A369" s="54">
        <v>3.44</v>
      </c>
      <c r="B369" s="54"/>
    </row>
    <row r="370" spans="1:3">
      <c r="A370" t="s">
        <v>100</v>
      </c>
      <c r="B370" t="s">
        <v>101</v>
      </c>
      <c r="C370" t="s">
        <v>102</v>
      </c>
    </row>
    <row r="371" spans="1:3">
      <c r="A371">
        <v>115</v>
      </c>
      <c r="B371">
        <v>80</v>
      </c>
      <c r="C371">
        <v>0.4</v>
      </c>
    </row>
    <row r="372" spans="1:3">
      <c r="A372" t="s">
        <v>103</v>
      </c>
      <c r="B372" t="s">
        <v>77</v>
      </c>
    </row>
    <row r="373" spans="1:3">
      <c r="A373">
        <f>$A$368+$C$371*B373</f>
        <v>60</v>
      </c>
      <c r="B373">
        <v>65</v>
      </c>
    </row>
    <row r="374" spans="1:3">
      <c r="A374">
        <f t="shared" ref="A374:A375" si="12">$A$368+$C$371*B374</f>
        <v>80</v>
      </c>
      <c r="B374">
        <v>115</v>
      </c>
    </row>
    <row r="375" spans="1:3">
      <c r="A375">
        <f t="shared" si="12"/>
        <v>100</v>
      </c>
      <c r="B375">
        <v>165</v>
      </c>
    </row>
    <row r="388" spans="1:3">
      <c r="A388">
        <v>52.5</v>
      </c>
    </row>
    <row r="389" spans="1:3">
      <c r="A389" s="54">
        <v>3.45</v>
      </c>
      <c r="B389" s="54"/>
    </row>
    <row r="390" spans="1:3">
      <c r="A390" t="s">
        <v>100</v>
      </c>
      <c r="B390" t="s">
        <v>101</v>
      </c>
      <c r="C390" t="s">
        <v>102</v>
      </c>
    </row>
    <row r="391" spans="1:3">
      <c r="A391">
        <v>225</v>
      </c>
      <c r="B391">
        <v>210</v>
      </c>
      <c r="C391">
        <v>0.7</v>
      </c>
    </row>
    <row r="392" spans="1:3">
      <c r="A392" t="s">
        <v>104</v>
      </c>
      <c r="B392" t="s">
        <v>77</v>
      </c>
    </row>
    <row r="393" spans="1:3">
      <c r="A393">
        <f>$A$388+$C$391*B393</f>
        <v>140</v>
      </c>
      <c r="B393">
        <v>125</v>
      </c>
    </row>
    <row r="394" spans="1:3">
      <c r="A394">
        <f t="shared" ref="A394:A395" si="13">$A$388+$C$391*B394</f>
        <v>210</v>
      </c>
      <c r="B394">
        <v>225</v>
      </c>
    </row>
    <row r="395" spans="1:3">
      <c r="A395">
        <f t="shared" si="13"/>
        <v>245</v>
      </c>
      <c r="B395">
        <v>275</v>
      </c>
    </row>
    <row r="406" spans="1:3">
      <c r="A406">
        <v>98</v>
      </c>
    </row>
    <row r="407" spans="1:3">
      <c r="A407" s="54">
        <v>3.46</v>
      </c>
      <c r="B407" s="54"/>
    </row>
    <row r="408" spans="1:3">
      <c r="A408" t="s">
        <v>100</v>
      </c>
      <c r="B408" t="s">
        <v>101</v>
      </c>
      <c r="C408" t="s">
        <v>102</v>
      </c>
    </row>
    <row r="409" spans="1:3">
      <c r="A409">
        <v>540</v>
      </c>
      <c r="B409">
        <v>530</v>
      </c>
      <c r="C409">
        <v>0.8</v>
      </c>
    </row>
    <row r="410" spans="1:3">
      <c r="A410" t="s">
        <v>105</v>
      </c>
      <c r="B410" t="s">
        <v>77</v>
      </c>
    </row>
    <row r="411" spans="1:3">
      <c r="A411">
        <f>$A$406+$C$409*B411</f>
        <v>370</v>
      </c>
      <c r="B411">
        <v>340</v>
      </c>
    </row>
    <row r="412" spans="1:3">
      <c r="A412">
        <f t="shared" ref="A412:A413" si="14">$A$406+$C$409*B412</f>
        <v>530</v>
      </c>
      <c r="B412">
        <v>540</v>
      </c>
    </row>
    <row r="413" spans="1:3">
      <c r="A413">
        <f t="shared" si="14"/>
        <v>690</v>
      </c>
      <c r="B413">
        <v>740</v>
      </c>
    </row>
    <row r="425" spans="1:3">
      <c r="A425">
        <v>15</v>
      </c>
    </row>
    <row r="426" spans="1:3">
      <c r="A426" s="54">
        <v>3.47</v>
      </c>
      <c r="B426" s="54"/>
    </row>
    <row r="427" spans="1:3">
      <c r="A427" t="s">
        <v>100</v>
      </c>
      <c r="B427" t="s">
        <v>101</v>
      </c>
      <c r="C427" t="s">
        <v>102</v>
      </c>
    </row>
    <row r="428" spans="1:3">
      <c r="A428">
        <v>350</v>
      </c>
      <c r="B428">
        <v>330</v>
      </c>
      <c r="C428">
        <v>0.9</v>
      </c>
    </row>
    <row r="429" spans="1:3">
      <c r="A429" t="s">
        <v>106</v>
      </c>
      <c r="B429" t="s">
        <v>77</v>
      </c>
    </row>
    <row r="430" spans="1:3">
      <c r="A430">
        <f>$A$425+$C$428*B430</f>
        <v>60</v>
      </c>
      <c r="B430">
        <v>50</v>
      </c>
    </row>
    <row r="431" spans="1:3">
      <c r="A431">
        <f t="shared" ref="A431:A432" si="15">$A$425+$C$428*B431</f>
        <v>240</v>
      </c>
      <c r="B431">
        <v>250</v>
      </c>
    </row>
    <row r="432" spans="1:3">
      <c r="A432">
        <f t="shared" si="15"/>
        <v>330</v>
      </c>
      <c r="B432">
        <v>350</v>
      </c>
    </row>
  </sheetData>
  <mergeCells count="25">
    <mergeCell ref="A295:B295"/>
    <mergeCell ref="A258:B258"/>
    <mergeCell ref="A202:B202"/>
    <mergeCell ref="A221:B221"/>
    <mergeCell ref="A1:B1"/>
    <mergeCell ref="A19:B19"/>
    <mergeCell ref="A35:B35"/>
    <mergeCell ref="A51:B51"/>
    <mergeCell ref="A69:B69"/>
    <mergeCell ref="A426:B426"/>
    <mergeCell ref="A85:B85"/>
    <mergeCell ref="A150:B150"/>
    <mergeCell ref="A166:B166"/>
    <mergeCell ref="A116:B116"/>
    <mergeCell ref="A133:B133"/>
    <mergeCell ref="A102:B102"/>
    <mergeCell ref="A369:B369"/>
    <mergeCell ref="A389:B389"/>
    <mergeCell ref="A407:B407"/>
    <mergeCell ref="A240:B240"/>
    <mergeCell ref="A184:B184"/>
    <mergeCell ref="A312:B312"/>
    <mergeCell ref="A332:B332"/>
    <mergeCell ref="A351:B351"/>
    <mergeCell ref="A277:B27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54205-E29C-43D7-AC57-F06E9D79FEA5}">
  <dimension ref="A1:E580"/>
  <sheetViews>
    <sheetView topLeftCell="A133" zoomScaleNormal="100" workbookViewId="0">
      <selection sqref="A1:B1"/>
    </sheetView>
  </sheetViews>
  <sheetFormatPr baseColWidth="10" defaultRowHeight="15"/>
  <cols>
    <col min="2" max="2" width="12.7109375" bestFit="1" customWidth="1"/>
  </cols>
  <sheetData>
    <row r="1" spans="1:3">
      <c r="A1" s="54">
        <v>4.1900000000000004</v>
      </c>
      <c r="B1" s="54"/>
    </row>
    <row r="2" spans="1:3">
      <c r="A2" t="s">
        <v>108</v>
      </c>
      <c r="B2" t="s">
        <v>107</v>
      </c>
      <c r="C2" t="s">
        <v>29</v>
      </c>
    </row>
    <row r="3" spans="1:3">
      <c r="A3">
        <v>1</v>
      </c>
      <c r="B3">
        <f>A3</f>
        <v>1</v>
      </c>
    </row>
    <row r="4" spans="1:3">
      <c r="A4">
        <v>5</v>
      </c>
      <c r="B4">
        <f t="shared" ref="B4:B5" si="0">A4</f>
        <v>5</v>
      </c>
    </row>
    <row r="5" spans="1:3">
      <c r="A5">
        <v>9</v>
      </c>
      <c r="B5">
        <f t="shared" si="0"/>
        <v>9</v>
      </c>
    </row>
    <row r="7" spans="1:3">
      <c r="A7">
        <v>1</v>
      </c>
      <c r="B7">
        <f>2*A7</f>
        <v>2</v>
      </c>
      <c r="C7" t="s">
        <v>30</v>
      </c>
    </row>
    <row r="8" spans="1:3">
      <c r="A8">
        <v>3</v>
      </c>
      <c r="B8">
        <f t="shared" ref="B8:B9" si="1">2*A8</f>
        <v>6</v>
      </c>
    </row>
    <row r="9" spans="1:3">
      <c r="A9">
        <v>4</v>
      </c>
      <c r="B9">
        <f t="shared" si="1"/>
        <v>8</v>
      </c>
    </row>
    <row r="11" spans="1:3">
      <c r="A11">
        <v>1</v>
      </c>
      <c r="B11">
        <f>4*A11</f>
        <v>4</v>
      </c>
      <c r="C11" t="s">
        <v>37</v>
      </c>
    </row>
    <row r="12" spans="1:3">
      <c r="A12">
        <v>2</v>
      </c>
      <c r="B12">
        <f t="shared" ref="B12:B13" si="2">4*A12</f>
        <v>8</v>
      </c>
    </row>
    <row r="13" spans="1:3">
      <c r="A13">
        <v>3</v>
      </c>
      <c r="B13">
        <f t="shared" si="2"/>
        <v>12</v>
      </c>
    </row>
    <row r="20" spans="1:3">
      <c r="A20" s="55" t="s">
        <v>109</v>
      </c>
      <c r="B20" s="54"/>
    </row>
    <row r="21" spans="1:3">
      <c r="A21" t="s">
        <v>108</v>
      </c>
      <c r="B21" t="s">
        <v>107</v>
      </c>
      <c r="C21" t="s">
        <v>29</v>
      </c>
    </row>
    <row r="22" spans="1:3">
      <c r="A22">
        <v>1</v>
      </c>
      <c r="B22">
        <f>A22</f>
        <v>1</v>
      </c>
    </row>
    <row r="23" spans="1:3">
      <c r="A23">
        <v>5</v>
      </c>
      <c r="B23">
        <f t="shared" ref="B23:B24" si="3">A23</f>
        <v>5</v>
      </c>
    </row>
    <row r="24" spans="1:3">
      <c r="A24">
        <v>9</v>
      </c>
      <c r="B24">
        <f t="shared" si="3"/>
        <v>9</v>
      </c>
    </row>
    <row r="26" spans="1:3">
      <c r="A26">
        <v>2</v>
      </c>
      <c r="B26">
        <f>(1/2)*A26</f>
        <v>1</v>
      </c>
      <c r="C26" t="s">
        <v>30</v>
      </c>
    </row>
    <row r="27" spans="1:3">
      <c r="A27">
        <v>4</v>
      </c>
      <c r="B27">
        <f t="shared" ref="B27:B28" si="4">(1/2)*A27</f>
        <v>2</v>
      </c>
    </row>
    <row r="28" spans="1:3">
      <c r="A28">
        <v>10</v>
      </c>
      <c r="B28">
        <f t="shared" si="4"/>
        <v>5</v>
      </c>
    </row>
    <row r="30" spans="1:3">
      <c r="A30">
        <v>4</v>
      </c>
      <c r="B30">
        <f>(1/4)*A30</f>
        <v>1</v>
      </c>
      <c r="C30" t="s">
        <v>37</v>
      </c>
    </row>
    <row r="31" spans="1:3">
      <c r="A31">
        <v>8</v>
      </c>
      <c r="B31">
        <f t="shared" ref="B31:B32" si="5">(1/4)*A31</f>
        <v>2</v>
      </c>
    </row>
    <row r="32" spans="1:3">
      <c r="A32">
        <v>12</v>
      </c>
      <c r="B32">
        <f t="shared" si="5"/>
        <v>3</v>
      </c>
    </row>
    <row r="36" spans="1:3">
      <c r="A36" s="55" t="s">
        <v>110</v>
      </c>
      <c r="B36" s="54"/>
    </row>
    <row r="37" spans="1:3">
      <c r="A37" t="s">
        <v>108</v>
      </c>
      <c r="B37" t="s">
        <v>107</v>
      </c>
      <c r="C37" t="s">
        <v>29</v>
      </c>
    </row>
    <row r="38" spans="1:3">
      <c r="A38">
        <v>1</v>
      </c>
      <c r="B38">
        <f>A38</f>
        <v>1</v>
      </c>
    </row>
    <row r="39" spans="1:3">
      <c r="A39">
        <v>5</v>
      </c>
      <c r="B39">
        <f t="shared" ref="B39:B40" si="6">A39</f>
        <v>5</v>
      </c>
    </row>
    <row r="40" spans="1:3">
      <c r="A40">
        <v>9</v>
      </c>
      <c r="B40">
        <f t="shared" si="6"/>
        <v>9</v>
      </c>
    </row>
    <row r="42" spans="1:3">
      <c r="A42">
        <v>2</v>
      </c>
      <c r="B42">
        <f>A42+1</f>
        <v>3</v>
      </c>
      <c r="C42" t="s">
        <v>30</v>
      </c>
    </row>
    <row r="43" spans="1:3">
      <c r="A43">
        <v>4</v>
      </c>
      <c r="B43">
        <f t="shared" ref="B43:B44" si="7">A43+1</f>
        <v>5</v>
      </c>
    </row>
    <row r="44" spans="1:3">
      <c r="A44">
        <v>10</v>
      </c>
      <c r="B44">
        <f t="shared" si="7"/>
        <v>11</v>
      </c>
    </row>
    <row r="46" spans="1:3">
      <c r="A46">
        <v>1</v>
      </c>
      <c r="B46">
        <f>A46+3</f>
        <v>4</v>
      </c>
      <c r="C46" t="s">
        <v>37</v>
      </c>
    </row>
    <row r="47" spans="1:3">
      <c r="A47">
        <v>5</v>
      </c>
      <c r="B47">
        <f t="shared" ref="B47:B48" si="8">A47+3</f>
        <v>8</v>
      </c>
    </row>
    <row r="48" spans="1:3">
      <c r="A48">
        <v>8</v>
      </c>
      <c r="B48">
        <f t="shared" si="8"/>
        <v>11</v>
      </c>
    </row>
    <row r="50" spans="1:3">
      <c r="A50">
        <v>2</v>
      </c>
      <c r="B50">
        <f>A50-1</f>
        <v>1</v>
      </c>
      <c r="C50" t="s">
        <v>38</v>
      </c>
    </row>
    <row r="51" spans="1:3">
      <c r="A51">
        <v>9</v>
      </c>
      <c r="B51">
        <f t="shared" ref="B51:B52" si="9">A51-1</f>
        <v>8</v>
      </c>
    </row>
    <row r="52" spans="1:3">
      <c r="A52">
        <v>11</v>
      </c>
      <c r="B52">
        <f t="shared" si="9"/>
        <v>10</v>
      </c>
    </row>
    <row r="54" spans="1:3">
      <c r="A54">
        <v>3</v>
      </c>
      <c r="B54">
        <f>A54-3</f>
        <v>0</v>
      </c>
      <c r="C54" t="s">
        <v>111</v>
      </c>
    </row>
    <row r="55" spans="1:3">
      <c r="A55">
        <v>6</v>
      </c>
      <c r="B55">
        <f t="shared" ref="B55:B56" si="10">A55-3</f>
        <v>3</v>
      </c>
    </row>
    <row r="56" spans="1:3">
      <c r="A56">
        <v>9</v>
      </c>
      <c r="B56">
        <f t="shared" si="10"/>
        <v>6</v>
      </c>
    </row>
    <row r="58" spans="1:3">
      <c r="A58" s="55" t="s">
        <v>112</v>
      </c>
      <c r="B58" s="54"/>
    </row>
    <row r="59" spans="1:3">
      <c r="A59" t="s">
        <v>108</v>
      </c>
      <c r="B59" t="s">
        <v>107</v>
      </c>
      <c r="C59" t="s">
        <v>29</v>
      </c>
    </row>
    <row r="60" spans="1:3">
      <c r="A60">
        <v>0</v>
      </c>
      <c r="B60">
        <f>20-A60</f>
        <v>20</v>
      </c>
    </row>
    <row r="61" spans="1:3">
      <c r="A61">
        <v>2</v>
      </c>
      <c r="B61">
        <f t="shared" ref="B61:B62" si="11">20-A61</f>
        <v>18</v>
      </c>
    </row>
    <row r="62" spans="1:3">
      <c r="A62">
        <v>3</v>
      </c>
      <c r="B62">
        <f t="shared" si="11"/>
        <v>17</v>
      </c>
    </row>
    <row r="64" spans="1:3">
      <c r="A64">
        <v>0</v>
      </c>
      <c r="B64">
        <f>20-0.5*A64</f>
        <v>20</v>
      </c>
      <c r="C64" t="s">
        <v>30</v>
      </c>
    </row>
    <row r="65" spans="1:3">
      <c r="A65">
        <v>2</v>
      </c>
      <c r="B65">
        <f t="shared" ref="B65:B66" si="12">20-0.5*A65</f>
        <v>19</v>
      </c>
    </row>
    <row r="66" spans="1:3">
      <c r="A66">
        <v>3</v>
      </c>
      <c r="B66">
        <f t="shared" si="12"/>
        <v>18.5</v>
      </c>
    </row>
    <row r="68" spans="1:3">
      <c r="A68">
        <v>0</v>
      </c>
      <c r="B68">
        <f>20-2*A68</f>
        <v>20</v>
      </c>
      <c r="C68" t="s">
        <v>37</v>
      </c>
    </row>
    <row r="69" spans="1:3">
      <c r="A69">
        <v>2</v>
      </c>
      <c r="B69">
        <f t="shared" ref="B69:B70" si="13">20-2*A69</f>
        <v>16</v>
      </c>
    </row>
    <row r="70" spans="1:3">
      <c r="A70">
        <v>3</v>
      </c>
      <c r="B70">
        <f t="shared" si="13"/>
        <v>14</v>
      </c>
    </row>
    <row r="72" spans="1:3">
      <c r="A72">
        <v>0</v>
      </c>
      <c r="B72">
        <f>20-0.25*A72</f>
        <v>20</v>
      </c>
      <c r="C72" t="s">
        <v>38</v>
      </c>
    </row>
    <row r="73" spans="1:3">
      <c r="A73">
        <v>2</v>
      </c>
      <c r="B73">
        <f t="shared" ref="B73:B74" si="14">20-0.25*A73</f>
        <v>19.5</v>
      </c>
    </row>
    <row r="74" spans="1:3">
      <c r="A74">
        <v>3</v>
      </c>
      <c r="B74">
        <f t="shared" si="14"/>
        <v>19.25</v>
      </c>
    </row>
    <row r="76" spans="1:3">
      <c r="A76">
        <v>0</v>
      </c>
      <c r="B76">
        <f>20-4*A76</f>
        <v>20</v>
      </c>
      <c r="C76" t="s">
        <v>111</v>
      </c>
    </row>
    <row r="77" spans="1:3">
      <c r="A77">
        <v>2</v>
      </c>
      <c r="B77">
        <f t="shared" ref="B77:B78" si="15">20-4*A77</f>
        <v>12</v>
      </c>
    </row>
    <row r="78" spans="1:3">
      <c r="A78">
        <v>3</v>
      </c>
      <c r="B78">
        <f t="shared" si="15"/>
        <v>8</v>
      </c>
    </row>
    <row r="80" spans="1:3">
      <c r="A80" s="55" t="s">
        <v>113</v>
      </c>
      <c r="B80" s="54"/>
    </row>
    <row r="81" spans="1:3">
      <c r="A81" t="s">
        <v>108</v>
      </c>
      <c r="B81" t="s">
        <v>107</v>
      </c>
      <c r="C81" t="s">
        <v>29</v>
      </c>
    </row>
    <row r="82" spans="1:3">
      <c r="A82">
        <v>0</v>
      </c>
      <c r="B82">
        <f>20+A82</f>
        <v>20</v>
      </c>
    </row>
    <row r="83" spans="1:3">
      <c r="A83">
        <v>2</v>
      </c>
      <c r="B83">
        <f t="shared" ref="B83:B84" si="16">20+A83</f>
        <v>22</v>
      </c>
    </row>
    <row r="84" spans="1:3">
      <c r="A84">
        <v>9</v>
      </c>
      <c r="B84">
        <f t="shared" si="16"/>
        <v>29</v>
      </c>
    </row>
    <row r="86" spans="1:3">
      <c r="A86">
        <v>0</v>
      </c>
      <c r="B86">
        <f>20+0.5*A86</f>
        <v>20</v>
      </c>
      <c r="C86" t="s">
        <v>30</v>
      </c>
    </row>
    <row r="87" spans="1:3">
      <c r="A87">
        <v>2</v>
      </c>
      <c r="B87">
        <f t="shared" ref="B87:B88" si="17">20+0.5*A87</f>
        <v>21</v>
      </c>
    </row>
    <row r="88" spans="1:3">
      <c r="A88">
        <v>9</v>
      </c>
      <c r="B88">
        <f t="shared" si="17"/>
        <v>24.5</v>
      </c>
    </row>
    <row r="90" spans="1:3">
      <c r="A90">
        <v>0</v>
      </c>
      <c r="B90">
        <f>20+2*A90</f>
        <v>20</v>
      </c>
      <c r="C90" t="s">
        <v>37</v>
      </c>
    </row>
    <row r="91" spans="1:3">
      <c r="A91">
        <v>2</v>
      </c>
      <c r="B91">
        <f t="shared" ref="B91:B92" si="18">20+2*A91</f>
        <v>24</v>
      </c>
    </row>
    <row r="92" spans="1:3">
      <c r="A92">
        <v>9</v>
      </c>
      <c r="B92">
        <f t="shared" si="18"/>
        <v>38</v>
      </c>
    </row>
    <row r="94" spans="1:3">
      <c r="A94">
        <v>0</v>
      </c>
      <c r="B94">
        <f>20+0.25*A94</f>
        <v>20</v>
      </c>
      <c r="C94" t="s">
        <v>38</v>
      </c>
    </row>
    <row r="95" spans="1:3">
      <c r="A95">
        <v>2</v>
      </c>
      <c r="B95">
        <f t="shared" ref="B95:B96" si="19">20+0.25*A95</f>
        <v>20.5</v>
      </c>
    </row>
    <row r="96" spans="1:3">
      <c r="A96">
        <v>9</v>
      </c>
      <c r="B96">
        <f t="shared" si="19"/>
        <v>22.25</v>
      </c>
    </row>
    <row r="98" spans="1:3">
      <c r="A98">
        <v>0</v>
      </c>
      <c r="B98">
        <f>20+4*A98</f>
        <v>20</v>
      </c>
      <c r="C98" t="s">
        <v>111</v>
      </c>
    </row>
    <row r="99" spans="1:3">
      <c r="A99">
        <v>2</v>
      </c>
      <c r="B99">
        <f t="shared" ref="B99:B100" si="20">20+4*A99</f>
        <v>28</v>
      </c>
    </row>
    <row r="100" spans="1:3">
      <c r="A100">
        <v>9</v>
      </c>
      <c r="B100">
        <f t="shared" si="20"/>
        <v>56</v>
      </c>
    </row>
    <row r="102" spans="1:3">
      <c r="A102" s="54">
        <v>4.24</v>
      </c>
      <c r="B102" s="54"/>
    </row>
    <row r="103" spans="1:3">
      <c r="A103" t="s">
        <v>108</v>
      </c>
      <c r="B103" t="s">
        <v>107</v>
      </c>
      <c r="C103" t="s">
        <v>29</v>
      </c>
    </row>
    <row r="104" spans="1:3">
      <c r="A104">
        <v>0</v>
      </c>
      <c r="B104">
        <f>5-A104</f>
        <v>5</v>
      </c>
    </row>
    <row r="105" spans="1:3">
      <c r="A105">
        <v>3</v>
      </c>
      <c r="B105">
        <f t="shared" ref="B105:B106" si="21">5-A105</f>
        <v>2</v>
      </c>
    </row>
    <row r="106" spans="1:3">
      <c r="A106">
        <v>5</v>
      </c>
      <c r="B106">
        <f t="shared" si="21"/>
        <v>0</v>
      </c>
    </row>
    <row r="108" spans="1:3">
      <c r="A108">
        <v>0</v>
      </c>
      <c r="B108">
        <f>10-A108</f>
        <v>10</v>
      </c>
      <c r="C108" t="s">
        <v>30</v>
      </c>
    </row>
    <row r="109" spans="1:3">
      <c r="A109">
        <v>3</v>
      </c>
      <c r="B109">
        <f t="shared" ref="B109:B110" si="22">10-A109</f>
        <v>7</v>
      </c>
    </row>
    <row r="110" spans="1:3">
      <c r="A110">
        <v>5</v>
      </c>
      <c r="B110">
        <f t="shared" si="22"/>
        <v>5</v>
      </c>
    </row>
    <row r="112" spans="1:3">
      <c r="A112">
        <v>0</v>
      </c>
      <c r="B112">
        <f>15-A112</f>
        <v>15</v>
      </c>
      <c r="C112" t="s">
        <v>37</v>
      </c>
    </row>
    <row r="113" spans="1:3">
      <c r="A113">
        <v>3</v>
      </c>
      <c r="B113">
        <f t="shared" ref="B113:B114" si="23">15-A113</f>
        <v>12</v>
      </c>
    </row>
    <row r="114" spans="1:3">
      <c r="A114">
        <v>5</v>
      </c>
      <c r="B114">
        <f t="shared" si="23"/>
        <v>10</v>
      </c>
    </row>
    <row r="118" spans="1:3">
      <c r="A118" s="54">
        <v>4.25</v>
      </c>
      <c r="B118" s="54"/>
    </row>
    <row r="119" spans="1:3">
      <c r="A119" t="s">
        <v>108</v>
      </c>
      <c r="B119" t="s">
        <v>107</v>
      </c>
      <c r="C119" t="s">
        <v>29</v>
      </c>
    </row>
    <row r="120" spans="1:3">
      <c r="A120">
        <v>0</v>
      </c>
      <c r="B120">
        <f>20+A120</f>
        <v>20</v>
      </c>
    </row>
    <row r="121" spans="1:3">
      <c r="A121">
        <v>3</v>
      </c>
      <c r="B121">
        <f t="shared" ref="B121:B122" si="24">20+A121</f>
        <v>23</v>
      </c>
    </row>
    <row r="122" spans="1:3">
      <c r="A122">
        <v>5</v>
      </c>
      <c r="B122">
        <f t="shared" si="24"/>
        <v>25</v>
      </c>
    </row>
    <row r="124" spans="1:3">
      <c r="A124">
        <v>0</v>
      </c>
      <c r="B124">
        <f>25+A124</f>
        <v>25</v>
      </c>
      <c r="C124" t="s">
        <v>30</v>
      </c>
    </row>
    <row r="125" spans="1:3">
      <c r="A125">
        <v>3</v>
      </c>
      <c r="B125">
        <f t="shared" ref="B125:B126" si="25">25+A125</f>
        <v>28</v>
      </c>
    </row>
    <row r="126" spans="1:3">
      <c r="A126">
        <v>5</v>
      </c>
      <c r="B126">
        <f t="shared" si="25"/>
        <v>30</v>
      </c>
    </row>
    <row r="128" spans="1:3">
      <c r="A128">
        <v>0</v>
      </c>
      <c r="B128">
        <f>30+A128</f>
        <v>30</v>
      </c>
      <c r="C128" t="s">
        <v>37</v>
      </c>
    </row>
    <row r="129" spans="1:3">
      <c r="A129">
        <v>3</v>
      </c>
      <c r="B129">
        <f t="shared" ref="B129:B130" si="26">30+A129</f>
        <v>33</v>
      </c>
    </row>
    <row r="130" spans="1:3">
      <c r="A130">
        <v>5</v>
      </c>
      <c r="B130">
        <f t="shared" si="26"/>
        <v>35</v>
      </c>
    </row>
    <row r="134" spans="1:3">
      <c r="A134" s="54">
        <v>4.26</v>
      </c>
      <c r="B134" s="54"/>
    </row>
    <row r="135" spans="1:3">
      <c r="A135" t="s">
        <v>108</v>
      </c>
      <c r="B135" t="s">
        <v>107</v>
      </c>
      <c r="C135" t="s">
        <v>29</v>
      </c>
    </row>
    <row r="136" spans="1:3">
      <c r="A136">
        <v>1</v>
      </c>
      <c r="B136">
        <f>1/A136</f>
        <v>1</v>
      </c>
    </row>
    <row r="137" spans="1:3">
      <c r="A137">
        <v>3</v>
      </c>
      <c r="B137">
        <f t="shared" ref="B137:B138" si="27">1/A137</f>
        <v>0.33333333333333331</v>
      </c>
    </row>
    <row r="138" spans="1:3">
      <c r="A138">
        <v>9</v>
      </c>
      <c r="B138">
        <f t="shared" si="27"/>
        <v>0.1111111111111111</v>
      </c>
    </row>
    <row r="140" spans="1:3">
      <c r="A140">
        <v>1</v>
      </c>
      <c r="B140">
        <f>3/A140</f>
        <v>3</v>
      </c>
      <c r="C140" t="s">
        <v>30</v>
      </c>
    </row>
    <row r="141" spans="1:3">
      <c r="A141">
        <v>3</v>
      </c>
      <c r="B141">
        <f t="shared" ref="B141:B142" si="28">3/A141</f>
        <v>1</v>
      </c>
    </row>
    <row r="142" spans="1:3">
      <c r="A142">
        <v>9</v>
      </c>
      <c r="B142">
        <f t="shared" si="28"/>
        <v>0.33333333333333331</v>
      </c>
    </row>
    <row r="144" spans="1:3">
      <c r="A144">
        <v>1</v>
      </c>
      <c r="B144">
        <f>6/A144</f>
        <v>6</v>
      </c>
      <c r="C144" t="s">
        <v>37</v>
      </c>
    </row>
    <row r="145" spans="1:3">
      <c r="A145">
        <v>3</v>
      </c>
      <c r="B145">
        <f t="shared" ref="B145:B146" si="29">6/A145</f>
        <v>2</v>
      </c>
    </row>
    <row r="146" spans="1:3">
      <c r="A146">
        <v>9</v>
      </c>
      <c r="B146">
        <f t="shared" si="29"/>
        <v>0.66666666666666663</v>
      </c>
    </row>
    <row r="149" spans="1:3">
      <c r="A149" s="54">
        <v>4.2699999999999996</v>
      </c>
      <c r="B149" s="54"/>
    </row>
    <row r="150" spans="1:3">
      <c r="A150" t="s">
        <v>108</v>
      </c>
      <c r="B150" t="s">
        <v>107</v>
      </c>
      <c r="C150" t="s">
        <v>29</v>
      </c>
    </row>
    <row r="151" spans="1:3">
      <c r="A151">
        <v>1</v>
      </c>
      <c r="B151">
        <f>1/A151</f>
        <v>1</v>
      </c>
    </row>
    <row r="152" spans="1:3">
      <c r="A152">
        <v>3</v>
      </c>
      <c r="B152">
        <f t="shared" ref="B152:B153" si="30">1/A152</f>
        <v>0.33333333333333331</v>
      </c>
    </row>
    <row r="153" spans="1:3">
      <c r="A153">
        <v>6</v>
      </c>
      <c r="B153">
        <f t="shared" si="30"/>
        <v>0.16666666666666666</v>
      </c>
    </row>
    <row r="155" spans="1:3">
      <c r="A155">
        <v>1</v>
      </c>
      <c r="B155">
        <f>1/A155^2</f>
        <v>1</v>
      </c>
      <c r="C155" t="s">
        <v>30</v>
      </c>
    </row>
    <row r="156" spans="1:3">
      <c r="A156">
        <v>3</v>
      </c>
      <c r="B156">
        <f t="shared" ref="B156:B157" si="31">1/A156^2</f>
        <v>0.1111111111111111</v>
      </c>
    </row>
    <row r="157" spans="1:3">
      <c r="A157">
        <v>6</v>
      </c>
      <c r="B157">
        <f t="shared" si="31"/>
        <v>2.7777777777777776E-2</v>
      </c>
    </row>
    <row r="159" spans="1:3">
      <c r="A159">
        <v>1</v>
      </c>
      <c r="B159">
        <f>1/A159^3</f>
        <v>1</v>
      </c>
      <c r="C159" t="s">
        <v>37</v>
      </c>
    </row>
    <row r="160" spans="1:3">
      <c r="A160">
        <v>3</v>
      </c>
      <c r="B160">
        <f t="shared" ref="B160:B161" si="32">1/A160^3</f>
        <v>3.7037037037037035E-2</v>
      </c>
    </row>
    <row r="161" spans="1:3">
      <c r="A161">
        <v>6</v>
      </c>
      <c r="B161">
        <f t="shared" si="32"/>
        <v>4.6296296296296294E-3</v>
      </c>
    </row>
    <row r="164" spans="1:3">
      <c r="A164" s="54">
        <v>4.28</v>
      </c>
      <c r="B164" s="54"/>
    </row>
    <row r="165" spans="1:3">
      <c r="A165" t="s">
        <v>108</v>
      </c>
      <c r="B165" t="s">
        <v>107</v>
      </c>
      <c r="C165" t="s">
        <v>29</v>
      </c>
    </row>
    <row r="166" spans="1:3">
      <c r="A166">
        <v>2</v>
      </c>
      <c r="B166">
        <f>1/(1-A166)</f>
        <v>-1</v>
      </c>
    </row>
    <row r="167" spans="1:3">
      <c r="A167">
        <v>3</v>
      </c>
      <c r="B167">
        <f t="shared" ref="B167:B168" si="33">1/(1-A167)</f>
        <v>-0.5</v>
      </c>
    </row>
    <row r="168" spans="1:3">
      <c r="A168">
        <v>4</v>
      </c>
      <c r="B168">
        <f t="shared" si="33"/>
        <v>-0.33333333333333331</v>
      </c>
    </row>
    <row r="170" spans="1:3">
      <c r="A170">
        <v>2</v>
      </c>
      <c r="B170">
        <f>1/(1-A170^2)</f>
        <v>-0.33333333333333331</v>
      </c>
      <c r="C170" t="s">
        <v>30</v>
      </c>
    </row>
    <row r="171" spans="1:3">
      <c r="A171">
        <v>3</v>
      </c>
      <c r="B171">
        <f t="shared" ref="B171:B172" si="34">1/(1-A171^2)</f>
        <v>-0.125</v>
      </c>
    </row>
    <row r="172" spans="1:3">
      <c r="A172">
        <v>4</v>
      </c>
      <c r="B172">
        <f t="shared" si="34"/>
        <v>-6.6666666666666666E-2</v>
      </c>
    </row>
    <row r="180" spans="1:3">
      <c r="A180" s="54">
        <v>4.29</v>
      </c>
      <c r="B180" s="54"/>
    </row>
    <row r="181" spans="1:3">
      <c r="A181" t="s">
        <v>108</v>
      </c>
      <c r="B181" t="s">
        <v>107</v>
      </c>
      <c r="C181" t="s">
        <v>29</v>
      </c>
    </row>
    <row r="182" spans="1:3">
      <c r="A182">
        <v>2</v>
      </c>
      <c r="B182">
        <f>1/A182^2</f>
        <v>0.25</v>
      </c>
    </row>
    <row r="183" spans="1:3">
      <c r="A183">
        <v>3</v>
      </c>
      <c r="B183">
        <f t="shared" ref="B183:B184" si="35">1/A183^2</f>
        <v>0.1111111111111111</v>
      </c>
    </row>
    <row r="184" spans="1:3">
      <c r="A184">
        <v>4</v>
      </c>
      <c r="B184">
        <f t="shared" si="35"/>
        <v>6.25E-2</v>
      </c>
    </row>
    <row r="186" spans="1:3">
      <c r="A186">
        <v>2</v>
      </c>
      <c r="B186">
        <f>3/(A186^2)</f>
        <v>0.75</v>
      </c>
      <c r="C186" t="s">
        <v>30</v>
      </c>
    </row>
    <row r="187" spans="1:3">
      <c r="A187">
        <v>3</v>
      </c>
      <c r="B187">
        <f t="shared" ref="B187:B188" si="36">3/(A187^2)</f>
        <v>0.33333333333333331</v>
      </c>
    </row>
    <row r="188" spans="1:3">
      <c r="A188">
        <v>4</v>
      </c>
      <c r="B188">
        <f t="shared" si="36"/>
        <v>0.1875</v>
      </c>
    </row>
    <row r="190" spans="1:3">
      <c r="A190">
        <v>2</v>
      </c>
      <c r="B190">
        <f>6/(A190^2)</f>
        <v>1.5</v>
      </c>
      <c r="C190" t="s">
        <v>37</v>
      </c>
    </row>
    <row r="191" spans="1:3">
      <c r="A191">
        <v>3</v>
      </c>
      <c r="B191">
        <f t="shared" ref="B191:B192" si="37">6/(A191^2)</f>
        <v>0.66666666666666663</v>
      </c>
    </row>
    <row r="192" spans="1:3">
      <c r="A192">
        <v>4</v>
      </c>
      <c r="B192">
        <f t="shared" si="37"/>
        <v>0.375</v>
      </c>
    </row>
    <row r="196" spans="1:3">
      <c r="A196" s="54">
        <v>4.4400000000000004</v>
      </c>
      <c r="B196" s="54"/>
    </row>
    <row r="197" spans="1:3">
      <c r="A197">
        <v>3000</v>
      </c>
      <c r="B197">
        <f>2200+0.5*A197</f>
        <v>3700</v>
      </c>
      <c r="C197" t="s">
        <v>114</v>
      </c>
    </row>
    <row r="198" spans="1:3">
      <c r="A198">
        <v>4000</v>
      </c>
      <c r="B198">
        <f t="shared" ref="B198:B199" si="38">2200+0.5*A198</f>
        <v>4200</v>
      </c>
    </row>
    <row r="199" spans="1:3">
      <c r="A199">
        <v>5000</v>
      </c>
      <c r="B199">
        <f t="shared" si="38"/>
        <v>4700</v>
      </c>
    </row>
    <row r="201" spans="1:3">
      <c r="A201">
        <v>3000</v>
      </c>
      <c r="B201">
        <f>1500+0.5*A201</f>
        <v>3000</v>
      </c>
      <c r="C201" t="s">
        <v>79</v>
      </c>
    </row>
    <row r="202" spans="1:3">
      <c r="A202">
        <v>4000</v>
      </c>
      <c r="B202">
        <f t="shared" ref="B202:B203" si="39">1500+0.5*A202</f>
        <v>3500</v>
      </c>
    </row>
    <row r="203" spans="1:3">
      <c r="A203">
        <v>5000</v>
      </c>
      <c r="B203">
        <f t="shared" si="39"/>
        <v>4000</v>
      </c>
    </row>
    <row r="205" spans="1:3">
      <c r="A205">
        <v>3000</v>
      </c>
      <c r="B205">
        <f>700</f>
        <v>700</v>
      </c>
      <c r="C205" t="s">
        <v>115</v>
      </c>
    </row>
    <row r="206" spans="1:3">
      <c r="A206">
        <v>4000</v>
      </c>
      <c r="B206">
        <f>700</f>
        <v>700</v>
      </c>
    </row>
    <row r="207" spans="1:3">
      <c r="A207">
        <v>5000</v>
      </c>
      <c r="B207">
        <f>700</f>
        <v>700</v>
      </c>
    </row>
    <row r="213" spans="1:3">
      <c r="A213" s="54">
        <v>4.45</v>
      </c>
      <c r="B213" s="54"/>
    </row>
    <row r="214" spans="1:3">
      <c r="A214">
        <v>0</v>
      </c>
      <c r="B214">
        <f>300+450+600+0.5*(A214)</f>
        <v>1350</v>
      </c>
      <c r="C214" t="s">
        <v>114</v>
      </c>
    </row>
    <row r="215" spans="1:3">
      <c r="A215">
        <v>1500</v>
      </c>
      <c r="B215">
        <f t="shared" ref="B215:B216" si="40">300+450+600+0.5*(A215)</f>
        <v>2100</v>
      </c>
    </row>
    <row r="216" spans="1:3">
      <c r="A216">
        <v>2500</v>
      </c>
      <c r="B216">
        <f t="shared" si="40"/>
        <v>2600</v>
      </c>
    </row>
    <row r="218" spans="1:3">
      <c r="A218">
        <v>0</v>
      </c>
      <c r="B218">
        <f>600+0.5*A218</f>
        <v>600</v>
      </c>
      <c r="C218" t="s">
        <v>79</v>
      </c>
    </row>
    <row r="219" spans="1:3">
      <c r="A219">
        <v>1500</v>
      </c>
      <c r="B219">
        <f t="shared" ref="B219:B220" si="41">600+0.5*A219</f>
        <v>1350</v>
      </c>
    </row>
    <row r="220" spans="1:3">
      <c r="A220">
        <v>2500</v>
      </c>
      <c r="B220">
        <f t="shared" si="41"/>
        <v>1850</v>
      </c>
    </row>
    <row r="222" spans="1:3">
      <c r="A222">
        <v>0</v>
      </c>
      <c r="B222">
        <f>750</f>
        <v>750</v>
      </c>
      <c r="C222" t="s">
        <v>115</v>
      </c>
    </row>
    <row r="223" spans="1:3">
      <c r="A223">
        <v>1500</v>
      </c>
      <c r="B223">
        <f>750</f>
        <v>750</v>
      </c>
    </row>
    <row r="224" spans="1:3">
      <c r="A224">
        <v>2500</v>
      </c>
      <c r="B224">
        <f>750</f>
        <v>750</v>
      </c>
    </row>
    <row r="229" spans="1:3">
      <c r="A229" s="54">
        <v>4.46</v>
      </c>
      <c r="B229" s="54"/>
    </row>
    <row r="230" spans="1:3">
      <c r="A230">
        <v>0</v>
      </c>
      <c r="B230">
        <f>500+800+0.15*(A230)</f>
        <v>1300</v>
      </c>
      <c r="C230" t="s">
        <v>114</v>
      </c>
    </row>
    <row r="231" spans="1:3">
      <c r="A231">
        <v>1750</v>
      </c>
      <c r="B231">
        <f t="shared" ref="B231:B232" si="42">500+800+0.15*(A231)</f>
        <v>1562.5</v>
      </c>
    </row>
    <row r="232" spans="1:3">
      <c r="A232">
        <v>3500</v>
      </c>
      <c r="B232">
        <f t="shared" si="42"/>
        <v>1825</v>
      </c>
    </row>
    <row r="234" spans="1:3">
      <c r="A234">
        <v>0</v>
      </c>
      <c r="B234">
        <f>800+0.15*A234</f>
        <v>800</v>
      </c>
      <c r="C234" t="s">
        <v>79</v>
      </c>
    </row>
    <row r="235" spans="1:3">
      <c r="A235">
        <v>1750</v>
      </c>
      <c r="B235">
        <f t="shared" ref="B235:B236" si="43">800+0.15*A235</f>
        <v>1062.5</v>
      </c>
    </row>
    <row r="236" spans="1:3">
      <c r="A236">
        <v>3500</v>
      </c>
      <c r="B236">
        <f t="shared" si="43"/>
        <v>1325</v>
      </c>
    </row>
    <row r="238" spans="1:3">
      <c r="A238">
        <v>0</v>
      </c>
      <c r="B238">
        <v>500</v>
      </c>
      <c r="C238" t="s">
        <v>115</v>
      </c>
    </row>
    <row r="239" spans="1:3">
      <c r="A239">
        <v>1750</v>
      </c>
      <c r="B239">
        <v>500</v>
      </c>
    </row>
    <row r="240" spans="1:3">
      <c r="A240">
        <v>3500</v>
      </c>
      <c r="B240">
        <v>500</v>
      </c>
    </row>
    <row r="244" spans="1:3">
      <c r="A244" s="54">
        <v>4.47</v>
      </c>
      <c r="B244" s="54"/>
    </row>
    <row r="245" spans="1:3">
      <c r="A245">
        <v>0</v>
      </c>
      <c r="B245">
        <f>450+850+(3/20)*A245</f>
        <v>1300</v>
      </c>
      <c r="C245" t="s">
        <v>114</v>
      </c>
    </row>
    <row r="246" spans="1:3">
      <c r="A246">
        <v>1700</v>
      </c>
      <c r="B246">
        <f t="shared" ref="B246:B247" si="44">450+850+(3/20)*A246</f>
        <v>1555</v>
      </c>
    </row>
    <row r="247" spans="1:3">
      <c r="A247">
        <v>3400</v>
      </c>
      <c r="B247">
        <f t="shared" si="44"/>
        <v>1810</v>
      </c>
    </row>
    <row r="249" spans="1:3">
      <c r="A249">
        <v>0</v>
      </c>
      <c r="B249">
        <f>850+(3/20)*A249</f>
        <v>850</v>
      </c>
      <c r="C249" t="s">
        <v>79</v>
      </c>
    </row>
    <row r="250" spans="1:3">
      <c r="A250">
        <v>1700</v>
      </c>
      <c r="B250">
        <f t="shared" ref="B250:B251" si="45">850+(3/20)*A250</f>
        <v>1105</v>
      </c>
    </row>
    <row r="251" spans="1:3">
      <c r="A251">
        <v>3400</v>
      </c>
      <c r="B251">
        <f t="shared" si="45"/>
        <v>1360</v>
      </c>
    </row>
    <row r="253" spans="1:3">
      <c r="A253">
        <v>0</v>
      </c>
      <c r="B253">
        <v>450</v>
      </c>
      <c r="C253" t="s">
        <v>115</v>
      </c>
    </row>
    <row r="254" spans="1:3">
      <c r="A254">
        <v>1700</v>
      </c>
      <c r="B254">
        <v>450</v>
      </c>
    </row>
    <row r="255" spans="1:3">
      <c r="A255">
        <v>3400</v>
      </c>
      <c r="B255">
        <v>450</v>
      </c>
    </row>
    <row r="260" spans="1:3">
      <c r="A260" s="54">
        <v>4.4800000000000004</v>
      </c>
      <c r="B260" s="54"/>
    </row>
    <row r="261" spans="1:3">
      <c r="A261">
        <v>0</v>
      </c>
      <c r="B261">
        <v>550</v>
      </c>
      <c r="C261" t="s">
        <v>115</v>
      </c>
    </row>
    <row r="262" spans="1:3">
      <c r="A262">
        <v>687.5</v>
      </c>
      <c r="B262">
        <v>550</v>
      </c>
    </row>
    <row r="263" spans="1:3">
      <c r="A263">
        <v>1000</v>
      </c>
      <c r="B263">
        <v>550</v>
      </c>
    </row>
    <row r="265" spans="1:3">
      <c r="A265">
        <v>0</v>
      </c>
      <c r="B265">
        <f>550+$C$265+0.2*A265</f>
        <v>550</v>
      </c>
    </row>
    <row r="266" spans="1:3">
      <c r="A266">
        <v>687.5</v>
      </c>
      <c r="B266">
        <f>550+$C$265+0.2*A266</f>
        <v>687.5</v>
      </c>
      <c r="C266" t="s">
        <v>114</v>
      </c>
    </row>
    <row r="267" spans="1:3">
      <c r="A267">
        <v>1000</v>
      </c>
      <c r="B267">
        <f t="shared" ref="B267" si="46">550+$C$265+0.2*A267</f>
        <v>750</v>
      </c>
    </row>
    <row r="269" spans="1:3">
      <c r="A269">
        <v>687.5</v>
      </c>
      <c r="B269">
        <v>550</v>
      </c>
      <c r="C269" t="s">
        <v>116</v>
      </c>
    </row>
    <row r="270" spans="1:3">
      <c r="A270">
        <v>687.5</v>
      </c>
      <c r="B270">
        <v>687.5</v>
      </c>
    </row>
    <row r="272" spans="1:3">
      <c r="A272">
        <v>0</v>
      </c>
      <c r="B272">
        <v>0</v>
      </c>
      <c r="C272" t="s">
        <v>120</v>
      </c>
    </row>
    <row r="273" spans="1:3">
      <c r="A273">
        <v>1000</v>
      </c>
      <c r="B273">
        <v>1000</v>
      </c>
    </row>
    <row r="275" spans="1:3">
      <c r="A275" s="55" t="s">
        <v>117</v>
      </c>
      <c r="B275" s="54"/>
    </row>
    <row r="276" spans="1:3">
      <c r="B276">
        <v>0.5</v>
      </c>
      <c r="C276" t="s">
        <v>102</v>
      </c>
    </row>
    <row r="277" spans="1:3">
      <c r="B277">
        <v>450</v>
      </c>
    </row>
    <row r="278" spans="1:3">
      <c r="B278" s="46">
        <v>150</v>
      </c>
    </row>
    <row r="279" spans="1:3">
      <c r="B279">
        <v>200</v>
      </c>
    </row>
    <row r="280" spans="1:3">
      <c r="A280">
        <v>0</v>
      </c>
      <c r="B280">
        <f>$B$279+$B$278+$B$276*A280</f>
        <v>350</v>
      </c>
      <c r="C280" t="s">
        <v>114</v>
      </c>
    </row>
    <row r="281" spans="1:3">
      <c r="A281">
        <v>450</v>
      </c>
      <c r="B281">
        <f t="shared" ref="B281:B282" si="47">$B$279+$B$278+$B$276*A281</f>
        <v>575</v>
      </c>
    </row>
    <row r="282" spans="1:3">
      <c r="A282">
        <v>800</v>
      </c>
      <c r="B282">
        <f t="shared" si="47"/>
        <v>750</v>
      </c>
    </row>
    <row r="284" spans="1:3">
      <c r="A284">
        <v>0</v>
      </c>
      <c r="B284">
        <f>$B$278+$B$279</f>
        <v>350</v>
      </c>
      <c r="C284" t="s">
        <v>115</v>
      </c>
    </row>
    <row r="285" spans="1:3">
      <c r="A285">
        <v>450</v>
      </c>
      <c r="B285">
        <f>$B$278+$B$279</f>
        <v>350</v>
      </c>
    </row>
    <row r="286" spans="1:3">
      <c r="A286">
        <v>800</v>
      </c>
      <c r="B286">
        <f t="shared" ref="B286" si="48">$B$278+$B$279</f>
        <v>350</v>
      </c>
    </row>
    <row r="288" spans="1:3">
      <c r="A288">
        <v>0</v>
      </c>
      <c r="B288">
        <f>$B$278</f>
        <v>150</v>
      </c>
      <c r="C288" t="s">
        <v>118</v>
      </c>
    </row>
    <row r="289" spans="1:4">
      <c r="A289">
        <v>450</v>
      </c>
      <c r="B289">
        <f>$B$278</f>
        <v>150</v>
      </c>
    </row>
    <row r="290" spans="1:4">
      <c r="A290">
        <v>800</v>
      </c>
      <c r="B290">
        <f t="shared" ref="B290" si="49">$B$278</f>
        <v>150</v>
      </c>
    </row>
    <row r="291" spans="1:4">
      <c r="D291" t="s">
        <v>121</v>
      </c>
    </row>
    <row r="292" spans="1:4">
      <c r="A292">
        <v>0</v>
      </c>
      <c r="B292">
        <v>200</v>
      </c>
      <c r="C292" t="s">
        <v>119</v>
      </c>
    </row>
    <row r="293" spans="1:4">
      <c r="A293">
        <v>450</v>
      </c>
      <c r="B293">
        <v>200</v>
      </c>
      <c r="D293">
        <f>350/0.5</f>
        <v>700</v>
      </c>
    </row>
    <row r="294" spans="1:4">
      <c r="A294">
        <v>800</v>
      </c>
      <c r="B294">
        <v>200</v>
      </c>
      <c r="D294">
        <f>150+200+0.5*D293</f>
        <v>700</v>
      </c>
    </row>
    <row r="297" spans="1:4">
      <c r="A297" s="55" t="s">
        <v>122</v>
      </c>
      <c r="B297" s="54"/>
    </row>
    <row r="298" spans="1:4">
      <c r="B298">
        <v>0.5</v>
      </c>
      <c r="C298" t="s">
        <v>102</v>
      </c>
    </row>
    <row r="299" spans="1:4">
      <c r="B299">
        <v>450</v>
      </c>
    </row>
    <row r="300" spans="1:4">
      <c r="B300" s="46">
        <v>150</v>
      </c>
    </row>
    <row r="301" spans="1:4">
      <c r="B301">
        <v>200</v>
      </c>
    </row>
    <row r="302" spans="1:4">
      <c r="A302">
        <v>0</v>
      </c>
      <c r="B302">
        <f>$B$279+$B$278+$B$276*A302</f>
        <v>350</v>
      </c>
      <c r="C302" t="s">
        <v>114</v>
      </c>
    </row>
    <row r="303" spans="1:4">
      <c r="A303">
        <v>450</v>
      </c>
      <c r="B303">
        <f t="shared" ref="B303:B304" si="50">$B$279+$B$278+$B$276*A303</f>
        <v>575</v>
      </c>
    </row>
    <row r="304" spans="1:4">
      <c r="A304">
        <v>800</v>
      </c>
      <c r="B304">
        <f t="shared" si="50"/>
        <v>750</v>
      </c>
    </row>
    <row r="306" spans="1:3">
      <c r="A306">
        <v>0</v>
      </c>
      <c r="B306">
        <f>$B$278+$B$279</f>
        <v>350</v>
      </c>
      <c r="C306" t="s">
        <v>115</v>
      </c>
    </row>
    <row r="307" spans="1:3">
      <c r="A307">
        <v>450</v>
      </c>
      <c r="B307">
        <f>$B$278+$B$279</f>
        <v>350</v>
      </c>
    </row>
    <row r="308" spans="1:3">
      <c r="A308">
        <v>800</v>
      </c>
      <c r="B308">
        <f t="shared" ref="B308" si="51">$B$278+$B$279</f>
        <v>350</v>
      </c>
    </row>
    <row r="310" spans="1:3">
      <c r="A310">
        <v>0</v>
      </c>
      <c r="B310">
        <f>$B$278</f>
        <v>150</v>
      </c>
      <c r="C310" t="s">
        <v>118</v>
      </c>
    </row>
    <row r="311" spans="1:3">
      <c r="A311">
        <v>450</v>
      </c>
      <c r="B311">
        <f>$B$278</f>
        <v>150</v>
      </c>
    </row>
    <row r="312" spans="1:3">
      <c r="A312">
        <v>800</v>
      </c>
      <c r="B312">
        <f t="shared" ref="B312" si="52">$B$278</f>
        <v>150</v>
      </c>
    </row>
    <row r="314" spans="1:3">
      <c r="A314">
        <v>0</v>
      </c>
      <c r="B314">
        <v>200</v>
      </c>
      <c r="C314" t="s">
        <v>119</v>
      </c>
    </row>
    <row r="315" spans="1:3">
      <c r="A315">
        <v>450</v>
      </c>
      <c r="B315">
        <v>200</v>
      </c>
    </row>
    <row r="316" spans="1:3">
      <c r="A316">
        <v>800</v>
      </c>
      <c r="B316">
        <v>200</v>
      </c>
    </row>
    <row r="318" spans="1:3">
      <c r="A318">
        <v>0</v>
      </c>
      <c r="B318">
        <v>0</v>
      </c>
      <c r="C318" t="s">
        <v>120</v>
      </c>
    </row>
    <row r="319" spans="1:3">
      <c r="A319">
        <v>700</v>
      </c>
      <c r="B319">
        <v>700</v>
      </c>
    </row>
    <row r="320" spans="1:3">
      <c r="A320">
        <v>800</v>
      </c>
      <c r="B320">
        <v>800</v>
      </c>
    </row>
    <row r="322" spans="1:4">
      <c r="A322">
        <v>450</v>
      </c>
      <c r="B322">
        <v>575</v>
      </c>
      <c r="C322" t="s">
        <v>116</v>
      </c>
    </row>
    <row r="323" spans="1:4">
      <c r="A323">
        <v>450</v>
      </c>
      <c r="B323">
        <v>450</v>
      </c>
    </row>
    <row r="324" spans="1:4">
      <c r="A324">
        <v>450</v>
      </c>
      <c r="B324">
        <v>350</v>
      </c>
    </row>
    <row r="326" spans="1:4">
      <c r="A326" s="55" t="s">
        <v>125</v>
      </c>
      <c r="B326" s="54"/>
    </row>
    <row r="327" spans="1:4">
      <c r="B327">
        <v>0.6</v>
      </c>
      <c r="C327">
        <v>0.65</v>
      </c>
    </row>
    <row r="328" spans="1:4">
      <c r="B328">
        <v>1600</v>
      </c>
      <c r="C328">
        <v>1600</v>
      </c>
      <c r="D328" t="s">
        <v>115</v>
      </c>
    </row>
    <row r="329" spans="1:4">
      <c r="A329" t="s">
        <v>123</v>
      </c>
      <c r="C329" t="s">
        <v>124</v>
      </c>
    </row>
    <row r="330" spans="1:4">
      <c r="A330">
        <v>0</v>
      </c>
      <c r="B330">
        <f>$B$328+$B$327*A330</f>
        <v>1600</v>
      </c>
      <c r="C330">
        <v>0</v>
      </c>
      <c r="D330">
        <f>$C$328+$C$327*C330</f>
        <v>1600</v>
      </c>
    </row>
    <row r="331" spans="1:4">
      <c r="A331">
        <v>2000</v>
      </c>
      <c r="B331">
        <f t="shared" ref="B331:B333" si="53">$B$328+$B$327*A331</f>
        <v>2800</v>
      </c>
      <c r="C331">
        <v>2000</v>
      </c>
      <c r="D331">
        <f t="shared" ref="D331:D333" si="54">$C$328+$C$327*C331</f>
        <v>2900</v>
      </c>
    </row>
    <row r="332" spans="1:4">
      <c r="A332">
        <v>4000</v>
      </c>
      <c r="B332">
        <f t="shared" si="53"/>
        <v>4000</v>
      </c>
      <c r="C332">
        <f>1600/0.35</f>
        <v>4571.4285714285716</v>
      </c>
      <c r="D332">
        <f t="shared" si="54"/>
        <v>4571.4285714285716</v>
      </c>
    </row>
    <row r="333" spans="1:4">
      <c r="A333">
        <v>8000</v>
      </c>
      <c r="B333">
        <f t="shared" si="53"/>
        <v>6400</v>
      </c>
      <c r="C333">
        <v>8000</v>
      </c>
      <c r="D333">
        <f t="shared" si="54"/>
        <v>6800</v>
      </c>
    </row>
    <row r="335" spans="1:4">
      <c r="A335">
        <v>0</v>
      </c>
      <c r="B335">
        <v>0</v>
      </c>
    </row>
    <row r="336" spans="1:4">
      <c r="A336">
        <v>8000</v>
      </c>
      <c r="B336">
        <v>8000</v>
      </c>
    </row>
    <row r="338" spans="1:4">
      <c r="A338" s="47"/>
      <c r="B338" s="47"/>
    </row>
    <row r="339" spans="1:4">
      <c r="A339" s="55" t="s">
        <v>126</v>
      </c>
      <c r="B339" s="54"/>
    </row>
    <row r="340" spans="1:4">
      <c r="A340" s="47" t="s">
        <v>80</v>
      </c>
      <c r="B340" t="s">
        <v>127</v>
      </c>
      <c r="C340" t="s">
        <v>128</v>
      </c>
      <c r="D340" t="s">
        <v>129</v>
      </c>
    </row>
    <row r="341" spans="1:4">
      <c r="A341">
        <v>300</v>
      </c>
      <c r="B341">
        <v>50</v>
      </c>
      <c r="C341">
        <v>35</v>
      </c>
      <c r="D341">
        <f>B341-C341</f>
        <v>15</v>
      </c>
    </row>
    <row r="342" spans="1:4">
      <c r="A342">
        <v>320</v>
      </c>
      <c r="B342">
        <v>50</v>
      </c>
      <c r="C342">
        <v>40</v>
      </c>
      <c r="D342">
        <f t="shared" ref="D342:D346" si="55">B342-C342</f>
        <v>10</v>
      </c>
    </row>
    <row r="343" spans="1:4">
      <c r="A343">
        <v>340</v>
      </c>
      <c r="B343">
        <v>50</v>
      </c>
      <c r="C343">
        <v>45</v>
      </c>
      <c r="D343">
        <f t="shared" si="55"/>
        <v>5</v>
      </c>
    </row>
    <row r="344" spans="1:4">
      <c r="A344">
        <v>360</v>
      </c>
      <c r="B344">
        <v>50</v>
      </c>
      <c r="C344">
        <v>50</v>
      </c>
      <c r="D344">
        <f t="shared" si="55"/>
        <v>0</v>
      </c>
    </row>
    <row r="345" spans="1:4">
      <c r="A345">
        <v>380</v>
      </c>
      <c r="B345">
        <v>50</v>
      </c>
      <c r="C345">
        <v>55</v>
      </c>
      <c r="D345">
        <f t="shared" si="55"/>
        <v>-5</v>
      </c>
    </row>
    <row r="346" spans="1:4">
      <c r="A346">
        <v>400</v>
      </c>
      <c r="B346">
        <v>50</v>
      </c>
      <c r="C346">
        <v>60</v>
      </c>
      <c r="D346">
        <f t="shared" si="55"/>
        <v>-10</v>
      </c>
    </row>
    <row r="354" spans="1:4">
      <c r="A354" s="55" t="s">
        <v>130</v>
      </c>
      <c r="B354" s="54"/>
    </row>
    <row r="355" spans="1:4">
      <c r="A355" s="47" t="s">
        <v>80</v>
      </c>
      <c r="B355" t="s">
        <v>127</v>
      </c>
      <c r="C355" t="s">
        <v>128</v>
      </c>
      <c r="D355" t="s">
        <v>129</v>
      </c>
    </row>
    <row r="356" spans="1:4">
      <c r="A356">
        <v>800</v>
      </c>
      <c r="B356">
        <v>200</v>
      </c>
      <c r="C356">
        <v>150</v>
      </c>
      <c r="D356">
        <f>B356-C356</f>
        <v>50</v>
      </c>
    </row>
    <row r="357" spans="1:4">
      <c r="A357">
        <v>810</v>
      </c>
      <c r="B357">
        <v>200</v>
      </c>
      <c r="C357">
        <v>175</v>
      </c>
      <c r="D357">
        <f t="shared" ref="D357:D361" si="56">B357-C357</f>
        <v>25</v>
      </c>
    </row>
    <row r="358" spans="1:4">
      <c r="A358">
        <v>820</v>
      </c>
      <c r="B358">
        <v>200</v>
      </c>
      <c r="C358">
        <v>200</v>
      </c>
      <c r="D358">
        <f t="shared" si="56"/>
        <v>0</v>
      </c>
    </row>
    <row r="359" spans="1:4">
      <c r="A359">
        <v>830</v>
      </c>
      <c r="B359">
        <v>200</v>
      </c>
      <c r="C359">
        <v>225</v>
      </c>
      <c r="D359">
        <f t="shared" si="56"/>
        <v>-25</v>
      </c>
    </row>
    <row r="360" spans="1:4">
      <c r="A360">
        <v>840</v>
      </c>
      <c r="B360">
        <v>200</v>
      </c>
      <c r="C360">
        <v>250</v>
      </c>
      <c r="D360">
        <f t="shared" si="56"/>
        <v>-50</v>
      </c>
    </row>
    <row r="361" spans="1:4">
      <c r="A361">
        <v>850</v>
      </c>
      <c r="B361">
        <v>200</v>
      </c>
      <c r="C361">
        <v>275</v>
      </c>
      <c r="D361">
        <f t="shared" si="56"/>
        <v>-75</v>
      </c>
    </row>
    <row r="369" spans="1:5">
      <c r="A369" s="55" t="s">
        <v>133</v>
      </c>
      <c r="B369" s="54"/>
    </row>
    <row r="370" spans="1:5">
      <c r="A370" t="s">
        <v>132</v>
      </c>
      <c r="B370" t="s">
        <v>131</v>
      </c>
      <c r="C370" t="s">
        <v>37</v>
      </c>
      <c r="D370" t="s">
        <v>115</v>
      </c>
    </row>
    <row r="371" spans="1:5">
      <c r="A371">
        <v>500</v>
      </c>
      <c r="B371">
        <v>200</v>
      </c>
      <c r="C371">
        <v>0.25</v>
      </c>
      <c r="D371">
        <f>A371+B371</f>
        <v>700</v>
      </c>
    </row>
    <row r="372" spans="1:5">
      <c r="A372" t="s">
        <v>114</v>
      </c>
      <c r="C372" t="s">
        <v>79</v>
      </c>
      <c r="E372" t="s">
        <v>120</v>
      </c>
    </row>
    <row r="373" spans="1:5">
      <c r="A373">
        <f>$D$371+$C$371*B373</f>
        <v>700</v>
      </c>
      <c r="B373">
        <v>0</v>
      </c>
      <c r="C373">
        <f>$A$371+$C$371*B373</f>
        <v>500</v>
      </c>
      <c r="D373">
        <v>700</v>
      </c>
      <c r="E373">
        <v>0</v>
      </c>
    </row>
    <row r="374" spans="1:5">
      <c r="A374">
        <f>$D$371+$C$371*B374</f>
        <v>933.33333333333337</v>
      </c>
      <c r="B374">
        <f>D371/(1-C371)</f>
        <v>933.33333333333337</v>
      </c>
      <c r="C374">
        <f t="shared" ref="C374:C375" si="57">$A$371+$C$371*B374</f>
        <v>733.33333333333337</v>
      </c>
      <c r="D374">
        <v>700</v>
      </c>
      <c r="E374">
        <f>B374</f>
        <v>933.33333333333337</v>
      </c>
    </row>
    <row r="375" spans="1:5">
      <c r="A375">
        <f t="shared" ref="A375" si="58">$D$371+$C$371*B375</f>
        <v>1150</v>
      </c>
      <c r="B375">
        <v>1800</v>
      </c>
      <c r="C375">
        <f t="shared" si="57"/>
        <v>950</v>
      </c>
      <c r="D375">
        <v>700</v>
      </c>
      <c r="E375">
        <f>B375</f>
        <v>1800</v>
      </c>
    </row>
    <row r="384" spans="1:5">
      <c r="A384" s="55" t="s">
        <v>134</v>
      </c>
      <c r="B384" s="54"/>
    </row>
    <row r="385" spans="1:5">
      <c r="A385" t="s">
        <v>132</v>
      </c>
      <c r="B385" t="s">
        <v>131</v>
      </c>
      <c r="C385" t="s">
        <v>37</v>
      </c>
      <c r="D385" t="s">
        <v>115</v>
      </c>
    </row>
    <row r="386" spans="1:5">
      <c r="A386">
        <v>500</v>
      </c>
      <c r="B386">
        <v>200</v>
      </c>
      <c r="C386">
        <v>0.5</v>
      </c>
      <c r="D386">
        <f>A386+B386</f>
        <v>700</v>
      </c>
    </row>
    <row r="387" spans="1:5">
      <c r="A387" t="s">
        <v>114</v>
      </c>
      <c r="C387" t="s">
        <v>79</v>
      </c>
      <c r="E387" t="s">
        <v>120</v>
      </c>
    </row>
    <row r="388" spans="1:5">
      <c r="A388">
        <f>$D$386+$C$386*B388</f>
        <v>700</v>
      </c>
      <c r="B388">
        <v>0</v>
      </c>
      <c r="C388">
        <f>$A$386+$C$386*B388</f>
        <v>500</v>
      </c>
      <c r="D388">
        <f>$D$386</f>
        <v>700</v>
      </c>
      <c r="E388">
        <v>0</v>
      </c>
    </row>
    <row r="389" spans="1:5">
      <c r="A389">
        <f t="shared" ref="A389:A390" si="59">$D$386+$C$386*B389</f>
        <v>1400</v>
      </c>
      <c r="B389">
        <v>1400</v>
      </c>
      <c r="C389">
        <f t="shared" ref="C389:C390" si="60">$A$386+$C$386*B389</f>
        <v>1200</v>
      </c>
      <c r="D389">
        <f t="shared" ref="D389:D390" si="61">$D$386</f>
        <v>700</v>
      </c>
      <c r="E389">
        <v>1400</v>
      </c>
    </row>
    <row r="390" spans="1:5">
      <c r="A390">
        <f t="shared" si="59"/>
        <v>2100</v>
      </c>
      <c r="B390">
        <v>2800</v>
      </c>
      <c r="C390">
        <f t="shared" si="60"/>
        <v>1900</v>
      </c>
      <c r="D390">
        <f t="shared" si="61"/>
        <v>700</v>
      </c>
      <c r="E390">
        <v>2800</v>
      </c>
    </row>
    <row r="399" spans="1:5">
      <c r="A399" s="55" t="s">
        <v>135</v>
      </c>
      <c r="B399" s="54"/>
    </row>
    <row r="400" spans="1:5">
      <c r="A400" t="s">
        <v>132</v>
      </c>
      <c r="B400" t="s">
        <v>131</v>
      </c>
      <c r="C400" t="s">
        <v>37</v>
      </c>
      <c r="D400" t="s">
        <v>115</v>
      </c>
    </row>
    <row r="401" spans="1:5">
      <c r="A401">
        <v>500</v>
      </c>
      <c r="B401">
        <v>200</v>
      </c>
      <c r="C401">
        <v>0.75</v>
      </c>
      <c r="D401">
        <f>A401+B401</f>
        <v>700</v>
      </c>
    </row>
    <row r="402" spans="1:5">
      <c r="A402" t="s">
        <v>114</v>
      </c>
      <c r="C402" t="s">
        <v>79</v>
      </c>
      <c r="E402" t="s">
        <v>120</v>
      </c>
    </row>
    <row r="403" spans="1:5">
      <c r="A403">
        <f>$D$401+$C$401*B403</f>
        <v>700</v>
      </c>
      <c r="B403">
        <v>0</v>
      </c>
      <c r="C403">
        <f>$A$401+$C$401*B403</f>
        <v>500</v>
      </c>
      <c r="D403">
        <f>$D$401</f>
        <v>700</v>
      </c>
      <c r="E403">
        <f>B403</f>
        <v>0</v>
      </c>
    </row>
    <row r="404" spans="1:5">
      <c r="A404">
        <f>$D$401+$C$401*B404</f>
        <v>2800</v>
      </c>
      <c r="B404">
        <f>D401/(1-C401)</f>
        <v>2800</v>
      </c>
      <c r="C404">
        <f t="shared" ref="C404:C405" si="62">$A$401+$C$401*B404</f>
        <v>2600</v>
      </c>
      <c r="D404">
        <f t="shared" ref="D404:D405" si="63">$D$401</f>
        <v>700</v>
      </c>
      <c r="E404">
        <f t="shared" ref="E404:E405" si="64">B404</f>
        <v>2800</v>
      </c>
    </row>
    <row r="405" spans="1:5">
      <c r="A405">
        <f>$D$401+$C$401*B405</f>
        <v>4900</v>
      </c>
      <c r="B405">
        <v>5600</v>
      </c>
      <c r="C405">
        <f t="shared" si="62"/>
        <v>4700</v>
      </c>
      <c r="D405">
        <f t="shared" si="63"/>
        <v>700</v>
      </c>
      <c r="E405">
        <f t="shared" si="64"/>
        <v>5600</v>
      </c>
    </row>
    <row r="414" spans="1:5">
      <c r="A414" s="55" t="s">
        <v>136</v>
      </c>
      <c r="B414" s="54"/>
    </row>
    <row r="415" spans="1:5">
      <c r="A415" t="s">
        <v>37</v>
      </c>
      <c r="B415" t="s">
        <v>67</v>
      </c>
      <c r="C415" t="s">
        <v>115</v>
      </c>
    </row>
    <row r="416" spans="1:5">
      <c r="A416">
        <v>0.25</v>
      </c>
      <c r="B416">
        <v>0.25</v>
      </c>
      <c r="C416">
        <v>850</v>
      </c>
    </row>
    <row r="417" spans="1:4">
      <c r="A417" t="s">
        <v>114</v>
      </c>
      <c r="B417">
        <f>1-B416</f>
        <v>0.75</v>
      </c>
      <c r="C417">
        <f>1/(1-(A416*B417))</f>
        <v>1.2307692307692308</v>
      </c>
      <c r="D417" t="s">
        <v>120</v>
      </c>
    </row>
    <row r="418" spans="1:4">
      <c r="A418">
        <f>$C$416+$A$416*(1-$B$416)*B418</f>
        <v>850</v>
      </c>
      <c r="B418">
        <v>0</v>
      </c>
      <c r="C418">
        <f>B418</f>
        <v>0</v>
      </c>
    </row>
    <row r="419" spans="1:4">
      <c r="A419">
        <f>$C$416+$A$416*(1-$B$416)*B419</f>
        <v>1046.1538461538462</v>
      </c>
      <c r="B419">
        <f>C416*C417</f>
        <v>1046.1538461538462</v>
      </c>
      <c r="C419">
        <f t="shared" ref="C419:C420" si="65">B419</f>
        <v>1046.1538461538462</v>
      </c>
      <c r="D419">
        <f>C419*B416</f>
        <v>261.53846153846155</v>
      </c>
    </row>
    <row r="420" spans="1:4">
      <c r="A420">
        <f t="shared" ref="A420" si="66">$C$416+$A$416*(1-$B$416)*B420</f>
        <v>1242.25</v>
      </c>
      <c r="B420">
        <v>2092</v>
      </c>
      <c r="C420">
        <f t="shared" si="65"/>
        <v>2092</v>
      </c>
    </row>
    <row r="431" spans="1:4">
      <c r="A431" s="55" t="s">
        <v>137</v>
      </c>
      <c r="B431" s="54"/>
    </row>
    <row r="432" spans="1:4">
      <c r="A432" t="s">
        <v>37</v>
      </c>
      <c r="B432" t="s">
        <v>67</v>
      </c>
      <c r="C432" t="s">
        <v>115</v>
      </c>
    </row>
    <row r="433" spans="1:4">
      <c r="A433">
        <v>0.25</v>
      </c>
      <c r="B433">
        <v>0.35</v>
      </c>
      <c r="C433">
        <v>850</v>
      </c>
    </row>
    <row r="434" spans="1:4">
      <c r="A434" t="s">
        <v>114</v>
      </c>
      <c r="B434">
        <f>1-B433</f>
        <v>0.65</v>
      </c>
      <c r="C434">
        <f>1/(1-(A433*B434))</f>
        <v>1.1940298507462686</v>
      </c>
      <c r="D434" t="s">
        <v>120</v>
      </c>
    </row>
    <row r="435" spans="1:4">
      <c r="A435">
        <f>$C$433+$A$433*(1-$B$433)*B435</f>
        <v>850</v>
      </c>
      <c r="B435">
        <v>0</v>
      </c>
      <c r="C435">
        <f>B435</f>
        <v>0</v>
      </c>
      <c r="D435">
        <f>B433*C436</f>
        <v>355.2238805970149</v>
      </c>
    </row>
    <row r="436" spans="1:4">
      <c r="A436">
        <f t="shared" ref="A436:A437" si="67">$C$433+$A$433*(1-$B$433)*B436</f>
        <v>1014.9253731343283</v>
      </c>
      <c r="B436">
        <f>C433/(1-$A$433*(1-B433))</f>
        <v>1014.9253731343283</v>
      </c>
      <c r="C436">
        <f t="shared" ref="C436:C437" si="68">B436</f>
        <v>1014.9253731343283</v>
      </c>
    </row>
    <row r="437" spans="1:4">
      <c r="A437">
        <f t="shared" si="67"/>
        <v>1179.875</v>
      </c>
      <c r="B437">
        <v>2030</v>
      </c>
      <c r="C437">
        <f t="shared" si="68"/>
        <v>2030</v>
      </c>
    </row>
    <row r="445" spans="1:4">
      <c r="A445" s="55" t="s">
        <v>138</v>
      </c>
      <c r="B445" s="54"/>
    </row>
    <row r="446" spans="1:4">
      <c r="A446" t="s">
        <v>37</v>
      </c>
      <c r="B446" t="s">
        <v>67</v>
      </c>
      <c r="C446" t="s">
        <v>115</v>
      </c>
    </row>
    <row r="447" spans="1:4">
      <c r="A447">
        <v>0.25</v>
      </c>
      <c r="B447">
        <v>0.4</v>
      </c>
      <c r="C447">
        <v>850</v>
      </c>
    </row>
    <row r="448" spans="1:4">
      <c r="A448" t="s">
        <v>114</v>
      </c>
      <c r="B448">
        <f>1-B447</f>
        <v>0.6</v>
      </c>
      <c r="C448">
        <f>1/(1-(A447*B448))</f>
        <v>1.1764705882352942</v>
      </c>
      <c r="D448" t="s">
        <v>120</v>
      </c>
    </row>
    <row r="449" spans="1:4">
      <c r="A449">
        <f>$C$447+$A$447*(1-$B$447)*B449</f>
        <v>850</v>
      </c>
      <c r="B449">
        <v>0</v>
      </c>
      <c r="C449">
        <f>B449</f>
        <v>0</v>
      </c>
      <c r="D449">
        <f>B447*C450</f>
        <v>400</v>
      </c>
    </row>
    <row r="450" spans="1:4">
      <c r="A450">
        <f t="shared" ref="A450:A451" si="69">$C$447+$A$447*(1-$B$447)*B450</f>
        <v>1000</v>
      </c>
      <c r="B450">
        <f>C447/(1-$A$447*(1-$B$447))</f>
        <v>1000</v>
      </c>
      <c r="C450">
        <f t="shared" ref="C450:C451" si="70">B450</f>
        <v>1000</v>
      </c>
    </row>
    <row r="451" spans="1:4">
      <c r="A451">
        <f t="shared" si="69"/>
        <v>1150</v>
      </c>
      <c r="B451">
        <v>2000</v>
      </c>
      <c r="C451">
        <f t="shared" si="70"/>
        <v>2000</v>
      </c>
    </row>
    <row r="460" spans="1:4">
      <c r="B460" s="48" t="s">
        <v>143</v>
      </c>
      <c r="C460" s="48" t="s">
        <v>149</v>
      </c>
      <c r="D460" s="48" t="s">
        <v>150</v>
      </c>
    </row>
    <row r="461" spans="1:4">
      <c r="A461" t="s">
        <v>115</v>
      </c>
      <c r="B461">
        <v>105</v>
      </c>
      <c r="C461">
        <v>105</v>
      </c>
      <c r="D461">
        <v>105</v>
      </c>
    </row>
    <row r="462" spans="1:4">
      <c r="A462" t="s">
        <v>140</v>
      </c>
      <c r="B462">
        <v>50</v>
      </c>
      <c r="C462">
        <v>50</v>
      </c>
      <c r="D462">
        <v>50</v>
      </c>
    </row>
    <row r="463" spans="1:4">
      <c r="A463" t="s">
        <v>132</v>
      </c>
      <c r="B463">
        <v>80</v>
      </c>
      <c r="C463">
        <v>80</v>
      </c>
      <c r="D463">
        <v>80</v>
      </c>
    </row>
    <row r="464" spans="1:4">
      <c r="A464" t="s">
        <v>131</v>
      </c>
      <c r="B464">
        <v>17.1875</v>
      </c>
      <c r="C464">
        <v>18.8</v>
      </c>
      <c r="D464">
        <v>20.3</v>
      </c>
    </row>
    <row r="465" spans="1:4">
      <c r="A465" t="s">
        <v>141</v>
      </c>
      <c r="B465">
        <v>25</v>
      </c>
      <c r="C465">
        <v>25</v>
      </c>
      <c r="D465">
        <v>25</v>
      </c>
    </row>
    <row r="466" spans="1:4">
      <c r="A466" t="s">
        <v>142</v>
      </c>
      <c r="B466">
        <f>B461-(SUM(B463:B465)-B462)</f>
        <v>32.8125</v>
      </c>
      <c r="C466">
        <f>C461-(SUM(C463:C465)-C462)</f>
        <v>31.200000000000003</v>
      </c>
      <c r="D466">
        <f>D461-(SUM(D463:D465)-D462)</f>
        <v>29.700000000000003</v>
      </c>
    </row>
    <row r="467" spans="1:4">
      <c r="A467" t="s">
        <v>67</v>
      </c>
      <c r="B467">
        <v>0.3</v>
      </c>
      <c r="C467">
        <v>0.3</v>
      </c>
      <c r="D467">
        <v>0.3</v>
      </c>
    </row>
    <row r="468" spans="1:4">
      <c r="A468" t="s">
        <v>37</v>
      </c>
      <c r="B468">
        <v>0.2</v>
      </c>
      <c r="C468">
        <v>0.2</v>
      </c>
      <c r="D468">
        <v>0.2</v>
      </c>
    </row>
    <row r="469" spans="1:4">
      <c r="A469" t="s">
        <v>139</v>
      </c>
      <c r="B469">
        <v>0.1</v>
      </c>
      <c r="C469">
        <v>0.15</v>
      </c>
      <c r="D469">
        <v>0.2</v>
      </c>
    </row>
    <row r="470" spans="1:4">
      <c r="A470" t="s">
        <v>144</v>
      </c>
      <c r="B470" s="49">
        <f>1/(1-(B468*(1-B467)-B469))</f>
        <v>1.0416666666666667</v>
      </c>
      <c r="C470" s="49">
        <f>1/(1-(C468*(1-C467)-C469))</f>
        <v>0.99009900990099009</v>
      </c>
      <c r="D470" s="49">
        <f>1/(1-(D468*(1-D467)-D469))</f>
        <v>0.94339622641509424</v>
      </c>
    </row>
    <row r="471" spans="1:4">
      <c r="A471" t="s">
        <v>120</v>
      </c>
      <c r="B471" s="50">
        <f>B470*B461</f>
        <v>109.37500000000001</v>
      </c>
      <c r="C471" s="50">
        <f>C470*C461</f>
        <v>103.96039603960396</v>
      </c>
      <c r="D471" s="50">
        <f>D470*D461</f>
        <v>99.056603773584897</v>
      </c>
    </row>
    <row r="472" spans="1:4">
      <c r="A472" t="s">
        <v>146</v>
      </c>
      <c r="B472" s="50">
        <f>(1-B467)*B471</f>
        <v>76.5625</v>
      </c>
      <c r="C472" s="50">
        <f>(1-C467)*C471</f>
        <v>72.772277227722768</v>
      </c>
      <c r="D472" s="50">
        <f>(1-D467)*D471</f>
        <v>69.339622641509422</v>
      </c>
    </row>
    <row r="473" spans="1:4">
      <c r="A473" t="s">
        <v>145</v>
      </c>
      <c r="B473" s="50">
        <f>B463+B468*B472</f>
        <v>95.3125</v>
      </c>
      <c r="C473" s="50">
        <f>C463+C468*C472</f>
        <v>94.554455445544562</v>
      </c>
      <c r="D473" s="50">
        <f>D463+D468*D472</f>
        <v>93.867924528301884</v>
      </c>
    </row>
    <row r="474" spans="1:4">
      <c r="A474" t="s">
        <v>147</v>
      </c>
      <c r="B474" s="50">
        <f>B462+B469*B471</f>
        <v>60.9375</v>
      </c>
      <c r="C474" s="50">
        <f>C462+C469*C471</f>
        <v>65.594059405940598</v>
      </c>
      <c r="D474" s="50">
        <f>D462+D469*D471</f>
        <v>69.811320754716974</v>
      </c>
    </row>
    <row r="475" spans="1:4">
      <c r="A475" t="s">
        <v>148</v>
      </c>
      <c r="B475" s="50">
        <f>B467*B471</f>
        <v>32.8125</v>
      </c>
      <c r="C475" s="50">
        <f>C467*C471</f>
        <v>31.188118811881189</v>
      </c>
      <c r="D475" s="50">
        <f>D467*D471</f>
        <v>29.716981132075468</v>
      </c>
    </row>
    <row r="476" spans="1:4">
      <c r="A476" t="s">
        <v>114</v>
      </c>
    </row>
    <row r="477" spans="1:4">
      <c r="B477">
        <f t="shared" ref="B477:D479" si="71">B$463+(B$468*(1-B$467)*B481)+B$464+(B$467*B481)+B$465-(B$462+B$469*B481)</f>
        <v>72.1875</v>
      </c>
      <c r="C477">
        <f t="shared" si="71"/>
        <v>73.8</v>
      </c>
      <c r="D477">
        <f t="shared" si="71"/>
        <v>75.3</v>
      </c>
    </row>
    <row r="478" spans="1:4">
      <c r="B478">
        <f t="shared" si="71"/>
        <v>109.375</v>
      </c>
      <c r="C478" s="40">
        <f t="shared" si="71"/>
        <v>103.94851485148514</v>
      </c>
      <c r="D478" s="40">
        <f t="shared" si="71"/>
        <v>99.073584905660368</v>
      </c>
    </row>
    <row r="479" spans="1:4">
      <c r="B479">
        <f t="shared" si="71"/>
        <v>146.5625</v>
      </c>
      <c r="C479" s="40">
        <f t="shared" si="71"/>
        <v>134.09702970297027</v>
      </c>
      <c r="D479" s="40">
        <f t="shared" si="71"/>
        <v>122.84716981132077</v>
      </c>
    </row>
    <row r="480" spans="1:4">
      <c r="A480" t="s">
        <v>80</v>
      </c>
    </row>
    <row r="481" spans="1:4">
      <c r="B481">
        <v>0</v>
      </c>
      <c r="C481">
        <v>0</v>
      </c>
      <c r="D481">
        <v>0</v>
      </c>
    </row>
    <row r="482" spans="1:4">
      <c r="B482">
        <f>B471</f>
        <v>109.37500000000001</v>
      </c>
      <c r="C482" s="40">
        <f>C471</f>
        <v>103.96039603960396</v>
      </c>
      <c r="D482" s="40">
        <f>D471</f>
        <v>99.056603773584897</v>
      </c>
    </row>
    <row r="483" spans="1:4">
      <c r="B483">
        <f>B482*2</f>
        <v>218.75000000000003</v>
      </c>
      <c r="C483" s="40">
        <f>C482*2</f>
        <v>207.92079207920793</v>
      </c>
      <c r="D483" s="40">
        <f>D482*2</f>
        <v>198.11320754716979</v>
      </c>
    </row>
    <row r="484" spans="1:4">
      <c r="C484" s="40">
        <v>1.5118811881188099</v>
      </c>
    </row>
    <row r="486" spans="1:4">
      <c r="B486" s="48" t="s">
        <v>153</v>
      </c>
      <c r="C486" s="48" t="s">
        <v>154</v>
      </c>
    </row>
    <row r="487" spans="1:4">
      <c r="A487" t="s">
        <v>115</v>
      </c>
      <c r="B487">
        <v>400</v>
      </c>
      <c r="C487">
        <v>450</v>
      </c>
    </row>
    <row r="488" spans="1:4">
      <c r="B488">
        <v>400</v>
      </c>
      <c r="C488">
        <v>450</v>
      </c>
    </row>
    <row r="489" spans="1:4">
      <c r="B489">
        <v>400</v>
      </c>
      <c r="C489">
        <v>450</v>
      </c>
    </row>
    <row r="490" spans="1:4">
      <c r="A490" t="s">
        <v>151</v>
      </c>
      <c r="B490">
        <f>3/4</f>
        <v>0.75</v>
      </c>
      <c r="C490">
        <v>0.65</v>
      </c>
    </row>
    <row r="491" spans="1:4">
      <c r="A491" t="s">
        <v>132</v>
      </c>
      <c r="B491">
        <f>B490*B487</f>
        <v>300</v>
      </c>
      <c r="C491">
        <f>C490*C487</f>
        <v>292.5</v>
      </c>
    </row>
    <row r="492" spans="1:4">
      <c r="A492" t="s">
        <v>152</v>
      </c>
      <c r="B492">
        <v>600</v>
      </c>
      <c r="C492">
        <v>800</v>
      </c>
    </row>
    <row r="493" spans="1:4">
      <c r="A493" t="s">
        <v>102</v>
      </c>
      <c r="B493">
        <f>(B492-B487)/B492</f>
        <v>0.33333333333333331</v>
      </c>
      <c r="C493">
        <f>(C492-C487)/C492</f>
        <v>0.4375</v>
      </c>
    </row>
    <row r="494" spans="1:4">
      <c r="A494" t="s">
        <v>114</v>
      </c>
    </row>
    <row r="495" spans="1:4">
      <c r="B495">
        <f>B$487+B$493*B499</f>
        <v>400</v>
      </c>
      <c r="C495">
        <f>C$487+C$493*C499</f>
        <v>450</v>
      </c>
    </row>
    <row r="496" spans="1:4">
      <c r="B496">
        <f t="shared" ref="B496:C497" si="72">B$487+B$493*B500</f>
        <v>600</v>
      </c>
      <c r="C496">
        <f t="shared" si="72"/>
        <v>800</v>
      </c>
    </row>
    <row r="497" spans="1:3">
      <c r="B497">
        <f t="shared" si="72"/>
        <v>800</v>
      </c>
      <c r="C497">
        <f t="shared" si="72"/>
        <v>1150</v>
      </c>
    </row>
    <row r="498" spans="1:3">
      <c r="A498" t="s">
        <v>80</v>
      </c>
    </row>
    <row r="499" spans="1:3">
      <c r="B499">
        <v>0</v>
      </c>
      <c r="C499">
        <v>0</v>
      </c>
    </row>
    <row r="500" spans="1:3">
      <c r="A500" t="s">
        <v>120</v>
      </c>
      <c r="B500">
        <v>600</v>
      </c>
      <c r="C500">
        <f>C492</f>
        <v>800</v>
      </c>
    </row>
    <row r="501" spans="1:3">
      <c r="B501">
        <f>B500*2</f>
        <v>1200</v>
      </c>
      <c r="C501">
        <f>C500*2</f>
        <v>1600</v>
      </c>
    </row>
    <row r="502" spans="1:3">
      <c r="A502" t="s">
        <v>79</v>
      </c>
    </row>
    <row r="503" spans="1:3">
      <c r="B503">
        <f>B$491+B$493*B499</f>
        <v>300</v>
      </c>
      <c r="C503">
        <f>C$491+C$493*C499</f>
        <v>292.5</v>
      </c>
    </row>
    <row r="504" spans="1:3">
      <c r="B504">
        <f t="shared" ref="B504:C505" si="73">B$491+B$493*B500</f>
        <v>500</v>
      </c>
      <c r="C504">
        <f t="shared" si="73"/>
        <v>642.5</v>
      </c>
    </row>
    <row r="505" spans="1:3">
      <c r="B505">
        <f t="shared" si="73"/>
        <v>700</v>
      </c>
      <c r="C505">
        <f t="shared" si="73"/>
        <v>992.5</v>
      </c>
    </row>
    <row r="508" spans="1:3">
      <c r="B508" s="48" t="s">
        <v>155</v>
      </c>
      <c r="C508" s="48" t="s">
        <v>158</v>
      </c>
    </row>
    <row r="509" spans="1:3">
      <c r="A509" t="s">
        <v>115</v>
      </c>
      <c r="B509">
        <v>450</v>
      </c>
      <c r="C509">
        <v>230</v>
      </c>
    </row>
    <row r="510" spans="1:3">
      <c r="B510">
        <f>B509</f>
        <v>450</v>
      </c>
      <c r="C510">
        <f>C509</f>
        <v>230</v>
      </c>
    </row>
    <row r="511" spans="1:3">
      <c r="B511">
        <f>B509</f>
        <v>450</v>
      </c>
      <c r="C511">
        <f>C509</f>
        <v>230</v>
      </c>
    </row>
    <row r="512" spans="1:3">
      <c r="A512" t="s">
        <v>151</v>
      </c>
      <c r="B512">
        <v>0.5</v>
      </c>
      <c r="C512">
        <v>0.6</v>
      </c>
    </row>
    <row r="513" spans="1:3">
      <c r="A513" t="s">
        <v>132</v>
      </c>
      <c r="B513">
        <f>B512*B509</f>
        <v>225</v>
      </c>
      <c r="C513">
        <f>C512*C509</f>
        <v>138</v>
      </c>
    </row>
    <row r="514" spans="1:3">
      <c r="A514" t="s">
        <v>152</v>
      </c>
      <c r="B514">
        <v>950</v>
      </c>
      <c r="C514">
        <v>640</v>
      </c>
    </row>
    <row r="515" spans="1:3">
      <c r="A515" t="s">
        <v>102</v>
      </c>
      <c r="B515">
        <v>0.7</v>
      </c>
      <c r="C515">
        <v>0.8</v>
      </c>
    </row>
    <row r="516" spans="1:3">
      <c r="A516" t="s">
        <v>67</v>
      </c>
      <c r="B516" s="49">
        <f>(B514-B509-B517)/(-B517)</f>
        <v>0.24812030075187969</v>
      </c>
      <c r="C516" s="49">
        <f>(C514-C509-C517)/(-C517)</f>
        <v>0.19921875</v>
      </c>
    </row>
    <row r="517" spans="1:3">
      <c r="A517" t="s">
        <v>156</v>
      </c>
      <c r="B517">
        <f>B515*B514</f>
        <v>665</v>
      </c>
      <c r="C517">
        <f>C515*C514</f>
        <v>512</v>
      </c>
    </row>
    <row r="518" spans="1:3">
      <c r="A518" t="s">
        <v>114</v>
      </c>
    </row>
    <row r="519" spans="1:3">
      <c r="B519">
        <f>B$509+(B$515*(1-B$516)*B523)</f>
        <v>450</v>
      </c>
      <c r="C519">
        <f>C$509+(C$515*(1-C$516)*C523)</f>
        <v>230</v>
      </c>
    </row>
    <row r="520" spans="1:3">
      <c r="B520">
        <f t="shared" ref="B520:C520" si="74">B$509+(B$515*(1-B$516)*B524)</f>
        <v>950</v>
      </c>
      <c r="C520">
        <f t="shared" si="74"/>
        <v>640</v>
      </c>
    </row>
    <row r="521" spans="1:3">
      <c r="B521">
        <f>B$509+(B$515*(1-B$516)*B525)</f>
        <v>1450</v>
      </c>
      <c r="C521">
        <f>C$509+(C$515*(1-C$516)*C525)</f>
        <v>1050</v>
      </c>
    </row>
    <row r="522" spans="1:3">
      <c r="A522" t="s">
        <v>80</v>
      </c>
    </row>
    <row r="523" spans="1:3">
      <c r="B523">
        <v>0</v>
      </c>
      <c r="C523">
        <v>0</v>
      </c>
    </row>
    <row r="524" spans="1:3">
      <c r="A524" t="s">
        <v>120</v>
      </c>
      <c r="B524">
        <f>B514</f>
        <v>950</v>
      </c>
      <c r="C524">
        <f>C514</f>
        <v>640</v>
      </c>
    </row>
    <row r="525" spans="1:3">
      <c r="B525">
        <f>B524*2</f>
        <v>1900</v>
      </c>
      <c r="C525">
        <f>C524*2</f>
        <v>1280</v>
      </c>
    </row>
    <row r="526" spans="1:3">
      <c r="A526" t="s">
        <v>79</v>
      </c>
    </row>
    <row r="527" spans="1:3">
      <c r="B527">
        <f t="shared" ref="B527:C529" si="75">B$513+B$515*B523</f>
        <v>225</v>
      </c>
      <c r="C527">
        <f t="shared" si="75"/>
        <v>138</v>
      </c>
    </row>
    <row r="528" spans="1:3">
      <c r="B528">
        <f t="shared" si="75"/>
        <v>890</v>
      </c>
      <c r="C528">
        <f t="shared" si="75"/>
        <v>650</v>
      </c>
    </row>
    <row r="529" spans="1:4">
      <c r="B529">
        <f t="shared" si="75"/>
        <v>1555</v>
      </c>
      <c r="C529">
        <f t="shared" si="75"/>
        <v>1162</v>
      </c>
    </row>
    <row r="531" spans="1:4">
      <c r="A531" t="s">
        <v>157</v>
      </c>
      <c r="B531" s="40">
        <f>B509-B513</f>
        <v>225</v>
      </c>
      <c r="C531" s="40">
        <f>C509-C513</f>
        <v>92</v>
      </c>
    </row>
    <row r="532" spans="1:4">
      <c r="B532" s="40">
        <f>B531</f>
        <v>225</v>
      </c>
    </row>
    <row r="533" spans="1:4">
      <c r="B533" s="40">
        <f>B531</f>
        <v>225</v>
      </c>
    </row>
    <row r="536" spans="1:4" ht="15.75" thickBot="1">
      <c r="B536" s="48" t="s">
        <v>178</v>
      </c>
    </row>
    <row r="537" spans="1:4" ht="15.75" thickBot="1">
      <c r="A537" t="s">
        <v>115</v>
      </c>
      <c r="B537" s="53">
        <f>1200-((B541*(1-B542)*B540)-B543*B540)</f>
        <v>1032</v>
      </c>
      <c r="D537" t="s">
        <v>159</v>
      </c>
    </row>
    <row r="538" spans="1:4">
      <c r="D538" t="s">
        <v>168</v>
      </c>
    </row>
    <row r="539" spans="1:4">
      <c r="D539" t="s">
        <v>167</v>
      </c>
    </row>
    <row r="540" spans="1:4">
      <c r="A540" t="s">
        <v>152</v>
      </c>
      <c r="B540">
        <v>1200</v>
      </c>
      <c r="D540" t="s">
        <v>165</v>
      </c>
    </row>
    <row r="541" spans="1:4" ht="15.75" thickBot="1">
      <c r="A541" t="s">
        <v>102</v>
      </c>
      <c r="B541">
        <v>0.65</v>
      </c>
      <c r="D541" t="s">
        <v>166</v>
      </c>
    </row>
    <row r="542" spans="1:4" ht="15.75" thickBot="1">
      <c r="A542" t="s">
        <v>67</v>
      </c>
      <c r="B542" s="52">
        <v>0.4</v>
      </c>
      <c r="D542" t="s">
        <v>169</v>
      </c>
    </row>
    <row r="543" spans="1:4">
      <c r="A543" t="s">
        <v>139</v>
      </c>
      <c r="B543" s="49">
        <v>0.25</v>
      </c>
    </row>
    <row r="544" spans="1:4">
      <c r="A544" t="s">
        <v>156</v>
      </c>
      <c r="B544" s="49">
        <f>B541*B540</f>
        <v>780</v>
      </c>
      <c r="D544" t="s">
        <v>162</v>
      </c>
    </row>
    <row r="545" spans="1:4">
      <c r="A545" t="s">
        <v>160</v>
      </c>
      <c r="B545" s="49">
        <f>B543*B540</f>
        <v>300</v>
      </c>
      <c r="D545" t="s">
        <v>163</v>
      </c>
    </row>
    <row r="546" spans="1:4">
      <c r="A546" s="51" t="s">
        <v>161</v>
      </c>
      <c r="B546" s="49">
        <f>B540-B544+B545</f>
        <v>720</v>
      </c>
      <c r="D546" t="s">
        <v>164</v>
      </c>
    </row>
    <row r="547" spans="1:4">
      <c r="A547" t="s">
        <v>114</v>
      </c>
      <c r="D547" t="s">
        <v>165</v>
      </c>
    </row>
    <row r="548" spans="1:4">
      <c r="A548" t="s">
        <v>80</v>
      </c>
      <c r="B548">
        <f>B540</f>
        <v>1200</v>
      </c>
      <c r="D548" t="s">
        <v>166</v>
      </c>
    </row>
    <row r="549" spans="1:4">
      <c r="A549" t="s">
        <v>120</v>
      </c>
      <c r="B549">
        <f>(B541*(1-B542)*B548)-(B543*B548)+B537</f>
        <v>1200</v>
      </c>
    </row>
    <row r="550" spans="1:4">
      <c r="D550" s="51" t="s">
        <v>170</v>
      </c>
    </row>
    <row r="551" spans="1:4">
      <c r="D551" s="51" t="s">
        <v>171</v>
      </c>
    </row>
    <row r="552" spans="1:4">
      <c r="D552" s="51" t="s">
        <v>172</v>
      </c>
    </row>
    <row r="553" spans="1:4">
      <c r="D553" s="51" t="s">
        <v>173</v>
      </c>
    </row>
    <row r="554" spans="1:4">
      <c r="D554" s="51" t="s">
        <v>175</v>
      </c>
    </row>
    <row r="555" spans="1:4">
      <c r="D555" s="51" t="s">
        <v>174</v>
      </c>
    </row>
    <row r="556" spans="1:4">
      <c r="D556" s="51" t="s">
        <v>176</v>
      </c>
    </row>
    <row r="557" spans="1:4">
      <c r="D557" s="51" t="s">
        <v>177</v>
      </c>
    </row>
    <row r="558" spans="1:4">
      <c r="D558" s="51"/>
    </row>
    <row r="560" spans="1:4">
      <c r="B560" s="48" t="s">
        <v>179</v>
      </c>
      <c r="C560" s="48" t="s">
        <v>190</v>
      </c>
    </row>
    <row r="561" spans="1:3">
      <c r="A561" t="s">
        <v>152</v>
      </c>
      <c r="B561">
        <v>520</v>
      </c>
      <c r="C561">
        <v>700</v>
      </c>
    </row>
    <row r="562" spans="1:3">
      <c r="A562" t="s">
        <v>37</v>
      </c>
      <c r="B562">
        <v>0.8</v>
      </c>
      <c r="C562">
        <v>0.4</v>
      </c>
    </row>
    <row r="563" spans="1:3">
      <c r="A563" t="s">
        <v>139</v>
      </c>
      <c r="B563">
        <v>0.3</v>
      </c>
      <c r="C563">
        <v>0.1</v>
      </c>
    </row>
    <row r="564" spans="1:3">
      <c r="A564" t="s">
        <v>140</v>
      </c>
      <c r="B564">
        <v>300</v>
      </c>
      <c r="C564">
        <v>100</v>
      </c>
    </row>
    <row r="565" spans="1:3">
      <c r="A565" t="s">
        <v>141</v>
      </c>
      <c r="B565">
        <v>130</v>
      </c>
      <c r="C565">
        <v>110</v>
      </c>
    </row>
    <row r="566" spans="1:3">
      <c r="A566" t="s">
        <v>67</v>
      </c>
      <c r="B566">
        <v>0.25</v>
      </c>
      <c r="C566">
        <v>0.35</v>
      </c>
    </row>
    <row r="567" spans="1:3">
      <c r="A567" t="s">
        <v>180</v>
      </c>
      <c r="B567">
        <v>200</v>
      </c>
      <c r="C567">
        <v>150</v>
      </c>
    </row>
    <row r="568" spans="1:3">
      <c r="A568" t="s">
        <v>182</v>
      </c>
      <c r="B568">
        <f>(B562*(1-B566))*B561</f>
        <v>312.00000000000006</v>
      </c>
    </row>
    <row r="569" spans="1:3">
      <c r="A569" t="s">
        <v>187</v>
      </c>
      <c r="B569">
        <f>B564+B563*B561</f>
        <v>456</v>
      </c>
      <c r="C569">
        <f>C564+C563*C561</f>
        <v>170</v>
      </c>
    </row>
    <row r="570" spans="1:3">
      <c r="A570" t="s">
        <v>183</v>
      </c>
      <c r="B570">
        <f>B576-B575</f>
        <v>334</v>
      </c>
      <c r="C570">
        <f>C576-C575</f>
        <v>428</v>
      </c>
    </row>
    <row r="571" spans="1:3">
      <c r="A571" t="s">
        <v>142</v>
      </c>
      <c r="B571">
        <f>B566*B561</f>
        <v>130</v>
      </c>
      <c r="C571">
        <f>C566*C561</f>
        <v>244.99999999999997</v>
      </c>
    </row>
    <row r="572" spans="1:3">
      <c r="A572" t="s">
        <v>132</v>
      </c>
      <c r="B572">
        <f>B570-B571</f>
        <v>204</v>
      </c>
      <c r="C572">
        <f>C570-C571</f>
        <v>183.00000000000003</v>
      </c>
    </row>
    <row r="573" spans="1:3">
      <c r="A573" t="s">
        <v>184</v>
      </c>
      <c r="B573">
        <f>B570+B567+B565-B564</f>
        <v>364</v>
      </c>
      <c r="C573">
        <f>C570+C567+C565-C564</f>
        <v>588</v>
      </c>
    </row>
    <row r="574" spans="1:3">
      <c r="A574" t="s">
        <v>186</v>
      </c>
      <c r="B574" s="49">
        <f>1/(1-(B562*(1-B566)-B563))</f>
        <v>1.4285714285714286</v>
      </c>
      <c r="C574" s="49">
        <f>1/(1-(C562*(1-C566)-C563))</f>
        <v>1.1904761904761905</v>
      </c>
    </row>
    <row r="575" spans="1:3">
      <c r="A575" t="s">
        <v>188</v>
      </c>
      <c r="B575">
        <f>B565+B567-B564</f>
        <v>30</v>
      </c>
      <c r="C575">
        <f>C565+C567-C564</f>
        <v>160</v>
      </c>
    </row>
    <row r="576" spans="1:3">
      <c r="A576" t="s">
        <v>189</v>
      </c>
      <c r="B576">
        <f>B561/B574</f>
        <v>364</v>
      </c>
      <c r="C576">
        <f>C561/C574</f>
        <v>588</v>
      </c>
    </row>
    <row r="577" spans="1:3">
      <c r="A577" t="s">
        <v>185</v>
      </c>
      <c r="B577">
        <f>B573*B574</f>
        <v>520</v>
      </c>
      <c r="C577">
        <f>C573*C574</f>
        <v>700</v>
      </c>
    </row>
    <row r="578" spans="1:3">
      <c r="A578" t="s">
        <v>79</v>
      </c>
      <c r="B578">
        <f>B572+(B562*(1-B566)*B561)</f>
        <v>516</v>
      </c>
      <c r="C578">
        <f>C572+(C562*(1-C566)*C561)</f>
        <v>365</v>
      </c>
    </row>
    <row r="579" spans="1:3">
      <c r="A579" t="s">
        <v>129</v>
      </c>
      <c r="B579">
        <f>B565-B569</f>
        <v>-326</v>
      </c>
      <c r="C579">
        <f>C565-C569</f>
        <v>-60</v>
      </c>
    </row>
    <row r="580" spans="1:3">
      <c r="A580" t="s">
        <v>181</v>
      </c>
    </row>
  </sheetData>
  <mergeCells count="27">
    <mergeCell ref="A339:B339"/>
    <mergeCell ref="A354:B354"/>
    <mergeCell ref="A369:B369"/>
    <mergeCell ref="A326:B326"/>
    <mergeCell ref="A118:B118"/>
    <mergeCell ref="A134:B134"/>
    <mergeCell ref="A275:B275"/>
    <mergeCell ref="A297:B297"/>
    <mergeCell ref="A260:B260"/>
    <mergeCell ref="A1:B1"/>
    <mergeCell ref="A20:B20"/>
    <mergeCell ref="A36:B36"/>
    <mergeCell ref="A58:B58"/>
    <mergeCell ref="A80:B80"/>
    <mergeCell ref="A102:B102"/>
    <mergeCell ref="A196:B196"/>
    <mergeCell ref="A213:B213"/>
    <mergeCell ref="A229:B229"/>
    <mergeCell ref="A244:B244"/>
    <mergeCell ref="A149:B149"/>
    <mergeCell ref="A164:B164"/>
    <mergeCell ref="A180:B180"/>
    <mergeCell ref="A384:B384"/>
    <mergeCell ref="A399:B399"/>
    <mergeCell ref="A414:B414"/>
    <mergeCell ref="A431:B431"/>
    <mergeCell ref="A445:B44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5BC7F-C461-472C-8C27-C3F2A7173C8E}">
  <dimension ref="A1:F505"/>
  <sheetViews>
    <sheetView tabSelected="1" topLeftCell="A489" workbookViewId="0">
      <selection activeCell="A506" sqref="A506"/>
    </sheetView>
  </sheetViews>
  <sheetFormatPr baseColWidth="10" defaultRowHeight="15"/>
  <sheetData>
    <row r="1" spans="1:3">
      <c r="A1" s="54" t="s">
        <v>191</v>
      </c>
      <c r="B1" s="54"/>
      <c r="C1" t="s">
        <v>192</v>
      </c>
    </row>
    <row r="2" spans="1:3">
      <c r="A2" t="s">
        <v>193</v>
      </c>
      <c r="B2" t="s">
        <v>194</v>
      </c>
      <c r="C2">
        <v>12</v>
      </c>
    </row>
    <row r="3" spans="1:3">
      <c r="A3">
        <f>$C$2-B3</f>
        <v>12</v>
      </c>
      <c r="B3">
        <v>0</v>
      </c>
    </row>
    <row r="4" spans="1:3">
      <c r="A4">
        <f t="shared" ref="A4:A6" si="0">$C$2-B4</f>
        <v>8</v>
      </c>
      <c r="B4">
        <v>4</v>
      </c>
    </row>
    <row r="5" spans="1:3">
      <c r="A5">
        <f t="shared" si="0"/>
        <v>4</v>
      </c>
      <c r="B5">
        <v>8</v>
      </c>
    </row>
    <row r="6" spans="1:3">
      <c r="A6">
        <f t="shared" si="0"/>
        <v>0</v>
      </c>
      <c r="B6">
        <v>12</v>
      </c>
    </row>
    <row r="16" spans="1:3">
      <c r="A16" s="54" t="s">
        <v>195</v>
      </c>
      <c r="B16" s="54"/>
      <c r="C16" t="s">
        <v>196</v>
      </c>
    </row>
    <row r="17" spans="1:3">
      <c r="A17" t="s">
        <v>193</v>
      </c>
      <c r="B17" t="s">
        <v>194</v>
      </c>
      <c r="C17">
        <v>12</v>
      </c>
    </row>
    <row r="18" spans="1:3">
      <c r="A18">
        <f>$C$17-$C$18*B18</f>
        <v>12</v>
      </c>
      <c r="B18">
        <v>0</v>
      </c>
      <c r="C18">
        <v>2</v>
      </c>
    </row>
    <row r="19" spans="1:3">
      <c r="A19">
        <f t="shared" ref="A19:A21" si="1">$C$17-$C$18*B19</f>
        <v>8</v>
      </c>
      <c r="B19">
        <v>2</v>
      </c>
    </row>
    <row r="20" spans="1:3">
      <c r="A20">
        <f t="shared" si="1"/>
        <v>4</v>
      </c>
      <c r="B20">
        <v>4</v>
      </c>
    </row>
    <row r="21" spans="1:3">
      <c r="A21">
        <f t="shared" si="1"/>
        <v>0</v>
      </c>
      <c r="B21">
        <v>6</v>
      </c>
    </row>
    <row r="31" spans="1:3">
      <c r="A31" s="54" t="s">
        <v>197</v>
      </c>
      <c r="B31" s="54"/>
      <c r="C31" t="s">
        <v>198</v>
      </c>
    </row>
    <row r="32" spans="1:3">
      <c r="A32" t="s">
        <v>193</v>
      </c>
      <c r="B32" t="s">
        <v>194</v>
      </c>
      <c r="C32">
        <v>12</v>
      </c>
    </row>
    <row r="33" spans="1:5">
      <c r="A33">
        <f>$C$32-$C$33*B33</f>
        <v>12</v>
      </c>
      <c r="B33">
        <v>0</v>
      </c>
      <c r="C33">
        <v>0.5</v>
      </c>
    </row>
    <row r="34" spans="1:5">
      <c r="A34">
        <f t="shared" ref="A34:A36" si="2">$C$32-$C$33*B34</f>
        <v>8</v>
      </c>
      <c r="B34">
        <v>8</v>
      </c>
    </row>
    <row r="35" spans="1:5">
      <c r="A35">
        <f t="shared" si="2"/>
        <v>4</v>
      </c>
      <c r="B35">
        <v>16</v>
      </c>
    </row>
    <row r="36" spans="1:5">
      <c r="A36">
        <f t="shared" si="2"/>
        <v>0</v>
      </c>
      <c r="B36">
        <v>24</v>
      </c>
    </row>
    <row r="46" spans="1:5">
      <c r="A46" s="54" t="s">
        <v>199</v>
      </c>
      <c r="B46" s="54"/>
    </row>
    <row r="47" spans="1:5">
      <c r="A47" t="s">
        <v>192</v>
      </c>
      <c r="C47" t="s">
        <v>196</v>
      </c>
      <c r="E47" t="s">
        <v>198</v>
      </c>
    </row>
    <row r="48" spans="1:5">
      <c r="A48">
        <v>12</v>
      </c>
      <c r="C48">
        <v>12</v>
      </c>
      <c r="E48">
        <v>12</v>
      </c>
    </row>
    <row r="49" spans="1:6">
      <c r="A49">
        <v>1</v>
      </c>
      <c r="C49">
        <v>2</v>
      </c>
      <c r="E49">
        <v>0.5</v>
      </c>
    </row>
    <row r="50" spans="1:6">
      <c r="A50" t="s">
        <v>193</v>
      </c>
      <c r="B50" t="s">
        <v>194</v>
      </c>
      <c r="C50" t="s">
        <v>193</v>
      </c>
      <c r="D50" t="s">
        <v>194</v>
      </c>
      <c r="E50" t="s">
        <v>193</v>
      </c>
      <c r="F50" t="s">
        <v>194</v>
      </c>
    </row>
    <row r="51" spans="1:6">
      <c r="A51">
        <f>A$48-A$49*B51</f>
        <v>12</v>
      </c>
      <c r="B51">
        <v>0</v>
      </c>
      <c r="C51">
        <f>C$48-C$49*D51</f>
        <v>12</v>
      </c>
      <c r="D51">
        <v>0</v>
      </c>
      <c r="E51">
        <f>E$48-E$49*F51</f>
        <v>12</v>
      </c>
      <c r="F51">
        <v>0</v>
      </c>
    </row>
    <row r="52" spans="1:6">
      <c r="A52">
        <f t="shared" ref="A52:C54" si="3">A$48-A$49*B52</f>
        <v>8</v>
      </c>
      <c r="B52">
        <v>4</v>
      </c>
      <c r="C52">
        <f t="shared" si="3"/>
        <v>8</v>
      </c>
      <c r="D52">
        <v>2</v>
      </c>
      <c r="E52">
        <f t="shared" ref="E52" si="4">E$48-E$49*F52</f>
        <v>8</v>
      </c>
      <c r="F52">
        <v>8</v>
      </c>
    </row>
    <row r="53" spans="1:6">
      <c r="A53">
        <f t="shared" si="3"/>
        <v>4</v>
      </c>
      <c r="B53">
        <v>8</v>
      </c>
      <c r="C53">
        <f t="shared" si="3"/>
        <v>4</v>
      </c>
      <c r="D53">
        <v>4</v>
      </c>
      <c r="E53">
        <f t="shared" ref="E53" si="5">E$48-E$49*F53</f>
        <v>4</v>
      </c>
      <c r="F53">
        <v>16</v>
      </c>
    </row>
    <row r="54" spans="1:6">
      <c r="A54">
        <f t="shared" si="3"/>
        <v>0</v>
      </c>
      <c r="B54">
        <v>12</v>
      </c>
      <c r="C54">
        <f>C$48-C$49*D54</f>
        <v>0</v>
      </c>
      <c r="D54">
        <v>6</v>
      </c>
      <c r="E54">
        <f t="shared" ref="E54" si="6">E$48-E$49*F54</f>
        <v>0</v>
      </c>
      <c r="F54">
        <v>24</v>
      </c>
    </row>
    <row r="61" spans="1:6">
      <c r="A61" s="54" t="s">
        <v>200</v>
      </c>
      <c r="B61" s="54"/>
    </row>
    <row r="62" spans="1:6">
      <c r="A62" t="s">
        <v>201</v>
      </c>
    </row>
    <row r="63" spans="1:6">
      <c r="A63">
        <v>150</v>
      </c>
    </row>
    <row r="64" spans="1:6">
      <c r="A64">
        <f>1/3</f>
        <v>0.33333333333333331</v>
      </c>
    </row>
    <row r="65" spans="1:2">
      <c r="A65" t="s">
        <v>193</v>
      </c>
      <c r="B65" t="s">
        <v>194</v>
      </c>
    </row>
    <row r="66" spans="1:2">
      <c r="A66">
        <f>A$63-A$64*B66</f>
        <v>150</v>
      </c>
      <c r="B66">
        <v>0</v>
      </c>
    </row>
    <row r="67" spans="1:2">
      <c r="A67">
        <f t="shared" ref="A67:A69" si="7">A$63-A$64*B67</f>
        <v>100</v>
      </c>
      <c r="B67">
        <v>150</v>
      </c>
    </row>
    <row r="68" spans="1:2">
      <c r="A68">
        <f t="shared" si="7"/>
        <v>50</v>
      </c>
      <c r="B68">
        <v>300</v>
      </c>
    </row>
    <row r="69" spans="1:2">
      <c r="A69">
        <f t="shared" si="7"/>
        <v>0</v>
      </c>
      <c r="B69">
        <v>450</v>
      </c>
    </row>
    <row r="77" spans="1:2">
      <c r="A77" s="54" t="s">
        <v>202</v>
      </c>
      <c r="B77" s="54"/>
    </row>
    <row r="78" spans="1:2">
      <c r="A78" t="s">
        <v>203</v>
      </c>
    </row>
    <row r="79" spans="1:2">
      <c r="A79">
        <v>150</v>
      </c>
    </row>
    <row r="80" spans="1:2">
      <c r="A80">
        <f>8</f>
        <v>8</v>
      </c>
    </row>
    <row r="81" spans="1:2">
      <c r="A81" t="s">
        <v>193</v>
      </c>
      <c r="B81" t="s">
        <v>194</v>
      </c>
    </row>
    <row r="82" spans="1:2">
      <c r="A82">
        <f>A$79-A$80*B82</f>
        <v>150</v>
      </c>
      <c r="B82">
        <v>0</v>
      </c>
    </row>
    <row r="83" spans="1:2">
      <c r="A83">
        <f t="shared" ref="A83:A85" si="8">A$79-A$80*B83</f>
        <v>102</v>
      </c>
      <c r="B83">
        <v>6</v>
      </c>
    </row>
    <row r="84" spans="1:2">
      <c r="A84">
        <f t="shared" si="8"/>
        <v>54</v>
      </c>
      <c r="B84">
        <v>12</v>
      </c>
    </row>
    <row r="85" spans="1:2">
      <c r="A85">
        <f t="shared" si="8"/>
        <v>0</v>
      </c>
      <c r="B85">
        <f>150/8</f>
        <v>18.75</v>
      </c>
    </row>
    <row r="92" spans="1:2">
      <c r="A92" s="54" t="s">
        <v>204</v>
      </c>
      <c r="B92" s="54"/>
    </row>
    <row r="93" spans="1:2">
      <c r="A93" t="s">
        <v>205</v>
      </c>
    </row>
    <row r="94" spans="1:2">
      <c r="A94">
        <v>150</v>
      </c>
    </row>
    <row r="95" spans="1:2">
      <c r="A95">
        <v>1</v>
      </c>
    </row>
    <row r="96" spans="1:2">
      <c r="A96" t="s">
        <v>193</v>
      </c>
      <c r="B96" t="s">
        <v>194</v>
      </c>
    </row>
    <row r="97" spans="1:6">
      <c r="A97">
        <f>A$94-A$95*B97</f>
        <v>150</v>
      </c>
      <c r="B97">
        <v>0</v>
      </c>
    </row>
    <row r="98" spans="1:6">
      <c r="A98">
        <f t="shared" ref="A98:A100" si="9">A$94-A$95*B98</f>
        <v>100</v>
      </c>
      <c r="B98">
        <v>50</v>
      </c>
    </row>
    <row r="99" spans="1:6">
      <c r="A99">
        <f t="shared" si="9"/>
        <v>50</v>
      </c>
      <c r="B99">
        <v>100</v>
      </c>
    </row>
    <row r="100" spans="1:6">
      <c r="A100">
        <f t="shared" si="9"/>
        <v>0</v>
      </c>
      <c r="B100">
        <v>150</v>
      </c>
    </row>
    <row r="108" spans="1:6">
      <c r="A108" s="54" t="s">
        <v>206</v>
      </c>
      <c r="B108" s="54"/>
    </row>
    <row r="109" spans="1:6">
      <c r="A109" t="s">
        <v>201</v>
      </c>
      <c r="C109" t="s">
        <v>203</v>
      </c>
      <c r="E109" t="s">
        <v>205</v>
      </c>
    </row>
    <row r="110" spans="1:6">
      <c r="A110">
        <v>150</v>
      </c>
      <c r="C110">
        <v>150</v>
      </c>
      <c r="E110">
        <v>150</v>
      </c>
    </row>
    <row r="111" spans="1:6">
      <c r="A111">
        <f>1/3</f>
        <v>0.33333333333333331</v>
      </c>
      <c r="C111">
        <f>8</f>
        <v>8</v>
      </c>
      <c r="E111">
        <v>1</v>
      </c>
    </row>
    <row r="112" spans="1:6">
      <c r="A112" t="s">
        <v>193</v>
      </c>
      <c r="B112" t="s">
        <v>194</v>
      </c>
      <c r="C112" t="s">
        <v>193</v>
      </c>
      <c r="D112" t="s">
        <v>194</v>
      </c>
      <c r="E112" t="s">
        <v>193</v>
      </c>
      <c r="F112" t="s">
        <v>194</v>
      </c>
    </row>
    <row r="113" spans="1:6">
      <c r="A113">
        <f>A$110-A$111*B113</f>
        <v>150</v>
      </c>
      <c r="B113">
        <v>0</v>
      </c>
      <c r="C113">
        <f>C$110-C$111*D113</f>
        <v>150</v>
      </c>
      <c r="D113">
        <v>0</v>
      </c>
      <c r="E113">
        <f>E$110-E$111*F113</f>
        <v>150</v>
      </c>
      <c r="F113">
        <v>0</v>
      </c>
    </row>
    <row r="114" spans="1:6">
      <c r="A114">
        <f t="shared" ref="A114:C116" si="10">A$110-A$111*B114</f>
        <v>100</v>
      </c>
      <c r="B114">
        <v>150</v>
      </c>
      <c r="C114">
        <f t="shared" si="10"/>
        <v>102</v>
      </c>
      <c r="D114">
        <v>6</v>
      </c>
      <c r="E114">
        <f t="shared" ref="E114" si="11">E$110-E$111*F114</f>
        <v>100</v>
      </c>
      <c r="F114">
        <v>50</v>
      </c>
    </row>
    <row r="115" spans="1:6">
      <c r="A115">
        <f t="shared" si="10"/>
        <v>50</v>
      </c>
      <c r="B115">
        <v>300</v>
      </c>
      <c r="C115">
        <f t="shared" si="10"/>
        <v>54</v>
      </c>
      <c r="D115">
        <v>12</v>
      </c>
      <c r="E115">
        <f t="shared" ref="E115" si="12">E$110-E$111*F115</f>
        <v>50</v>
      </c>
      <c r="F115">
        <v>100</v>
      </c>
    </row>
    <row r="116" spans="1:6">
      <c r="A116">
        <f t="shared" si="10"/>
        <v>0</v>
      </c>
      <c r="B116">
        <v>450</v>
      </c>
      <c r="C116">
        <f t="shared" si="10"/>
        <v>0</v>
      </c>
      <c r="D116">
        <v>18.75</v>
      </c>
      <c r="E116">
        <f t="shared" ref="E116" si="13">E$110-E$111*F116</f>
        <v>0</v>
      </c>
      <c r="F116">
        <v>150</v>
      </c>
    </row>
    <row r="124" spans="1:6">
      <c r="A124" s="54" t="s">
        <v>208</v>
      </c>
      <c r="B124" s="54"/>
    </row>
    <row r="125" spans="1:6">
      <c r="A125" t="s">
        <v>207</v>
      </c>
    </row>
    <row r="126" spans="1:6">
      <c r="A126">
        <v>65</v>
      </c>
    </row>
    <row r="127" spans="1:6">
      <c r="A127">
        <v>0.25</v>
      </c>
    </row>
    <row r="128" spans="1:6">
      <c r="A128" t="s">
        <v>193</v>
      </c>
      <c r="B128" t="s">
        <v>194</v>
      </c>
    </row>
    <row r="129" spans="1:2">
      <c r="A129">
        <f>A$126-A$127*B129</f>
        <v>65</v>
      </c>
      <c r="B129">
        <v>0</v>
      </c>
    </row>
    <row r="130" spans="1:2">
      <c r="A130">
        <f t="shared" ref="A130:A132" si="14">A$126-A$127*B130</f>
        <v>43</v>
      </c>
      <c r="B130">
        <v>88</v>
      </c>
    </row>
    <row r="131" spans="1:2">
      <c r="A131">
        <f t="shared" si="14"/>
        <v>21</v>
      </c>
      <c r="B131">
        <v>176</v>
      </c>
    </row>
    <row r="132" spans="1:2">
      <c r="A132">
        <f t="shared" si="14"/>
        <v>0</v>
      </c>
      <c r="B132">
        <v>260</v>
      </c>
    </row>
    <row r="140" spans="1:2">
      <c r="A140" s="54" t="s">
        <v>209</v>
      </c>
      <c r="B140" s="54"/>
    </row>
    <row r="141" spans="1:2">
      <c r="A141" t="s">
        <v>210</v>
      </c>
    </row>
    <row r="142" spans="1:2">
      <c r="A142">
        <v>65</v>
      </c>
    </row>
    <row r="143" spans="1:2">
      <c r="A143">
        <v>1</v>
      </c>
    </row>
    <row r="144" spans="1:2">
      <c r="A144" t="s">
        <v>193</v>
      </c>
      <c r="B144" t="s">
        <v>194</v>
      </c>
    </row>
    <row r="145" spans="1:6">
      <c r="A145">
        <f>A$142-A$143*B145</f>
        <v>65</v>
      </c>
      <c r="B145">
        <v>0</v>
      </c>
    </row>
    <row r="146" spans="1:6">
      <c r="A146">
        <f t="shared" ref="A146:A148" si="15">A$142-A$143*B146</f>
        <v>43</v>
      </c>
      <c r="B146">
        <v>22</v>
      </c>
    </row>
    <row r="147" spans="1:6">
      <c r="A147">
        <f t="shared" si="15"/>
        <v>21</v>
      </c>
      <c r="B147">
        <v>44</v>
      </c>
    </row>
    <row r="148" spans="1:6">
      <c r="A148">
        <f t="shared" si="15"/>
        <v>0</v>
      </c>
      <c r="B148">
        <v>65</v>
      </c>
    </row>
    <row r="155" spans="1:6">
      <c r="A155" s="54" t="s">
        <v>211</v>
      </c>
      <c r="B155" s="54"/>
    </row>
    <row r="156" spans="1:6">
      <c r="A156" t="s">
        <v>212</v>
      </c>
      <c r="C156" t="s">
        <v>207</v>
      </c>
      <c r="E156" t="s">
        <v>210</v>
      </c>
    </row>
    <row r="157" spans="1:6">
      <c r="A157">
        <v>65</v>
      </c>
      <c r="C157">
        <v>65</v>
      </c>
      <c r="E157">
        <v>65</v>
      </c>
    </row>
    <row r="158" spans="1:6">
      <c r="A158">
        <v>6.5</v>
      </c>
      <c r="C158">
        <v>0.25</v>
      </c>
      <c r="E158">
        <v>1</v>
      </c>
    </row>
    <row r="159" spans="1:6">
      <c r="A159" t="s">
        <v>193</v>
      </c>
      <c r="B159" t="s">
        <v>194</v>
      </c>
      <c r="C159" t="s">
        <v>193</v>
      </c>
      <c r="D159" t="s">
        <v>194</v>
      </c>
      <c r="E159" t="s">
        <v>193</v>
      </c>
      <c r="F159" t="s">
        <v>194</v>
      </c>
    </row>
    <row r="160" spans="1:6">
      <c r="A160">
        <f>A$157-A$158*B160</f>
        <v>65</v>
      </c>
      <c r="B160">
        <v>0</v>
      </c>
      <c r="C160">
        <f>C$157-C$158*D160</f>
        <v>65</v>
      </c>
      <c r="D160">
        <v>0</v>
      </c>
      <c r="E160">
        <f>E$157-E$158*F160</f>
        <v>65</v>
      </c>
      <c r="F160">
        <v>0</v>
      </c>
    </row>
    <row r="161" spans="1:6">
      <c r="A161">
        <f t="shared" ref="A161:C163" si="16">A$157-A$158*B161</f>
        <v>45.5</v>
      </c>
      <c r="B161">
        <v>3</v>
      </c>
      <c r="C161">
        <f t="shared" si="16"/>
        <v>43</v>
      </c>
      <c r="D161">
        <v>88</v>
      </c>
      <c r="E161">
        <f t="shared" ref="E161" si="17">E$157-E$158*F161</f>
        <v>43</v>
      </c>
      <c r="F161">
        <v>22</v>
      </c>
    </row>
    <row r="162" spans="1:6">
      <c r="A162">
        <f t="shared" si="16"/>
        <v>26</v>
      </c>
      <c r="B162">
        <v>6</v>
      </c>
      <c r="C162">
        <f t="shared" si="16"/>
        <v>21</v>
      </c>
      <c r="D162">
        <v>176</v>
      </c>
      <c r="E162">
        <f t="shared" ref="E162" si="18">E$157-E$158*F162</f>
        <v>21</v>
      </c>
      <c r="F162">
        <v>44</v>
      </c>
    </row>
    <row r="163" spans="1:6">
      <c r="A163">
        <f t="shared" si="16"/>
        <v>0</v>
      </c>
      <c r="B163">
        <v>10</v>
      </c>
      <c r="C163">
        <f t="shared" si="16"/>
        <v>0</v>
      </c>
      <c r="D163">
        <v>260</v>
      </c>
      <c r="E163">
        <f t="shared" ref="E163" si="19">E$157-E$158*F163</f>
        <v>0</v>
      </c>
      <c r="F163">
        <v>65</v>
      </c>
    </row>
    <row r="170" spans="1:6">
      <c r="A170" s="54" t="s">
        <v>213</v>
      </c>
      <c r="B170" s="54"/>
    </row>
    <row r="171" spans="1:6">
      <c r="A171" t="s">
        <v>214</v>
      </c>
    </row>
    <row r="172" spans="1:6">
      <c r="A172">
        <v>24</v>
      </c>
    </row>
    <row r="173" spans="1:6">
      <c r="A173">
        <f>1/4</f>
        <v>0.25</v>
      </c>
    </row>
    <row r="174" spans="1:6">
      <c r="A174" t="s">
        <v>193</v>
      </c>
      <c r="B174" t="s">
        <v>194</v>
      </c>
    </row>
    <row r="175" spans="1:6">
      <c r="A175">
        <f>A$172-A$173*B175</f>
        <v>24</v>
      </c>
      <c r="B175">
        <v>0</v>
      </c>
    </row>
    <row r="176" spans="1:6">
      <c r="A176">
        <f t="shared" ref="A176:A178" si="20">A$172-A$173*B176</f>
        <v>16</v>
      </c>
      <c r="B176">
        <v>32</v>
      </c>
    </row>
    <row r="177" spans="1:2">
      <c r="A177">
        <f t="shared" si="20"/>
        <v>8</v>
      </c>
      <c r="B177">
        <v>64</v>
      </c>
    </row>
    <row r="178" spans="1:2">
      <c r="A178">
        <f t="shared" si="20"/>
        <v>0</v>
      </c>
      <c r="B178">
        <v>96</v>
      </c>
    </row>
    <row r="185" spans="1:2">
      <c r="A185" s="54" t="s">
        <v>215</v>
      </c>
      <c r="B185" s="54"/>
    </row>
    <row r="186" spans="1:2">
      <c r="A186" t="s">
        <v>216</v>
      </c>
    </row>
    <row r="187" spans="1:2">
      <c r="A187">
        <v>32</v>
      </c>
    </row>
    <row r="188" spans="1:2">
      <c r="A188">
        <f>1/4</f>
        <v>0.25</v>
      </c>
    </row>
    <row r="189" spans="1:2">
      <c r="A189" t="s">
        <v>193</v>
      </c>
      <c r="B189" t="s">
        <v>194</v>
      </c>
    </row>
    <row r="190" spans="1:2">
      <c r="A190">
        <f>A$187-A$188*B190</f>
        <v>32</v>
      </c>
      <c r="B190">
        <v>0</v>
      </c>
    </row>
    <row r="191" spans="1:2">
      <c r="A191">
        <f t="shared" ref="A191:A193" si="21">A$187-A$188*B191</f>
        <v>21.5</v>
      </c>
      <c r="B191">
        <v>42</v>
      </c>
    </row>
    <row r="192" spans="1:2">
      <c r="A192">
        <f t="shared" si="21"/>
        <v>11</v>
      </c>
      <c r="B192">
        <v>84</v>
      </c>
    </row>
    <row r="193" spans="1:2">
      <c r="A193">
        <f t="shared" si="21"/>
        <v>0</v>
      </c>
      <c r="B193">
        <v>128</v>
      </c>
    </row>
    <row r="200" spans="1:2">
      <c r="A200" s="54" t="s">
        <v>217</v>
      </c>
      <c r="B200" s="54"/>
    </row>
    <row r="201" spans="1:2">
      <c r="A201" t="s">
        <v>218</v>
      </c>
    </row>
    <row r="202" spans="1:2">
      <c r="A202">
        <v>44</v>
      </c>
    </row>
    <row r="203" spans="1:2">
      <c r="A203">
        <f>1/4</f>
        <v>0.25</v>
      </c>
    </row>
    <row r="204" spans="1:2">
      <c r="A204" t="s">
        <v>193</v>
      </c>
      <c r="B204" t="s">
        <v>194</v>
      </c>
    </row>
    <row r="205" spans="1:2">
      <c r="A205">
        <f>A$202-A$203*B205</f>
        <v>44</v>
      </c>
      <c r="B205">
        <v>0</v>
      </c>
    </row>
    <row r="206" spans="1:2">
      <c r="A206">
        <f t="shared" ref="A206:A208" si="22">A$202-A$203*B206</f>
        <v>29</v>
      </c>
      <c r="B206">
        <v>60</v>
      </c>
    </row>
    <row r="207" spans="1:2">
      <c r="A207">
        <f t="shared" si="22"/>
        <v>14</v>
      </c>
      <c r="B207">
        <v>120</v>
      </c>
    </row>
    <row r="208" spans="1:2">
      <c r="A208">
        <f t="shared" si="22"/>
        <v>0</v>
      </c>
      <c r="B208">
        <v>176</v>
      </c>
    </row>
    <row r="215" spans="1:6">
      <c r="A215" s="54" t="s">
        <v>219</v>
      </c>
      <c r="B215" s="54"/>
      <c r="C215" s="56"/>
      <c r="D215" s="56"/>
      <c r="E215" s="56"/>
      <c r="F215" s="56"/>
    </row>
    <row r="216" spans="1:6">
      <c r="A216" t="s">
        <v>214</v>
      </c>
      <c r="C216" t="s">
        <v>216</v>
      </c>
      <c r="E216" t="s">
        <v>218</v>
      </c>
    </row>
    <row r="217" spans="1:6">
      <c r="A217">
        <v>24</v>
      </c>
      <c r="C217">
        <v>32</v>
      </c>
      <c r="E217">
        <v>44</v>
      </c>
    </row>
    <row r="218" spans="1:6">
      <c r="A218">
        <f>1/4</f>
        <v>0.25</v>
      </c>
      <c r="C218">
        <f>1/4</f>
        <v>0.25</v>
      </c>
      <c r="E218">
        <f>1/4</f>
        <v>0.25</v>
      </c>
    </row>
    <row r="219" spans="1:6">
      <c r="A219" t="s">
        <v>193</v>
      </c>
      <c r="B219" t="s">
        <v>194</v>
      </c>
      <c r="C219" t="s">
        <v>193</v>
      </c>
      <c r="D219" t="s">
        <v>194</v>
      </c>
      <c r="E219" t="s">
        <v>193</v>
      </c>
      <c r="F219" t="s">
        <v>194</v>
      </c>
    </row>
    <row r="220" spans="1:6">
      <c r="A220">
        <f>A$217-A$218*B220</f>
        <v>24</v>
      </c>
      <c r="B220">
        <v>0</v>
      </c>
      <c r="C220">
        <f>C$217-C$218*D220</f>
        <v>32</v>
      </c>
      <c r="D220">
        <v>0</v>
      </c>
      <c r="E220">
        <f>E$217-E$218*F220</f>
        <v>44</v>
      </c>
      <c r="F220">
        <v>0</v>
      </c>
    </row>
    <row r="221" spans="1:6">
      <c r="A221">
        <f t="shared" ref="A221:C223" si="23">A$217-A$218*B221</f>
        <v>16</v>
      </c>
      <c r="B221">
        <v>32</v>
      </c>
      <c r="C221">
        <f t="shared" si="23"/>
        <v>21</v>
      </c>
      <c r="D221">
        <v>44</v>
      </c>
      <c r="E221">
        <f t="shared" ref="E221" si="24">E$217-E$218*F221</f>
        <v>29</v>
      </c>
      <c r="F221">
        <v>60</v>
      </c>
    </row>
    <row r="222" spans="1:6">
      <c r="A222">
        <f t="shared" si="23"/>
        <v>8</v>
      </c>
      <c r="B222">
        <v>64</v>
      </c>
      <c r="C222">
        <f t="shared" si="23"/>
        <v>11</v>
      </c>
      <c r="D222">
        <v>84</v>
      </c>
      <c r="E222">
        <f t="shared" ref="E222" si="25">E$217-E$218*F222</f>
        <v>14</v>
      </c>
      <c r="F222">
        <v>120</v>
      </c>
    </row>
    <row r="223" spans="1:6">
      <c r="A223">
        <f t="shared" si="23"/>
        <v>0</v>
      </c>
      <c r="B223">
        <v>96</v>
      </c>
      <c r="C223">
        <f t="shared" si="23"/>
        <v>0</v>
      </c>
      <c r="D223">
        <v>128</v>
      </c>
      <c r="E223">
        <f t="shared" ref="E223" si="26">E$217-E$218*F223</f>
        <v>0</v>
      </c>
      <c r="F223">
        <v>176</v>
      </c>
    </row>
    <row r="231" spans="1:2">
      <c r="A231" s="54" t="s">
        <v>220</v>
      </c>
      <c r="B231" s="54"/>
    </row>
    <row r="232" spans="1:2">
      <c r="A232" t="s">
        <v>221</v>
      </c>
    </row>
    <row r="233" spans="1:2">
      <c r="A233">
        <v>50</v>
      </c>
    </row>
    <row r="234" spans="1:2">
      <c r="A234">
        <v>0.5</v>
      </c>
    </row>
    <row r="235" spans="1:2">
      <c r="A235" t="s">
        <v>193</v>
      </c>
      <c r="B235" t="s">
        <v>194</v>
      </c>
    </row>
    <row r="236" spans="1:2">
      <c r="A236">
        <f>A$233-A$234*B236</f>
        <v>50</v>
      </c>
      <c r="B236">
        <v>0</v>
      </c>
    </row>
    <row r="237" spans="1:2">
      <c r="A237">
        <f t="shared" ref="A237:A239" si="27">A$233-A$234*B237</f>
        <v>33</v>
      </c>
      <c r="B237">
        <v>34</v>
      </c>
    </row>
    <row r="238" spans="1:2">
      <c r="A238">
        <f t="shared" si="27"/>
        <v>17</v>
      </c>
      <c r="B238">
        <v>66</v>
      </c>
    </row>
    <row r="239" spans="1:2">
      <c r="A239">
        <f t="shared" si="27"/>
        <v>0</v>
      </c>
      <c r="B239">
        <v>100</v>
      </c>
    </row>
    <row r="247" spans="1:2">
      <c r="A247" s="54" t="s">
        <v>222</v>
      </c>
      <c r="B247" s="54"/>
    </row>
    <row r="248" spans="1:2">
      <c r="A248" t="s">
        <v>223</v>
      </c>
    </row>
    <row r="249" spans="1:2">
      <c r="A249">
        <v>75</v>
      </c>
    </row>
    <row r="250" spans="1:2">
      <c r="A250">
        <v>0.5</v>
      </c>
    </row>
    <row r="251" spans="1:2">
      <c r="A251" t="s">
        <v>193</v>
      </c>
      <c r="B251" t="s">
        <v>194</v>
      </c>
    </row>
    <row r="252" spans="1:2">
      <c r="A252">
        <f>A$249-A$250*B252</f>
        <v>75</v>
      </c>
      <c r="B252">
        <v>0</v>
      </c>
    </row>
    <row r="253" spans="1:2">
      <c r="A253">
        <f t="shared" ref="A253:A255" si="28">A$249-A$250*B253</f>
        <v>50</v>
      </c>
      <c r="B253">
        <v>50</v>
      </c>
    </row>
    <row r="254" spans="1:2">
      <c r="A254">
        <f t="shared" si="28"/>
        <v>25</v>
      </c>
      <c r="B254">
        <v>100</v>
      </c>
    </row>
    <row r="255" spans="1:2">
      <c r="A255">
        <f t="shared" si="28"/>
        <v>0</v>
      </c>
      <c r="B255">
        <v>150</v>
      </c>
    </row>
    <row r="262" spans="1:2">
      <c r="A262" s="54" t="s">
        <v>224</v>
      </c>
      <c r="B262" s="54"/>
    </row>
    <row r="263" spans="1:2">
      <c r="A263" t="s">
        <v>225</v>
      </c>
    </row>
    <row r="264" spans="1:2">
      <c r="A264">
        <v>30</v>
      </c>
    </row>
    <row r="265" spans="1:2">
      <c r="A265">
        <v>0.5</v>
      </c>
    </row>
    <row r="266" spans="1:2">
      <c r="A266" t="s">
        <v>193</v>
      </c>
      <c r="B266" t="s">
        <v>194</v>
      </c>
    </row>
    <row r="267" spans="1:2">
      <c r="A267">
        <f>A$264-A$265*B267</f>
        <v>30</v>
      </c>
      <c r="B267">
        <v>0</v>
      </c>
    </row>
    <row r="268" spans="1:2">
      <c r="A268">
        <f t="shared" ref="A268:A270" si="29">A$264-A$265*B268</f>
        <v>20</v>
      </c>
      <c r="B268">
        <v>20</v>
      </c>
    </row>
    <row r="269" spans="1:2">
      <c r="A269">
        <f t="shared" si="29"/>
        <v>10</v>
      </c>
      <c r="B269">
        <v>40</v>
      </c>
    </row>
    <row r="270" spans="1:2">
      <c r="A270">
        <f t="shared" si="29"/>
        <v>0</v>
      </c>
      <c r="B270">
        <v>60</v>
      </c>
    </row>
    <row r="278" spans="1:6">
      <c r="A278" s="54" t="s">
        <v>226</v>
      </c>
      <c r="B278" s="54"/>
      <c r="C278" s="56"/>
      <c r="D278" s="56"/>
      <c r="E278" s="56"/>
      <c r="F278" s="56"/>
    </row>
    <row r="279" spans="1:6">
      <c r="A279" t="s">
        <v>221</v>
      </c>
      <c r="C279" t="s">
        <v>223</v>
      </c>
      <c r="E279" t="s">
        <v>225</v>
      </c>
    </row>
    <row r="280" spans="1:6">
      <c r="A280">
        <v>50</v>
      </c>
      <c r="C280">
        <v>75</v>
      </c>
      <c r="E280">
        <v>30</v>
      </c>
    </row>
    <row r="281" spans="1:6">
      <c r="A281">
        <v>0.5</v>
      </c>
      <c r="C281">
        <v>0.5</v>
      </c>
      <c r="E281">
        <v>0.5</v>
      </c>
    </row>
    <row r="282" spans="1:6">
      <c r="A282" t="s">
        <v>193</v>
      </c>
      <c r="B282" t="s">
        <v>194</v>
      </c>
      <c r="C282" t="s">
        <v>193</v>
      </c>
      <c r="D282" t="s">
        <v>194</v>
      </c>
      <c r="E282" t="s">
        <v>193</v>
      </c>
      <c r="F282" t="s">
        <v>194</v>
      </c>
    </row>
    <row r="283" spans="1:6">
      <c r="A283">
        <f>A$280-A$281*B283</f>
        <v>50</v>
      </c>
      <c r="B283">
        <v>0</v>
      </c>
      <c r="C283">
        <f>C$280-C$281*D283</f>
        <v>75</v>
      </c>
      <c r="D283">
        <v>0</v>
      </c>
      <c r="E283">
        <f>E$280-E$281*F283</f>
        <v>30</v>
      </c>
      <c r="F283">
        <v>0</v>
      </c>
    </row>
    <row r="284" spans="1:6">
      <c r="A284">
        <f t="shared" ref="A284:C286" si="30">A$280-A$281*B284</f>
        <v>33</v>
      </c>
      <c r="B284">
        <v>34</v>
      </c>
      <c r="C284">
        <f t="shared" si="30"/>
        <v>50</v>
      </c>
      <c r="D284">
        <v>50</v>
      </c>
      <c r="E284">
        <f t="shared" ref="E284" si="31">E$280-E$281*F284</f>
        <v>20</v>
      </c>
      <c r="F284">
        <v>20</v>
      </c>
    </row>
    <row r="285" spans="1:6">
      <c r="A285">
        <f t="shared" si="30"/>
        <v>17</v>
      </c>
      <c r="B285">
        <v>66</v>
      </c>
      <c r="C285">
        <f t="shared" si="30"/>
        <v>25</v>
      </c>
      <c r="D285">
        <v>100</v>
      </c>
      <c r="E285">
        <f t="shared" ref="E285" si="32">E$280-E$281*F285</f>
        <v>10</v>
      </c>
      <c r="F285">
        <v>40</v>
      </c>
    </row>
    <row r="286" spans="1:6">
      <c r="A286">
        <f t="shared" si="30"/>
        <v>0</v>
      </c>
      <c r="B286">
        <v>100</v>
      </c>
      <c r="C286">
        <f t="shared" si="30"/>
        <v>0</v>
      </c>
      <c r="D286">
        <v>150</v>
      </c>
      <c r="E286">
        <f t="shared" ref="E286" si="33">E$280-E$281*F286</f>
        <v>0</v>
      </c>
      <c r="F286">
        <v>60</v>
      </c>
    </row>
    <row r="293" spans="1:2">
      <c r="A293" s="54" t="s">
        <v>227</v>
      </c>
      <c r="B293" s="54"/>
    </row>
    <row r="294" spans="1:2">
      <c r="A294" t="s">
        <v>228</v>
      </c>
    </row>
    <row r="295" spans="1:2">
      <c r="A295">
        <v>80</v>
      </c>
    </row>
    <row r="296" spans="1:2">
      <c r="A296">
        <v>2</v>
      </c>
    </row>
    <row r="297" spans="1:2">
      <c r="A297" t="s">
        <v>193</v>
      </c>
      <c r="B297" t="s">
        <v>194</v>
      </c>
    </row>
    <row r="298" spans="1:2">
      <c r="A298">
        <f>A$295-A$296*B298</f>
        <v>80</v>
      </c>
      <c r="B298">
        <v>0</v>
      </c>
    </row>
    <row r="299" spans="1:2">
      <c r="A299">
        <f t="shared" ref="A299:A301" si="34">A$295-A$296*B299</f>
        <v>54</v>
      </c>
      <c r="B299">
        <v>13</v>
      </c>
    </row>
    <row r="300" spans="1:2">
      <c r="A300">
        <f t="shared" si="34"/>
        <v>28</v>
      </c>
      <c r="B300">
        <v>26</v>
      </c>
    </row>
    <row r="301" spans="1:2">
      <c r="A301">
        <f t="shared" si="34"/>
        <v>0</v>
      </c>
      <c r="B301">
        <v>40</v>
      </c>
    </row>
    <row r="308" spans="1:2">
      <c r="A308" s="54" t="s">
        <v>229</v>
      </c>
      <c r="B308" s="54"/>
    </row>
    <row r="309" spans="1:2">
      <c r="A309" t="s">
        <v>230</v>
      </c>
    </row>
    <row r="310" spans="1:2">
      <c r="A310">
        <v>120</v>
      </c>
    </row>
    <row r="311" spans="1:2">
      <c r="A311">
        <v>2</v>
      </c>
    </row>
    <row r="312" spans="1:2">
      <c r="A312" t="s">
        <v>193</v>
      </c>
      <c r="B312" t="s">
        <v>194</v>
      </c>
    </row>
    <row r="313" spans="1:2">
      <c r="A313">
        <f>A$310-A$311*B313</f>
        <v>120</v>
      </c>
      <c r="B313">
        <v>0</v>
      </c>
    </row>
    <row r="314" spans="1:2">
      <c r="A314">
        <f t="shared" ref="A314:A316" si="35">A$310-A$311*B314</f>
        <v>80</v>
      </c>
      <c r="B314">
        <v>20</v>
      </c>
    </row>
    <row r="315" spans="1:2">
      <c r="A315">
        <f t="shared" si="35"/>
        <v>40</v>
      </c>
      <c r="B315">
        <v>40</v>
      </c>
    </row>
    <row r="316" spans="1:2">
      <c r="A316">
        <f t="shared" si="35"/>
        <v>0</v>
      </c>
      <c r="B316">
        <v>60</v>
      </c>
    </row>
    <row r="323" spans="1:2">
      <c r="A323" s="54" t="s">
        <v>231</v>
      </c>
      <c r="B323" s="54"/>
    </row>
    <row r="324" spans="1:2">
      <c r="A324" t="s">
        <v>232</v>
      </c>
    </row>
    <row r="325" spans="1:2">
      <c r="A325">
        <v>160</v>
      </c>
    </row>
    <row r="326" spans="1:2">
      <c r="A326">
        <v>2</v>
      </c>
    </row>
    <row r="327" spans="1:2">
      <c r="A327" t="s">
        <v>193</v>
      </c>
      <c r="B327" t="s">
        <v>194</v>
      </c>
    </row>
    <row r="328" spans="1:2">
      <c r="A328">
        <f>A$325-A$326*B328</f>
        <v>160</v>
      </c>
      <c r="B328">
        <v>0</v>
      </c>
    </row>
    <row r="329" spans="1:2">
      <c r="A329">
        <f t="shared" ref="A329:A331" si="36">A$325-A$326*B329</f>
        <v>106</v>
      </c>
      <c r="B329">
        <v>27</v>
      </c>
    </row>
    <row r="330" spans="1:2">
      <c r="A330">
        <f t="shared" si="36"/>
        <v>52</v>
      </c>
      <c r="B330">
        <v>54</v>
      </c>
    </row>
    <row r="331" spans="1:2">
      <c r="A331">
        <f t="shared" si="36"/>
        <v>0</v>
      </c>
      <c r="B331">
        <v>80</v>
      </c>
    </row>
    <row r="338" spans="1:6">
      <c r="A338" s="54" t="s">
        <v>233</v>
      </c>
      <c r="B338" s="54"/>
      <c r="C338" s="56"/>
      <c r="D338" s="56"/>
      <c r="E338" s="56"/>
      <c r="F338" s="56"/>
    </row>
    <row r="339" spans="1:6">
      <c r="A339" t="s">
        <v>228</v>
      </c>
      <c r="C339" t="s">
        <v>230</v>
      </c>
      <c r="E339" t="s">
        <v>232</v>
      </c>
    </row>
    <row r="340" spans="1:6">
      <c r="A340">
        <v>80</v>
      </c>
      <c r="C340">
        <v>120</v>
      </c>
      <c r="E340">
        <v>160</v>
      </c>
    </row>
    <row r="341" spans="1:6">
      <c r="A341">
        <v>2</v>
      </c>
      <c r="C341">
        <v>2</v>
      </c>
      <c r="E341">
        <v>2</v>
      </c>
    </row>
    <row r="342" spans="1:6">
      <c r="A342" t="s">
        <v>193</v>
      </c>
      <c r="B342" t="s">
        <v>194</v>
      </c>
      <c r="C342" t="s">
        <v>193</v>
      </c>
      <c r="D342" t="s">
        <v>194</v>
      </c>
      <c r="E342" t="s">
        <v>193</v>
      </c>
      <c r="F342" t="s">
        <v>194</v>
      </c>
    </row>
    <row r="343" spans="1:6">
      <c r="A343">
        <f>A$340-A$341*B343</f>
        <v>80</v>
      </c>
      <c r="B343">
        <v>0</v>
      </c>
      <c r="C343">
        <f>C$340-C$341*D343</f>
        <v>120</v>
      </c>
      <c r="D343">
        <v>0</v>
      </c>
      <c r="E343">
        <f>E$340-E$341*F343</f>
        <v>160</v>
      </c>
      <c r="F343">
        <v>0</v>
      </c>
    </row>
    <row r="344" spans="1:6">
      <c r="A344">
        <f t="shared" ref="A344:C346" si="37">A$340-A$341*B344</f>
        <v>54</v>
      </c>
      <c r="B344">
        <v>13</v>
      </c>
      <c r="C344">
        <f t="shared" si="37"/>
        <v>80</v>
      </c>
      <c r="D344">
        <v>20</v>
      </c>
      <c r="E344">
        <f t="shared" ref="E344" si="38">E$340-E$341*F344</f>
        <v>106</v>
      </c>
      <c r="F344">
        <v>27</v>
      </c>
    </row>
    <row r="345" spans="1:6">
      <c r="A345">
        <f t="shared" si="37"/>
        <v>28</v>
      </c>
      <c r="B345">
        <v>26</v>
      </c>
      <c r="C345">
        <f t="shared" si="37"/>
        <v>40</v>
      </c>
      <c r="D345">
        <v>40</v>
      </c>
      <c r="E345">
        <f t="shared" ref="E345" si="39">E$340-E$341*F345</f>
        <v>52</v>
      </c>
      <c r="F345">
        <v>54</v>
      </c>
    </row>
    <row r="346" spans="1:6">
      <c r="A346">
        <f t="shared" si="37"/>
        <v>0</v>
      </c>
      <c r="B346">
        <v>40</v>
      </c>
      <c r="C346">
        <f t="shared" si="37"/>
        <v>0</v>
      </c>
      <c r="D346">
        <v>60</v>
      </c>
      <c r="E346">
        <f t="shared" ref="E346" si="40">E$340-E$341*F346</f>
        <v>0</v>
      </c>
      <c r="F346">
        <v>80</v>
      </c>
    </row>
    <row r="353" spans="1:4">
      <c r="A353" s="54" t="s">
        <v>234</v>
      </c>
      <c r="B353" s="54"/>
    </row>
    <row r="354" spans="1:4">
      <c r="A354" t="s">
        <v>235</v>
      </c>
      <c r="C354" t="s">
        <v>236</v>
      </c>
    </row>
    <row r="355" spans="1:4">
      <c r="A355">
        <v>4</v>
      </c>
      <c r="C355">
        <f>A355*30</f>
        <v>120</v>
      </c>
    </row>
    <row r="356" spans="1:4">
      <c r="A356">
        <v>2</v>
      </c>
      <c r="C356">
        <v>60</v>
      </c>
    </row>
    <row r="357" spans="1:4">
      <c r="A357" t="s">
        <v>193</v>
      </c>
      <c r="B357" t="s">
        <v>194</v>
      </c>
      <c r="C357" t="s">
        <v>193</v>
      </c>
      <c r="D357" t="s">
        <v>194</v>
      </c>
    </row>
    <row r="358" spans="1:4">
      <c r="A358">
        <f>A$355-A$356*B358</f>
        <v>4</v>
      </c>
      <c r="B358">
        <v>0</v>
      </c>
      <c r="C358">
        <f>C$355-C$356*D358</f>
        <v>120</v>
      </c>
      <c r="D358">
        <v>0</v>
      </c>
    </row>
    <row r="359" spans="1:4">
      <c r="A359">
        <f t="shared" ref="A359:C361" si="41">A$355-A$356*B359</f>
        <v>2</v>
      </c>
      <c r="B359">
        <v>1</v>
      </c>
      <c r="C359">
        <f t="shared" si="41"/>
        <v>60</v>
      </c>
      <c r="D359">
        <v>1</v>
      </c>
    </row>
    <row r="360" spans="1:4">
      <c r="A360">
        <f t="shared" si="41"/>
        <v>1</v>
      </c>
      <c r="B360">
        <v>1.5</v>
      </c>
      <c r="C360">
        <f t="shared" si="41"/>
        <v>30</v>
      </c>
      <c r="D360">
        <v>1.5</v>
      </c>
    </row>
    <row r="361" spans="1:4">
      <c r="A361">
        <f t="shared" si="41"/>
        <v>0</v>
      </c>
      <c r="B361">
        <v>2</v>
      </c>
      <c r="C361">
        <f t="shared" si="41"/>
        <v>0</v>
      </c>
      <c r="D361">
        <v>2</v>
      </c>
    </row>
    <row r="369" spans="1:4">
      <c r="A369" s="54" t="s">
        <v>239</v>
      </c>
      <c r="B369" s="54"/>
    </row>
    <row r="370" spans="1:4">
      <c r="A370" t="s">
        <v>238</v>
      </c>
      <c r="C370" t="s">
        <v>237</v>
      </c>
    </row>
    <row r="371" spans="1:4">
      <c r="A371">
        <v>20</v>
      </c>
      <c r="C371">
        <f>A371*5</f>
        <v>100</v>
      </c>
    </row>
    <row r="372" spans="1:4">
      <c r="A372">
        <v>4</v>
      </c>
      <c r="C372">
        <v>20</v>
      </c>
    </row>
    <row r="373" spans="1:4">
      <c r="A373" t="s">
        <v>193</v>
      </c>
      <c r="B373" t="s">
        <v>194</v>
      </c>
      <c r="C373" t="s">
        <v>193</v>
      </c>
      <c r="D373" t="s">
        <v>194</v>
      </c>
    </row>
    <row r="374" spans="1:4">
      <c r="A374">
        <f>A$371-A$372*B374</f>
        <v>20</v>
      </c>
      <c r="B374">
        <v>0</v>
      </c>
      <c r="C374">
        <f>C$371-C$372*D374</f>
        <v>100</v>
      </c>
      <c r="D374">
        <v>0</v>
      </c>
    </row>
    <row r="375" spans="1:4">
      <c r="A375">
        <f t="shared" ref="A375:C377" si="42">A$371-A$372*B375</f>
        <v>12</v>
      </c>
      <c r="B375">
        <v>2</v>
      </c>
      <c r="C375">
        <f t="shared" si="42"/>
        <v>60</v>
      </c>
      <c r="D375">
        <v>2</v>
      </c>
    </row>
    <row r="376" spans="1:4">
      <c r="A376">
        <f t="shared" si="42"/>
        <v>4</v>
      </c>
      <c r="B376">
        <v>4</v>
      </c>
      <c r="C376">
        <f t="shared" si="42"/>
        <v>20</v>
      </c>
      <c r="D376">
        <v>4</v>
      </c>
    </row>
    <row r="377" spans="1:4">
      <c r="A377">
        <f t="shared" si="42"/>
        <v>0</v>
      </c>
      <c r="B377">
        <v>5</v>
      </c>
      <c r="C377">
        <f t="shared" si="42"/>
        <v>0</v>
      </c>
      <c r="D377">
        <v>5</v>
      </c>
    </row>
    <row r="383" spans="1:4">
      <c r="A383" s="54" t="s">
        <v>242</v>
      </c>
      <c r="B383" s="54"/>
    </row>
    <row r="384" spans="1:4">
      <c r="A384" t="s">
        <v>240</v>
      </c>
      <c r="C384" t="s">
        <v>241</v>
      </c>
    </row>
    <row r="385" spans="1:4">
      <c r="A385">
        <v>12</v>
      </c>
      <c r="C385">
        <v>300</v>
      </c>
    </row>
    <row r="386" spans="1:4">
      <c r="A386">
        <v>3</v>
      </c>
      <c r="C386">
        <v>75</v>
      </c>
    </row>
    <row r="387" spans="1:4">
      <c r="A387" t="s">
        <v>193</v>
      </c>
      <c r="B387" t="s">
        <v>194</v>
      </c>
      <c r="C387" t="s">
        <v>193</v>
      </c>
      <c r="D387" t="s">
        <v>194</v>
      </c>
    </row>
    <row r="388" spans="1:4">
      <c r="A388">
        <f>A$385-A$386*B388</f>
        <v>12</v>
      </c>
      <c r="B388">
        <v>0</v>
      </c>
      <c r="C388">
        <f>C$385-C$386*D388</f>
        <v>300</v>
      </c>
      <c r="D388">
        <v>0</v>
      </c>
    </row>
    <row r="389" spans="1:4">
      <c r="A389">
        <f t="shared" ref="A389:C391" si="43">A$385-A$386*B389</f>
        <v>6</v>
      </c>
      <c r="B389">
        <v>2</v>
      </c>
      <c r="C389">
        <f t="shared" si="43"/>
        <v>150</v>
      </c>
      <c r="D389">
        <v>2</v>
      </c>
    </row>
    <row r="390" spans="1:4">
      <c r="A390">
        <f t="shared" si="43"/>
        <v>3</v>
      </c>
      <c r="B390">
        <v>3</v>
      </c>
      <c r="C390">
        <f t="shared" si="43"/>
        <v>75</v>
      </c>
      <c r="D390">
        <v>3</v>
      </c>
    </row>
    <row r="391" spans="1:4">
      <c r="A391">
        <f t="shared" si="43"/>
        <v>0</v>
      </c>
      <c r="B391">
        <v>4</v>
      </c>
      <c r="C391">
        <f t="shared" si="43"/>
        <v>0</v>
      </c>
      <c r="D391">
        <v>4</v>
      </c>
    </row>
    <row r="398" spans="1:4">
      <c r="A398" s="54" t="s">
        <v>243</v>
      </c>
      <c r="B398" s="54"/>
    </row>
    <row r="399" spans="1:4">
      <c r="A399" t="s">
        <v>244</v>
      </c>
      <c r="C399" t="s">
        <v>245</v>
      </c>
    </row>
    <row r="400" spans="1:4">
      <c r="A400">
        <v>45</v>
      </c>
      <c r="C400">
        <v>180</v>
      </c>
    </row>
    <row r="401" spans="1:4">
      <c r="A401">
        <v>0.5</v>
      </c>
      <c r="C401">
        <v>2</v>
      </c>
    </row>
    <row r="402" spans="1:4">
      <c r="A402" t="s">
        <v>193</v>
      </c>
      <c r="B402" t="s">
        <v>194</v>
      </c>
      <c r="C402" t="s">
        <v>193</v>
      </c>
      <c r="D402" t="s">
        <v>194</v>
      </c>
    </row>
    <row r="403" spans="1:4">
      <c r="A403">
        <f>A$400-A$401*B403</f>
        <v>45</v>
      </c>
      <c r="B403">
        <v>0</v>
      </c>
      <c r="C403">
        <f>C$400-C$401*D403</f>
        <v>180</v>
      </c>
      <c r="D403">
        <v>0</v>
      </c>
    </row>
    <row r="404" spans="1:4">
      <c r="A404">
        <f t="shared" ref="A404:C406" si="44">A$400-A$401*B404</f>
        <v>30</v>
      </c>
      <c r="B404">
        <v>30</v>
      </c>
      <c r="C404">
        <f t="shared" si="44"/>
        <v>120</v>
      </c>
      <c r="D404">
        <v>30</v>
      </c>
    </row>
    <row r="405" spans="1:4">
      <c r="A405">
        <f t="shared" si="44"/>
        <v>15</v>
      </c>
      <c r="B405">
        <v>60</v>
      </c>
      <c r="C405">
        <f t="shared" si="44"/>
        <v>60</v>
      </c>
      <c r="D405">
        <v>60</v>
      </c>
    </row>
    <row r="406" spans="1:4">
      <c r="A406">
        <f t="shared" si="44"/>
        <v>0</v>
      </c>
      <c r="B406">
        <v>90</v>
      </c>
      <c r="C406">
        <f t="shared" si="44"/>
        <v>0</v>
      </c>
      <c r="D406">
        <v>90</v>
      </c>
    </row>
    <row r="414" spans="1:4">
      <c r="A414" s="54" t="s">
        <v>246</v>
      </c>
      <c r="B414" s="54"/>
    </row>
    <row r="415" spans="1:4">
      <c r="A415" t="s">
        <v>247</v>
      </c>
      <c r="C415" t="s">
        <v>248</v>
      </c>
    </row>
    <row r="416" spans="1:4">
      <c r="A416">
        <v>70</v>
      </c>
      <c r="C416">
        <v>700</v>
      </c>
    </row>
    <row r="417" spans="1:4">
      <c r="A417">
        <v>0.1</v>
      </c>
      <c r="C417">
        <v>1</v>
      </c>
    </row>
    <row r="418" spans="1:4">
      <c r="A418" t="s">
        <v>193</v>
      </c>
      <c r="B418" t="s">
        <v>194</v>
      </c>
      <c r="C418" t="s">
        <v>193</v>
      </c>
      <c r="D418" t="s">
        <v>194</v>
      </c>
    </row>
    <row r="419" spans="1:4">
      <c r="A419">
        <f>A$416-A$417*B419</f>
        <v>70</v>
      </c>
      <c r="B419">
        <v>0</v>
      </c>
      <c r="C419">
        <f>C$416-C$417*D419</f>
        <v>700</v>
      </c>
      <c r="D419">
        <v>0</v>
      </c>
    </row>
    <row r="420" spans="1:4">
      <c r="A420">
        <f t="shared" ref="A420:C422" si="45">A$416-A$417*B420</f>
        <v>45</v>
      </c>
      <c r="B420">
        <v>250</v>
      </c>
      <c r="C420">
        <f t="shared" si="45"/>
        <v>450</v>
      </c>
      <c r="D420">
        <v>250</v>
      </c>
    </row>
    <row r="421" spans="1:4">
      <c r="A421">
        <f t="shared" si="45"/>
        <v>20</v>
      </c>
      <c r="B421">
        <v>500</v>
      </c>
      <c r="C421">
        <f t="shared" si="45"/>
        <v>200</v>
      </c>
      <c r="D421">
        <v>500</v>
      </c>
    </row>
    <row r="422" spans="1:4">
      <c r="A422">
        <f t="shared" si="45"/>
        <v>0</v>
      </c>
      <c r="B422">
        <v>700</v>
      </c>
      <c r="C422">
        <f t="shared" si="45"/>
        <v>0</v>
      </c>
      <c r="D422">
        <v>700</v>
      </c>
    </row>
    <row r="429" spans="1:4">
      <c r="A429" s="54" t="s">
        <v>249</v>
      </c>
      <c r="B429" s="54"/>
    </row>
    <row r="430" spans="1:4">
      <c r="A430" t="s">
        <v>250</v>
      </c>
      <c r="C430" t="s">
        <v>251</v>
      </c>
    </row>
    <row r="431" spans="1:4">
      <c r="A431">
        <v>22</v>
      </c>
      <c r="C431">
        <f>120*A431</f>
        <v>2640</v>
      </c>
    </row>
    <row r="432" spans="1:4">
      <c r="A432">
        <v>0.2</v>
      </c>
      <c r="C432">
        <f>120*A432</f>
        <v>24</v>
      </c>
    </row>
    <row r="433" spans="1:4">
      <c r="A433" t="s">
        <v>193</v>
      </c>
      <c r="B433" t="s">
        <v>194</v>
      </c>
      <c r="C433" t="s">
        <v>193</v>
      </c>
      <c r="D433" t="s">
        <v>194</v>
      </c>
    </row>
    <row r="434" spans="1:4">
      <c r="A434">
        <f>A$431-A$432*B434</f>
        <v>22</v>
      </c>
      <c r="B434">
        <v>0</v>
      </c>
      <c r="C434">
        <f>C$431-C$432*D434</f>
        <v>2640</v>
      </c>
      <c r="D434">
        <f>B434</f>
        <v>0</v>
      </c>
    </row>
    <row r="435" spans="1:4">
      <c r="A435">
        <f t="shared" ref="A435:C437" si="46">A$431-A$432*B435</f>
        <v>14</v>
      </c>
      <c r="B435">
        <v>40</v>
      </c>
      <c r="C435">
        <f t="shared" si="46"/>
        <v>1680</v>
      </c>
      <c r="D435">
        <f t="shared" ref="D435:D437" si="47">B435</f>
        <v>40</v>
      </c>
    </row>
    <row r="436" spans="1:4">
      <c r="A436">
        <f t="shared" si="46"/>
        <v>6</v>
      </c>
      <c r="B436">
        <v>80</v>
      </c>
      <c r="C436">
        <f t="shared" si="46"/>
        <v>720</v>
      </c>
      <c r="D436">
        <f t="shared" si="47"/>
        <v>80</v>
      </c>
    </row>
    <row r="437" spans="1:4">
      <c r="A437">
        <f t="shared" si="46"/>
        <v>0</v>
      </c>
      <c r="B437">
        <v>110</v>
      </c>
      <c r="C437">
        <f t="shared" si="46"/>
        <v>0</v>
      </c>
      <c r="D437">
        <f t="shared" si="47"/>
        <v>110</v>
      </c>
    </row>
    <row r="445" spans="1:4">
      <c r="A445" s="54" t="s">
        <v>252</v>
      </c>
      <c r="B445" s="54"/>
    </row>
    <row r="446" spans="1:4">
      <c r="A446" t="s">
        <v>253</v>
      </c>
      <c r="C446" t="s">
        <v>254</v>
      </c>
    </row>
    <row r="447" spans="1:4">
      <c r="A447">
        <v>14</v>
      </c>
      <c r="C447">
        <f>85*A447</f>
        <v>1190</v>
      </c>
    </row>
    <row r="448" spans="1:4">
      <c r="A448">
        <f>1/4</f>
        <v>0.25</v>
      </c>
      <c r="C448">
        <f>85*A448</f>
        <v>21.25</v>
      </c>
    </row>
    <row r="449" spans="1:4">
      <c r="A449" t="s">
        <v>193</v>
      </c>
      <c r="B449" t="s">
        <v>194</v>
      </c>
      <c r="C449" t="s">
        <v>193</v>
      </c>
      <c r="D449" t="s">
        <v>194</v>
      </c>
    </row>
    <row r="450" spans="1:4">
      <c r="A450">
        <f>A$447-A$448*B450</f>
        <v>14</v>
      </c>
      <c r="B450">
        <v>0</v>
      </c>
      <c r="C450">
        <f>C$447-C$448*D450</f>
        <v>1190</v>
      </c>
      <c r="D450">
        <f>B450</f>
        <v>0</v>
      </c>
    </row>
    <row r="451" spans="1:4">
      <c r="A451">
        <f t="shared" ref="A451:C453" si="48">A$447-A$448*B451</f>
        <v>10</v>
      </c>
      <c r="B451">
        <v>16</v>
      </c>
      <c r="C451">
        <f t="shared" si="48"/>
        <v>850</v>
      </c>
      <c r="D451">
        <f t="shared" ref="D451:D453" si="49">B451</f>
        <v>16</v>
      </c>
    </row>
    <row r="452" spans="1:4">
      <c r="A452">
        <f t="shared" si="48"/>
        <v>4.5</v>
      </c>
      <c r="B452">
        <v>38</v>
      </c>
      <c r="C452">
        <f t="shared" si="48"/>
        <v>382.5</v>
      </c>
      <c r="D452">
        <f t="shared" si="49"/>
        <v>38</v>
      </c>
    </row>
    <row r="453" spans="1:4">
      <c r="A453">
        <f t="shared" si="48"/>
        <v>0</v>
      </c>
      <c r="B453">
        <v>56</v>
      </c>
      <c r="C453">
        <f t="shared" si="48"/>
        <v>0</v>
      </c>
      <c r="D453">
        <f t="shared" si="49"/>
        <v>56</v>
      </c>
    </row>
    <row r="460" spans="1:4">
      <c r="A460" s="54" t="s">
        <v>255</v>
      </c>
      <c r="B460" s="54"/>
    </row>
    <row r="461" spans="1:4">
      <c r="A461" t="s">
        <v>256</v>
      </c>
      <c r="C461" t="s">
        <v>257</v>
      </c>
    </row>
    <row r="462" spans="1:4">
      <c r="A462">
        <v>30</v>
      </c>
      <c r="C462">
        <f>210*A462</f>
        <v>6300</v>
      </c>
    </row>
    <row r="463" spans="1:4">
      <c r="A463">
        <v>3</v>
      </c>
      <c r="C463">
        <f>210*A463</f>
        <v>630</v>
      </c>
    </row>
    <row r="464" spans="1:4">
      <c r="A464" t="s">
        <v>193</v>
      </c>
      <c r="B464" t="s">
        <v>194</v>
      </c>
      <c r="C464" t="s">
        <v>193</v>
      </c>
      <c r="D464" t="s">
        <v>194</v>
      </c>
    </row>
    <row r="465" spans="1:4">
      <c r="A465">
        <f>A$462-A$463*B465</f>
        <v>30</v>
      </c>
      <c r="B465">
        <v>0</v>
      </c>
      <c r="C465">
        <f>C$462-C$463*D465</f>
        <v>6300</v>
      </c>
      <c r="D465">
        <f>B465</f>
        <v>0</v>
      </c>
    </row>
    <row r="466" spans="1:4">
      <c r="A466">
        <f t="shared" ref="A466:C468" si="50">A$462-A$463*B466</f>
        <v>21</v>
      </c>
      <c r="B466">
        <v>3</v>
      </c>
      <c r="C466">
        <f t="shared" si="50"/>
        <v>4410</v>
      </c>
      <c r="D466">
        <f t="shared" ref="D466:D468" si="51">B466</f>
        <v>3</v>
      </c>
    </row>
    <row r="467" spans="1:4">
      <c r="A467">
        <f t="shared" si="50"/>
        <v>9</v>
      </c>
      <c r="B467">
        <v>7</v>
      </c>
      <c r="C467">
        <f t="shared" si="50"/>
        <v>1890</v>
      </c>
      <c r="D467">
        <f t="shared" si="51"/>
        <v>7</v>
      </c>
    </row>
    <row r="468" spans="1:4">
      <c r="A468">
        <f t="shared" si="50"/>
        <v>0</v>
      </c>
      <c r="B468">
        <v>10</v>
      </c>
      <c r="C468">
        <f t="shared" si="50"/>
        <v>0</v>
      </c>
      <c r="D468">
        <f t="shared" si="51"/>
        <v>10</v>
      </c>
    </row>
    <row r="475" spans="1:4">
      <c r="A475" s="54" t="s">
        <v>258</v>
      </c>
      <c r="B475" s="54"/>
    </row>
    <row r="476" spans="1:4">
      <c r="A476" t="s">
        <v>259</v>
      </c>
      <c r="C476" t="s">
        <v>260</v>
      </c>
    </row>
    <row r="477" spans="1:4">
      <c r="A477">
        <v>10</v>
      </c>
      <c r="C477">
        <f>A477*52</f>
        <v>520</v>
      </c>
    </row>
    <row r="478" spans="1:4">
      <c r="A478">
        <f>4/5</f>
        <v>0.8</v>
      </c>
      <c r="C478">
        <f>A478*52</f>
        <v>41.6</v>
      </c>
    </row>
    <row r="479" spans="1:4">
      <c r="A479" t="s">
        <v>193</v>
      </c>
      <c r="B479" t="s">
        <v>194</v>
      </c>
      <c r="C479" t="s">
        <v>193</v>
      </c>
      <c r="D479" t="s">
        <v>194</v>
      </c>
    </row>
    <row r="480" spans="1:4">
      <c r="A480">
        <f>A$477-A$478*B480</f>
        <v>10</v>
      </c>
      <c r="B480">
        <v>0</v>
      </c>
      <c r="C480">
        <f>C$477-C$478*D480</f>
        <v>520</v>
      </c>
      <c r="D480">
        <f>B480</f>
        <v>0</v>
      </c>
    </row>
    <row r="481" spans="1:4">
      <c r="A481">
        <f t="shared" ref="A481:C483" si="52">A$477-A$478*B481</f>
        <v>7</v>
      </c>
      <c r="B481">
        <f>(7-$A$477)/-$A$478</f>
        <v>3.75</v>
      </c>
      <c r="C481">
        <f t="shared" si="52"/>
        <v>364</v>
      </c>
      <c r="D481">
        <f t="shared" ref="D481:D483" si="53">B481</f>
        <v>3.75</v>
      </c>
    </row>
    <row r="482" spans="1:4">
      <c r="A482">
        <f t="shared" si="52"/>
        <v>4</v>
      </c>
      <c r="B482">
        <f>(4-$A$477)/-$A$478</f>
        <v>7.5</v>
      </c>
      <c r="C482">
        <f t="shared" si="52"/>
        <v>208</v>
      </c>
      <c r="D482">
        <f t="shared" si="53"/>
        <v>7.5</v>
      </c>
    </row>
    <row r="483" spans="1:4">
      <c r="A483">
        <f t="shared" si="52"/>
        <v>0</v>
      </c>
      <c r="B483">
        <f>A477/A478</f>
        <v>12.5</v>
      </c>
      <c r="C483">
        <f t="shared" si="52"/>
        <v>0</v>
      </c>
      <c r="D483">
        <f t="shared" si="53"/>
        <v>12.5</v>
      </c>
    </row>
    <row r="490" spans="1:4">
      <c r="A490" s="54" t="s">
        <v>261</v>
      </c>
      <c r="B490" s="54"/>
    </row>
    <row r="491" spans="1:4">
      <c r="A491" t="s">
        <v>238</v>
      </c>
      <c r="C491" t="s">
        <v>262</v>
      </c>
    </row>
    <row r="492" spans="1:4">
      <c r="A492">
        <v>20</v>
      </c>
      <c r="C492">
        <f>A492*200</f>
        <v>4000</v>
      </c>
    </row>
    <row r="493" spans="1:4">
      <c r="A493">
        <v>4</v>
      </c>
      <c r="C493">
        <f>A493*200</f>
        <v>800</v>
      </c>
    </row>
    <row r="494" spans="1:4">
      <c r="A494" t="s">
        <v>193</v>
      </c>
      <c r="B494" t="s">
        <v>194</v>
      </c>
      <c r="C494" t="s">
        <v>193</v>
      </c>
      <c r="D494" t="s">
        <v>194</v>
      </c>
    </row>
    <row r="495" spans="1:4">
      <c r="A495">
        <f>A$492-A$493*B495</f>
        <v>20</v>
      </c>
      <c r="B495">
        <v>0</v>
      </c>
      <c r="C495">
        <f>C$492-C$493*D495</f>
        <v>4000</v>
      </c>
      <c r="D495">
        <f>B495</f>
        <v>0</v>
      </c>
    </row>
    <row r="496" spans="1:4">
      <c r="A496">
        <f t="shared" ref="A496:C498" si="54">A$492-A$493*B496</f>
        <v>16</v>
      </c>
      <c r="B496">
        <v>1</v>
      </c>
      <c r="C496">
        <f t="shared" si="54"/>
        <v>3200</v>
      </c>
      <c r="D496">
        <f t="shared" ref="D496:D498" si="55">B496</f>
        <v>1</v>
      </c>
    </row>
    <row r="497" spans="1:4">
      <c r="A497">
        <f t="shared" si="54"/>
        <v>8</v>
      </c>
      <c r="B497">
        <v>3</v>
      </c>
      <c r="C497">
        <f t="shared" si="54"/>
        <v>1600</v>
      </c>
      <c r="D497">
        <f t="shared" si="55"/>
        <v>3</v>
      </c>
    </row>
    <row r="498" spans="1:4">
      <c r="A498">
        <f t="shared" si="54"/>
        <v>0</v>
      </c>
      <c r="B498">
        <v>5</v>
      </c>
      <c r="C498">
        <f t="shared" si="54"/>
        <v>0</v>
      </c>
      <c r="D498">
        <f t="shared" si="55"/>
        <v>5</v>
      </c>
    </row>
    <row r="505" spans="1:4">
      <c r="A505" s="54" t="s">
        <v>263</v>
      </c>
      <c r="B505" s="54"/>
    </row>
  </sheetData>
  <mergeCells count="34">
    <mergeCell ref="A490:B490"/>
    <mergeCell ref="A505:B505"/>
    <mergeCell ref="A414:B414"/>
    <mergeCell ref="A429:B429"/>
    <mergeCell ref="A445:B445"/>
    <mergeCell ref="A460:B460"/>
    <mergeCell ref="A475:B475"/>
    <mergeCell ref="A353:B353"/>
    <mergeCell ref="A369:B369"/>
    <mergeCell ref="A383:B383"/>
    <mergeCell ref="A398:B398"/>
    <mergeCell ref="A293:B293"/>
    <mergeCell ref="A308:B308"/>
    <mergeCell ref="A323:B323"/>
    <mergeCell ref="A338:B338"/>
    <mergeCell ref="A247:B247"/>
    <mergeCell ref="A262:B262"/>
    <mergeCell ref="A278:B278"/>
    <mergeCell ref="A200:B200"/>
    <mergeCell ref="A215:B215"/>
    <mergeCell ref="A231:B231"/>
    <mergeCell ref="A124:B124"/>
    <mergeCell ref="A140:B140"/>
    <mergeCell ref="A155:B155"/>
    <mergeCell ref="A170:B170"/>
    <mergeCell ref="A185:B185"/>
    <mergeCell ref="A77:B77"/>
    <mergeCell ref="A92:B92"/>
    <mergeCell ref="A108:B108"/>
    <mergeCell ref="A1:B1"/>
    <mergeCell ref="A16:B16"/>
    <mergeCell ref="A31:B31"/>
    <mergeCell ref="A46:B46"/>
    <mergeCell ref="A61:B61"/>
  </mergeCells>
  <pageMargins left="0.7" right="0.7" top="0.75" bottom="0.75" header="0.3" footer="0.3"/>
  <pageSetup orientation="portrait" r:id="rId1"/>
  <ignoredErrors>
    <ignoredError sqref="B482:B483 B481"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Hoja2</vt:lpstr>
      <vt:lpstr>Ejercicio 2.83</vt:lpstr>
      <vt:lpstr>Ejercicios 3.1-3.11</vt:lpstr>
      <vt:lpstr>Ejercicios 3.12-3.47</vt:lpstr>
      <vt:lpstr>Ejercicios 4.19-4.52</vt:lpstr>
      <vt:lpstr>Ejercicios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dc:creator>
  <cp:lastModifiedBy>ANGEL</cp:lastModifiedBy>
  <dcterms:created xsi:type="dcterms:W3CDTF">2019-10-08T16:58:31Z</dcterms:created>
  <dcterms:modified xsi:type="dcterms:W3CDTF">2019-11-16T22:47:19Z</dcterms:modified>
</cp:coreProperties>
</file>