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C47336D7-8953-4263-ABD4-B10E568A0F5A}" xr6:coauthVersionLast="45" xr6:coauthVersionMax="45" xr10:uidLastSave="{00000000-0000-0000-0000-000000000000}"/>
  <bookViews>
    <workbookView xWindow="-120" yWindow="-120" windowWidth="20730" windowHeight="11310" firstSheet="1" activeTab="4"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78" i="5" l="1"/>
  <c r="C579" i="5"/>
  <c r="C578" i="5"/>
  <c r="C571" i="5"/>
  <c r="C569" i="5"/>
  <c r="C570" i="5"/>
  <c r="C575" i="5"/>
  <c r="C577" i="5"/>
  <c r="C573" i="5"/>
  <c r="C572" i="5"/>
  <c r="C576" i="5"/>
  <c r="C574" i="5"/>
  <c r="B579" i="5"/>
  <c r="B573" i="5"/>
  <c r="B572" i="5"/>
  <c r="B570" i="5"/>
  <c r="B576" i="5"/>
  <c r="B575" i="5"/>
  <c r="B574" i="5"/>
  <c r="B569" i="5"/>
  <c r="B568" i="5"/>
  <c r="B571" i="5"/>
  <c r="B577" i="5" l="1"/>
  <c r="B548" i="5"/>
  <c r="B537" i="5"/>
  <c r="B549" i="5" s="1"/>
  <c r="B544" i="5" l="1"/>
  <c r="B545" i="5"/>
  <c r="B546" i="5" l="1"/>
  <c r="C524" i="5"/>
  <c r="C525" i="5"/>
  <c r="C517" i="5"/>
  <c r="C516" i="5" s="1"/>
  <c r="C513" i="5"/>
  <c r="C531" i="5" s="1"/>
  <c r="C511" i="5"/>
  <c r="C510" i="5"/>
  <c r="B511" i="5"/>
  <c r="B510" i="5"/>
  <c r="B524" i="5"/>
  <c r="B525" i="5" s="1"/>
  <c r="B517" i="5"/>
  <c r="B516" i="5" s="1"/>
  <c r="B513" i="5"/>
  <c r="C500" i="5"/>
  <c r="C493" i="5"/>
  <c r="C495" i="5" s="1"/>
  <c r="C491" i="5"/>
  <c r="B501" i="5"/>
  <c r="B493" i="5"/>
  <c r="B495" i="5" s="1"/>
  <c r="B490" i="5"/>
  <c r="B491" i="5" s="1"/>
  <c r="B503" i="5" s="1"/>
  <c r="D477" i="5"/>
  <c r="D470" i="5"/>
  <c r="D471" i="5" s="1"/>
  <c r="D466" i="5"/>
  <c r="C477" i="5"/>
  <c r="C470" i="5"/>
  <c r="C471" i="5" s="1"/>
  <c r="C474" i="5" s="1"/>
  <c r="C466" i="5"/>
  <c r="B477" i="5"/>
  <c r="B466" i="5"/>
  <c r="B470" i="5"/>
  <c r="B471" i="5" s="1"/>
  <c r="B474" i="5" s="1"/>
  <c r="C475" i="5" l="1"/>
  <c r="C503" i="5"/>
  <c r="B531" i="5"/>
  <c r="B533" i="5" s="1"/>
  <c r="C504" i="5"/>
  <c r="B497" i="5"/>
  <c r="B496" i="5"/>
  <c r="B521" i="5"/>
  <c r="B519" i="5"/>
  <c r="B505" i="5"/>
  <c r="B482" i="5"/>
  <c r="B504" i="5"/>
  <c r="B520" i="5"/>
  <c r="B532" i="5"/>
  <c r="B527" i="5"/>
  <c r="B528" i="5"/>
  <c r="B529" i="5"/>
  <c r="B475" i="5"/>
  <c r="C521" i="5"/>
  <c r="C528" i="5"/>
  <c r="C519" i="5"/>
  <c r="C529" i="5"/>
  <c r="C520" i="5"/>
  <c r="C527" i="5"/>
  <c r="C496" i="5"/>
  <c r="C501" i="5"/>
  <c r="D472" i="5"/>
  <c r="D473" i="5" s="1"/>
  <c r="D482" i="5"/>
  <c r="D475" i="5"/>
  <c r="D474" i="5"/>
  <c r="C472" i="5"/>
  <c r="C473" i="5" s="1"/>
  <c r="C482" i="5"/>
  <c r="C478" i="5" s="1"/>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B478" i="5" l="1"/>
  <c r="B483" i="5"/>
  <c r="B479" i="5" s="1"/>
  <c r="C505" i="5"/>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<sst xmlns="http://schemas.openxmlformats.org/spreadsheetml/2006/main" count="488" uniqueCount="191">
  <si>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</si>
  <si>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</si>
  <si>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</si>
  <si>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</si>
  <si>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</si>
  <si>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</si>
  <si>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</si>
  <si>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</si>
  <si>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</si>
  <si>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</si>
  <si>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</si>
  <si>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</si>
  <si>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</si>
  <si>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</si>
  <si>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</si>
  <si>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</si>
  <si>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</si>
  <si>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</si>
  <si>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</si>
  <si>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</si>
  <si>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</si>
  <si>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</si>
  <si>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</si>
  <si>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</si>
  <si>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</si>
  <si>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</si>
  <si>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</si>
  <si>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</si>
  <si>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</si>
  <si>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</si>
  <si>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</si>
  <si>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</si>
  <si>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</si>
  <si>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</si>
  <si>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</si>
  <si>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</si>
  <si>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</si>
  <si>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</si>
  <si>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</si>
  <si>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</si>
  <si>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</si>
  <si>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</si>
  <si>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</si>
  <si>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</si>
  <si>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</si>
  <si>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</si>
  <si>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</si>
  <si>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</si>
  <si>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</si>
  <si>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</si>
  <si>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</si>
  <si>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</si>
  <si>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</si>
  <si>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</si>
  <si>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</si>
  <si>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</si>
  <si>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</si>
  <si>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</si>
  <si>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</si>
  <si>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</si>
  <si>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</si>
  <si>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</si>
  <si>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</si>
  <si>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</si>
  <si>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</si>
  <si>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</si>
  <si>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</si>
  <si>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</si>
  <si>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</si>
  <si>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</si>
  <si>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</si>
  <si>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</si>
  <si>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</si>
  <si>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</si>
  <si>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</si>
  <si>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</si>
  <si>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</si>
  <si>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</si>
  <si>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</si>
  <si>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</si>
  <si>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</si>
  <si>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</si>
  <si>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</si>
  <si>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</si>
  <si>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</si>
  <si>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</si>
  <si>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</si>
  <si>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</si>
  <si>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</si>
  <si>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</si>
  <si>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</si>
  <si>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</si>
  <si>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</si>
  <si>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</si>
  <si>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</si>
  <si>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</si>
  <si>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</si>
  <si>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</si>
  <si>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</si>
  <si>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</si>
  <si>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</si>
  <si>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</si>
  <si>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</si>
  <si>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</si>
  <si>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</si>
  <si>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</si>
  <si>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</si>
  <si>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</si>
  <si>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</si>
  <si>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</si>
  <si>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</si>
  <si>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</si>
  <si>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</si>
  <si>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</si>
  <si>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</si>
  <si>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</si>
  <si>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</si>
  <si>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</si>
  <si>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</si>
  <si>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</si>
  <si>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</si>
  <si>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</si>
  <si>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</si>
  <si>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</si>
  <si>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</si>
  <si>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</si>
  <si>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</si>
  <si>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</si>
  <si>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</si>
  <si>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</si>
  <si>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</si>
  <si>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</si>
  <si>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</si>
  <si>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</si>
  <si>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</si>
  <si>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</si>
  <si>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</si>
  <si>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</si>
  <si>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</si>
  <si>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</si>
  <si>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</si>
  <si>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</si>
  <si>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</si>
  <si>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</si>
  <si>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</si>
  <si>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</si>
  <si>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</si>
  <si>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</si>
  <si>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</si>
  <si>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</si>
  <si>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</si>
  <si>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</si>
  <si>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</si>
  <si>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</si>
  <si>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</si>
  <si>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</si>
  <si>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</si>
  <si>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</si>
  <si>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</si>
  <si>
    <t>1200=0.65(1-t)1200-0.25(1200)+A</t>
  </si>
  <si>
    <t>m*Y</t>
  </si>
  <si>
    <t>=(DA-cY-mY)</t>
  </si>
  <si>
    <t>1500=0.65(1-t)1200+A</t>
  </si>
  <si>
    <t>1500=780(1-t)+A</t>
  </si>
  <si>
    <t>1500=780-780t+A</t>
  </si>
  <si>
    <t>720=-780t+A</t>
  </si>
  <si>
    <t>720+780t=A</t>
  </si>
  <si>
    <t>1200-780+300=-780t+A</t>
  </si>
  <si>
    <t>1200-cy+my=-cyt+A</t>
  </si>
  <si>
    <t>Se puede asignar cualquier valor a t y, por su relación con A dentro de la fórmula el resultado se mantiene en la estimación de equilibrio.</t>
  </si>
  <si>
    <t>1200=1/(1-[c(1-t)-m])+A</t>
  </si>
  <si>
    <t>1200=1/(1-[0.65(1-t)-0.25])+A</t>
  </si>
  <si>
    <t>1200=1/(1-[0.65-0.65t-0.25])+A</t>
  </si>
  <si>
    <t>1200=1/(1-[0.4-0.65t])+A</t>
  </si>
  <si>
    <t>A=1200/1/1/(0.6+0.65t)</t>
  </si>
  <si>
    <t>1200=1/(0.6+0.65t)+A</t>
  </si>
  <si>
    <t>A=1200(0.6+0.65t)</t>
  </si>
  <si>
    <t>A=720+780t</t>
  </si>
  <si>
    <t>4,85      4,86</t>
  </si>
  <si>
    <t>4,87</t>
  </si>
  <si>
    <t>I</t>
  </si>
  <si>
    <t>c(1-t)Y-(Mo-mY)+Xo+I+Go+Co</t>
  </si>
  <si>
    <t>c(1-t)Y</t>
  </si>
  <si>
    <t>Go+Co</t>
  </si>
  <si>
    <t>Go+Co+I+Xo-Mo</t>
  </si>
  <si>
    <t>MultInv*A</t>
  </si>
  <si>
    <t>MultInv</t>
  </si>
  <si>
    <t>(Mo+mY)</t>
  </si>
  <si>
    <t>Xo+I-Mo</t>
  </si>
  <si>
    <t>Y/MultInv</t>
  </si>
  <si>
    <t>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</si>
</sst>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1">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6">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quotePrefix="1" applyFont="1" applyAlignment="1">
      <alignment horizontal="center" vertical="center"/>
    </xf>
    <xf numFmtId="2" fontId="0" fillId="0" borderId="0" xfId="0" applyNumberFormat="1"/>
    <xf numFmtId="167" fontId="0" fillId="0" borderId="0" xfId="0" applyNumberFormat="1"/>
    <xf numFmtId="0" fontId="0" fillId="0" borderId="0" xfId="0" quotePrefix="1"/>
    <xf numFmtId="2" fontId="0" fillId="0" borderId="2" xfId="0" applyNumberFormat="1" applyBorder="1"/>
    <xf numFmtId="0" fontId="0" fillId="0" borderId="2" xfId="0" applyBorder="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54">
        <v>3.1</v>
      </c>
      <c r="B1" s="54"/>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54">
        <v>3.2</v>
      </c>
      <c r="B17" s="54"/>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54">
        <v>3.3</v>
      </c>
      <c r="B34" s="54"/>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54">
        <v>3.4</v>
      </c>
      <c r="B51" s="54"/>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54">
        <v>3.5</v>
      </c>
      <c r="B67" s="54"/>
      <c r="D67" s="54">
        <v>3.5</v>
      </c>
      <c r="E67" s="54"/>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54">
        <v>3.6</v>
      </c>
      <c r="B92" s="54"/>
      <c r="C92" s="54"/>
      <c r="D92" s="54"/>
      <c r="E92" s="54"/>
      <c r="F92" s="54"/>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54">
        <v>3.7</v>
      </c>
      <c r="B110" s="54"/>
      <c r="C110" s="54"/>
      <c r="D110" s="54"/>
      <c r="E110" s="54"/>
      <c r="F110" s="54"/>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54">
        <v>3.8</v>
      </c>
      <c r="B127" s="54"/>
      <c r="C127" s="54"/>
      <c r="D127" s="54"/>
      <c r="E127" s="54"/>
      <c r="F127" s="54"/>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54" t="s">
        <v>35</v>
      </c>
      <c r="B143" s="54"/>
      <c r="C143" s="54"/>
      <c r="D143" s="54"/>
      <c r="E143" s="54"/>
      <c r="F143" s="54"/>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54" t="s">
        <v>36</v>
      </c>
      <c r="B159" s="54"/>
      <c r="C159" s="54"/>
      <c r="D159" s="54"/>
      <c r="E159" s="54"/>
      <c r="F159" s="54"/>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54" t="s">
        <v>41</v>
      </c>
      <c r="B176" s="54"/>
      <c r="C176" s="54"/>
      <c r="D176" s="54"/>
      <c r="E176" s="54"/>
      <c r="F176" s="54"/>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54">
        <v>3.12</v>
      </c>
      <c r="B1" s="54"/>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54">
        <v>3.13</v>
      </c>
      <c r="B19" s="54"/>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54">
        <v>3.14</v>
      </c>
      <c r="B35" s="54"/>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54">
        <v>3.15</v>
      </c>
      <c r="B51" s="54"/>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54">
        <v>3.16</v>
      </c>
      <c r="B69" s="54"/>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54">
        <v>3.17</v>
      </c>
      <c r="B85" s="54"/>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54">
        <v>3.18</v>
      </c>
      <c r="B102" s="54"/>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54">
        <v>3.19</v>
      </c>
      <c r="B116" s="54"/>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54" t="s">
        <v>76</v>
      </c>
      <c r="B133" s="54"/>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54">
        <v>3.27</v>
      </c>
      <c r="B150" s="54"/>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54">
        <v>3.28</v>
      </c>
      <c r="B166" s="54"/>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54">
        <v>3.31</v>
      </c>
      <c r="B184" s="54"/>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54">
        <v>3.32</v>
      </c>
      <c r="B202" s="54"/>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54">
        <v>3.33</v>
      </c>
      <c r="B221" s="54"/>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54">
        <v>3.34</v>
      </c>
      <c r="B240" s="54"/>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54">
        <v>3.35</v>
      </c>
      <c r="B258" s="54"/>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54">
        <v>3.36</v>
      </c>
      <c r="B277" s="54"/>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54">
        <v>3.37</v>
      </c>
      <c r="B295" s="54"/>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54">
        <v>3.38</v>
      </c>
      <c r="B312" s="54"/>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54">
        <v>3.39</v>
      </c>
      <c r="B332" s="54"/>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55" t="s">
        <v>99</v>
      </c>
      <c r="B351" s="54"/>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54">
        <v>3.44</v>
      </c>
      <c r="B369" s="54"/>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54">
        <v>3.45</v>
      </c>
      <c r="B389" s="54"/>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54">
        <v>3.46</v>
      </c>
      <c r="B407" s="54"/>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54">
        <v>3.47</v>
      </c>
      <c r="B426" s="54"/>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 ref="A1:B1"/>
    <mergeCell ref="A19:B19"/>
    <mergeCell ref="A35:B35"/>
    <mergeCell ref="A51:B51"/>
    <mergeCell ref="A69:B6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80"/>
  <sheetViews>
    <sheetView tabSelected="1" zoomScaleNormal="100" workbookViewId="0">
      <selection sqref="A1:B1"/>
    </sheetView>
  </sheetViews>
  <sheetFormatPr baseColWidth="10" defaultRowHeight="15"/>
  <cols>
    <col min="2" max="2" width="12.7109375" bestFit="1" customWidth="1"/>
  </cols>
  <sheetData>
    <row r="1" spans="1:3">
      <c r="A1" s="54">
        <v>4.1900000000000004</v>
      </c>
      <c r="B1" s="54"/>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55" t="s">
        <v>109</v>
      </c>
      <c r="B20" s="54"/>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55" t="s">
        <v>110</v>
      </c>
      <c r="B36" s="54"/>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55" t="s">
        <v>112</v>
      </c>
      <c r="B58" s="54"/>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55" t="s">
        <v>113</v>
      </c>
      <c r="B80" s="54"/>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54">
        <v>4.24</v>
      </c>
      <c r="B102" s="54"/>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54">
        <v>4.25</v>
      </c>
      <c r="B118" s="54"/>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54">
        <v>4.26</v>
      </c>
      <c r="B134" s="54"/>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54">
        <v>4.2699999999999996</v>
      </c>
      <c r="B149" s="54"/>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54">
        <v>4.28</v>
      </c>
      <c r="B164" s="54"/>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54">
        <v>4.29</v>
      </c>
      <c r="B180" s="54"/>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54">
        <v>4.4400000000000004</v>
      </c>
      <c r="B196" s="54"/>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54">
        <v>4.45</v>
      </c>
      <c r="B213" s="54"/>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54">
        <v>4.46</v>
      </c>
      <c r="B229" s="54"/>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54">
        <v>4.47</v>
      </c>
      <c r="B244" s="54"/>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54">
        <v>4.4800000000000004</v>
      </c>
      <c r="B260" s="54"/>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55" t="s">
        <v>117</v>
      </c>
      <c r="B275" s="54"/>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55" t="s">
        <v>122</v>
      </c>
      <c r="B297" s="54"/>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55" t="s">
        <v>125</v>
      </c>
      <c r="B326" s="54"/>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55" t="s">
        <v>126</v>
      </c>
      <c r="B339" s="54"/>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55" t="s">
        <v>130</v>
      </c>
      <c r="B354" s="54"/>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55" t="s">
        <v>133</v>
      </c>
      <c r="B369" s="54"/>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55" t="s">
        <v>134</v>
      </c>
      <c r="B384" s="54"/>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55" t="s">
        <v>135</v>
      </c>
      <c r="B399" s="54"/>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55" t="s">
        <v>136</v>
      </c>
      <c r="B414" s="54"/>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55" t="s">
        <v>137</v>
      </c>
      <c r="B431" s="54"/>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55" t="s">
        <v>138</v>
      </c>
      <c r="B445" s="54"/>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48" t="s">
        <v>143</v>
      </c>
      <c r="C460" s="48" t="s">
        <v>149</v>
      </c>
      <c r="D460" s="48"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49">
        <f>1/(1-(B468*(1-B467)-B469))</f>
        <v>1.0416666666666667</v>
      </c>
      <c r="C470" s="49">
        <f>1/(1-(C468*(1-C467)-C469))</f>
        <v>0.99009900990099009</v>
      </c>
      <c r="D470" s="49">
        <f>1/(1-(D468*(1-D467)-D469))</f>
        <v>0.94339622641509424</v>
      </c>
    </row>
    <row r="471" spans="1:4">
      <c r="A471" t="s">
        <v>120</v>
      </c>
      <c r="B471" s="50">
        <f>B470*B461</f>
        <v>109.37500000000001</v>
      </c>
      <c r="C471" s="50">
        <f>C470*C461</f>
        <v>103.96039603960396</v>
      </c>
      <c r="D471" s="50">
        <f>D470*D461</f>
        <v>99.056603773584897</v>
      </c>
    </row>
    <row r="472" spans="1:4">
      <c r="A472" t="s">
        <v>146</v>
      </c>
      <c r="B472" s="50">
        <f>(1-B467)*B471</f>
        <v>76.5625</v>
      </c>
      <c r="C472" s="50">
        <f>(1-C467)*C471</f>
        <v>72.772277227722768</v>
      </c>
      <c r="D472" s="50">
        <f>(1-D467)*D471</f>
        <v>69.339622641509422</v>
      </c>
    </row>
    <row r="473" spans="1:4">
      <c r="A473" t="s">
        <v>145</v>
      </c>
      <c r="B473" s="50">
        <f>B463+B468*B472</f>
        <v>95.3125</v>
      </c>
      <c r="C473" s="50">
        <f>C463+C468*C472</f>
        <v>94.554455445544562</v>
      </c>
      <c r="D473" s="50">
        <f>D463+D468*D472</f>
        <v>93.867924528301884</v>
      </c>
    </row>
    <row r="474" spans="1:4">
      <c r="A474" t="s">
        <v>147</v>
      </c>
      <c r="B474" s="50">
        <f>B462+B469*B471</f>
        <v>60.9375</v>
      </c>
      <c r="C474" s="50">
        <f>C462+C469*C471</f>
        <v>65.594059405940598</v>
      </c>
      <c r="D474" s="50">
        <f>D462+D469*D471</f>
        <v>69.811320754716974</v>
      </c>
    </row>
    <row r="475" spans="1:4">
      <c r="A475" t="s">
        <v>148</v>
      </c>
      <c r="B475" s="50">
        <f>B467*B471</f>
        <v>32.8125</v>
      </c>
      <c r="C475" s="50">
        <f>C467*C471</f>
        <v>31.188118811881189</v>
      </c>
      <c r="D475" s="50">
        <f>D467*D471</f>
        <v>29.716981132075468</v>
      </c>
    </row>
    <row r="476" spans="1:4">
      <c r="A476" t="s">
        <v>114</v>
      </c>
    </row>
    <row r="477" spans="1:4">
      <c r="B477">
        <f t="shared" ref="B477:D479" si="71">B$463+(B$468*(1-B$467)*B481)+B$464+(B$467*B481)+B$465-(B$462+B$469*B481)</f>
        <v>72.1875</v>
      </c>
      <c r="C477">
        <f t="shared" si="71"/>
        <v>73.8</v>
      </c>
      <c r="D477">
        <f t="shared" si="71"/>
        <v>75.3</v>
      </c>
    </row>
    <row r="478" spans="1:4">
      <c r="B478">
        <f t="shared" si="71"/>
        <v>109.375</v>
      </c>
      <c r="C478" s="40">
        <f t="shared" si="71"/>
        <v>103.94851485148514</v>
      </c>
      <c r="D478" s="40">
        <f t="shared" si="71"/>
        <v>99.073584905660368</v>
      </c>
    </row>
    <row r="479" spans="1:4">
      <c r="B479">
        <f t="shared" si="71"/>
        <v>146.5625</v>
      </c>
      <c r="C479" s="40">
        <f t="shared" si="71"/>
        <v>134.09702970297027</v>
      </c>
      <c r="D479" s="40">
        <f t="shared" si="71"/>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48" t="s">
        <v>153</v>
      </c>
      <c r="C486" s="48"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2">B$487+B$493*B500</f>
        <v>600</v>
      </c>
      <c r="C496">
        <f t="shared" si="72"/>
        <v>800</v>
      </c>
    </row>
    <row r="497" spans="1:3">
      <c r="B497">
        <f t="shared" si="72"/>
        <v>800</v>
      </c>
      <c r="C497">
        <f t="shared" si="72"/>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3">B$491+B$493*B500</f>
        <v>500</v>
      </c>
      <c r="C504">
        <f t="shared" si="73"/>
        <v>642.5</v>
      </c>
    </row>
    <row r="505" spans="1:3">
      <c r="B505">
        <f t="shared" si="73"/>
        <v>700</v>
      </c>
      <c r="C505">
        <f t="shared" si="73"/>
        <v>992.5</v>
      </c>
    </row>
    <row r="508" spans="1:3">
      <c r="B508" s="48" t="s">
        <v>155</v>
      </c>
      <c r="C508" s="48"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49">
        <f>(B514-B509-B517)/(-B517)</f>
        <v>0.24812030075187969</v>
      </c>
      <c r="C516" s="49">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0" si="74">B$509+(B$515*(1-B$516)*B524)</f>
        <v>950</v>
      </c>
      <c r="C520">
        <f t="shared" si="74"/>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 t="shared" ref="B527:C529" si="75">B$513+B$515*B523</f>
        <v>225</v>
      </c>
      <c r="C527">
        <f t="shared" si="75"/>
        <v>138</v>
      </c>
    </row>
    <row r="528" spans="1:3">
      <c r="B528">
        <f t="shared" si="75"/>
        <v>890</v>
      </c>
      <c r="C528">
        <f t="shared" si="75"/>
        <v>650</v>
      </c>
    </row>
    <row r="529" spans="1:4">
      <c r="B529">
        <f t="shared" si="75"/>
        <v>1555</v>
      </c>
      <c r="C529">
        <f t="shared" si="75"/>
        <v>1162</v>
      </c>
    </row>
    <row r="531" spans="1:4">
      <c r="A531" t="s">
        <v>157</v>
      </c>
      <c r="B531" s="40">
        <f>B509-B513</f>
        <v>225</v>
      </c>
      <c r="C531" s="40">
        <f>C509-C513</f>
        <v>92</v>
      </c>
    </row>
    <row r="532" spans="1:4">
      <c r="B532" s="40">
        <f>B531</f>
        <v>225</v>
      </c>
    </row>
    <row r="533" spans="1:4">
      <c r="B533" s="40">
        <f>B531</f>
        <v>225</v>
      </c>
    </row>
    <row r="536" spans="1:4" ht="15.75" thickBot="1">
      <c r="B536" s="48" t="s">
        <v>178</v>
      </c>
    </row>
    <row r="537" spans="1:4" ht="15.75" thickBot="1">
      <c r="A537" t="s">
        <v>115</v>
      </c>
      <c r="B537" s="53">
        <f>1200-((B541*(1-B542)*B540)-B543*B540)</f>
        <v>1032</v>
      </c>
      <c r="D537" t="s">
        <v>159</v>
      </c>
    </row>
    <row r="538" spans="1:4">
      <c r="D538" t="s">
        <v>168</v>
      </c>
    </row>
    <row r="539" spans="1:4">
      <c r="D539" t="s">
        <v>167</v>
      </c>
    </row>
    <row r="540" spans="1:4">
      <c r="A540" t="s">
        <v>152</v>
      </c>
      <c r="B540">
        <v>1200</v>
      </c>
      <c r="D540" t="s">
        <v>165</v>
      </c>
    </row>
    <row r="541" spans="1:4" ht="15.75" thickBot="1">
      <c r="A541" t="s">
        <v>102</v>
      </c>
      <c r="B541">
        <v>0.65</v>
      </c>
      <c r="D541" t="s">
        <v>166</v>
      </c>
    </row>
    <row r="542" spans="1:4" ht="15.75" thickBot="1">
      <c r="A542" t="s">
        <v>67</v>
      </c>
      <c r="B542" s="52">
        <v>0.4</v>
      </c>
      <c r="D542" t="s">
        <v>169</v>
      </c>
    </row>
    <row r="543" spans="1:4">
      <c r="A543" t="s">
        <v>139</v>
      </c>
      <c r="B543" s="49">
        <v>0.25</v>
      </c>
    </row>
    <row r="544" spans="1:4">
      <c r="A544" t="s">
        <v>156</v>
      </c>
      <c r="B544" s="49">
        <f>B541*B540</f>
        <v>780</v>
      </c>
      <c r="D544" t="s">
        <v>162</v>
      </c>
    </row>
    <row r="545" spans="1:4">
      <c r="A545" t="s">
        <v>160</v>
      </c>
      <c r="B545" s="49">
        <f>B543*B540</f>
        <v>300</v>
      </c>
      <c r="D545" t="s">
        <v>163</v>
      </c>
    </row>
    <row r="546" spans="1:4">
      <c r="A546" s="51" t="s">
        <v>161</v>
      </c>
      <c r="B546" s="49">
        <f>B540-B544+B545</f>
        <v>720</v>
      </c>
      <c r="D546" t="s">
        <v>164</v>
      </c>
    </row>
    <row r="547" spans="1:4">
      <c r="A547" t="s">
        <v>114</v>
      </c>
      <c r="D547" t="s">
        <v>165</v>
      </c>
    </row>
    <row r="548" spans="1:4">
      <c r="A548" t="s">
        <v>80</v>
      </c>
      <c r="B548">
        <f>B540</f>
        <v>1200</v>
      </c>
      <c r="D548" t="s">
        <v>166</v>
      </c>
    </row>
    <row r="549" spans="1:4">
      <c r="A549" t="s">
        <v>120</v>
      </c>
      <c r="B549">
        <f>(B541*(1-B542)*B548)-(B543*B548)+B537</f>
        <v>1200</v>
      </c>
    </row>
    <row r="550" spans="1:4">
      <c r="D550" s="51" t="s">
        <v>170</v>
      </c>
    </row>
    <row r="551" spans="1:4">
      <c r="D551" s="51" t="s">
        <v>171</v>
      </c>
    </row>
    <row r="552" spans="1:4">
      <c r="D552" s="51" t="s">
        <v>172</v>
      </c>
    </row>
    <row r="553" spans="1:4">
      <c r="D553" s="51" t="s">
        <v>173</v>
      </c>
    </row>
    <row r="554" spans="1:4">
      <c r="D554" s="51" t="s">
        <v>175</v>
      </c>
    </row>
    <row r="555" spans="1:4">
      <c r="D555" s="51" t="s">
        <v>174</v>
      </c>
    </row>
    <row r="556" spans="1:4">
      <c r="D556" s="51" t="s">
        <v>176</v>
      </c>
    </row>
    <row r="557" spans="1:4">
      <c r="D557" s="51" t="s">
        <v>177</v>
      </c>
    </row>
    <row r="558" spans="1:4">
      <c r="D558" s="51"/>
    </row>
    <row r="560" spans="1:4">
      <c r="B560" s="48" t="s">
        <v>179</v>
      </c>
      <c r="C560" s="48" t="s">
        <v>190</v>
      </c>
    </row>
    <row r="561" spans="1:3">
      <c r="A561" t="s">
        <v>152</v>
      </c>
      <c r="B561">
        <v>520</v>
      </c>
      <c r="C561">
        <v>700</v>
      </c>
    </row>
    <row r="562" spans="1:3">
      <c r="A562" t="s">
        <v>37</v>
      </c>
      <c r="B562">
        <v>0.8</v>
      </c>
      <c r="C562">
        <v>0.4</v>
      </c>
    </row>
    <row r="563" spans="1:3">
      <c r="A563" t="s">
        <v>139</v>
      </c>
      <c r="B563">
        <v>0.3</v>
      </c>
      <c r="C563">
        <v>0.1</v>
      </c>
    </row>
    <row r="564" spans="1:3">
      <c r="A564" t="s">
        <v>140</v>
      </c>
      <c r="B564">
        <v>300</v>
      </c>
      <c r="C564">
        <v>100</v>
      </c>
    </row>
    <row r="565" spans="1:3">
      <c r="A565" t="s">
        <v>141</v>
      </c>
      <c r="B565">
        <v>130</v>
      </c>
      <c r="C565">
        <v>110</v>
      </c>
    </row>
    <row r="566" spans="1:3">
      <c r="A566" t="s">
        <v>67</v>
      </c>
      <c r="B566">
        <v>0.25</v>
      </c>
      <c r="C566">
        <v>0.35</v>
      </c>
    </row>
    <row r="567" spans="1:3">
      <c r="A567" t="s">
        <v>180</v>
      </c>
      <c r="B567">
        <v>200</v>
      </c>
      <c r="C567">
        <v>150</v>
      </c>
    </row>
    <row r="568" spans="1:3">
      <c r="A568" t="s">
        <v>182</v>
      </c>
      <c r="B568">
        <f>(B562*(1-B566))*B561</f>
        <v>312.00000000000006</v>
      </c>
    </row>
    <row r="569" spans="1:3">
      <c r="A569" t="s">
        <v>187</v>
      </c>
      <c r="B569">
        <f>B564+B563*B561</f>
        <v>456</v>
      </c>
      <c r="C569">
        <f>C564+C563*C561</f>
        <v>170</v>
      </c>
    </row>
    <row r="570" spans="1:3">
      <c r="A570" t="s">
        <v>183</v>
      </c>
      <c r="B570">
        <f>B576-B575</f>
        <v>334</v>
      </c>
      <c r="C570">
        <f>C576-C575</f>
        <v>428</v>
      </c>
    </row>
    <row r="571" spans="1:3">
      <c r="A571" t="s">
        <v>142</v>
      </c>
      <c r="B571">
        <f>B566*B561</f>
        <v>130</v>
      </c>
      <c r="C571">
        <f>C566*C561</f>
        <v>244.99999999999997</v>
      </c>
    </row>
    <row r="572" spans="1:3">
      <c r="A572" t="s">
        <v>132</v>
      </c>
      <c r="B572">
        <f>B570-B571</f>
        <v>204</v>
      </c>
      <c r="C572">
        <f>C570-C571</f>
        <v>183.00000000000003</v>
      </c>
    </row>
    <row r="573" spans="1:3">
      <c r="A573" t="s">
        <v>184</v>
      </c>
      <c r="B573">
        <f>B570+B567+B565-B564</f>
        <v>364</v>
      </c>
      <c r="C573">
        <f>C570+C567+C565-C564</f>
        <v>588</v>
      </c>
    </row>
    <row r="574" spans="1:3">
      <c r="A574" t="s">
        <v>186</v>
      </c>
      <c r="B574" s="49">
        <f>1/(1-(B562*(1-B566)-B563))</f>
        <v>1.4285714285714286</v>
      </c>
      <c r="C574" s="49">
        <f>1/(1-(C562*(1-C566)-C563))</f>
        <v>1.1904761904761905</v>
      </c>
    </row>
    <row r="575" spans="1:3">
      <c r="A575" t="s">
        <v>188</v>
      </c>
      <c r="B575">
        <f>B565+B567-B564</f>
        <v>30</v>
      </c>
      <c r="C575">
        <f>C565+C567-C564</f>
        <v>160</v>
      </c>
    </row>
    <row r="576" spans="1:3">
      <c r="A576" t="s">
        <v>189</v>
      </c>
      <c r="B576">
        <f>B561/B574</f>
        <v>364</v>
      </c>
      <c r="C576">
        <f>C561/C574</f>
        <v>588</v>
      </c>
    </row>
    <row r="577" spans="1:3">
      <c r="A577" t="s">
        <v>185</v>
      </c>
      <c r="B577">
        <f>B573*B574</f>
        <v>520</v>
      </c>
      <c r="C577">
        <f>C573*C574</f>
        <v>700</v>
      </c>
    </row>
    <row r="578" spans="1:3">
      <c r="A578" t="s">
        <v>79</v>
      </c>
      <c r="B578">
        <f>B572+(B562*(1-B566)*B561)</f>
        <v>516</v>
      </c>
      <c r="C578">
        <f>C572+(C562*(1-C566)*C561)</f>
        <v>365</v>
      </c>
    </row>
    <row r="579" spans="1:3">
      <c r="A579" t="s">
        <v>129</v>
      </c>
      <c r="B579">
        <f>B565-B569</f>
        <v>-326</v>
      </c>
      <c r="C579">
        <f>C565-C569</f>
        <v>-60</v>
      </c>
    </row>
    <row r="580" spans="1:3">
      <c r="A580" t="s">
        <v>181</v>
      </c>
    </row>
  </sheetData>
  <mergeCells count="27">
    <mergeCell ref="A384:B384"/>
    <mergeCell ref="A399:B399"/>
    <mergeCell ref="A414:B414"/>
    <mergeCell ref="A431:B431"/>
    <mergeCell ref="A445:B445"/>
    <mergeCell ref="A102:B102"/>
    <mergeCell ref="A196:B196"/>
    <mergeCell ref="A213:B213"/>
    <mergeCell ref="A229:B229"/>
    <mergeCell ref="A244:B244"/>
    <mergeCell ref="A149:B149"/>
    <mergeCell ref="A164:B164"/>
    <mergeCell ref="A180:B180"/>
    <mergeCell ref="A1:B1"/>
    <mergeCell ref="A20:B20"/>
    <mergeCell ref="A36:B36"/>
    <mergeCell ref="A58:B58"/>
    <mergeCell ref="A80:B80"/>
    <mergeCell ref="A339:B339"/>
    <mergeCell ref="A354:B354"/>
    <mergeCell ref="A369:B369"/>
    <mergeCell ref="A326:B326"/>
    <mergeCell ref="A118:B118"/>
    <mergeCell ref="A134:B134"/>
    <mergeCell ref="A275:B275"/>
    <mergeCell ref="A297:B297"/>
    <mergeCell ref="A260:B26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2019-11-13T05:22:20Z</dcterms:modified>
</cp:coreProperties>
</file>