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Working Definitions" sheetId="1" r:id="rId3"/>
    <sheet state="visible" name="Classification of Papers" sheetId="2" r:id="rId4"/>
    <sheet state="visible" name="Papers Cited" sheetId="3" r:id="rId5"/>
  </sheets>
  <definedNames/>
  <calcPr/>
</workbook>
</file>

<file path=xl/sharedStrings.xml><?xml version="1.0" encoding="utf-8"?>
<sst xmlns="http://schemas.openxmlformats.org/spreadsheetml/2006/main" count="256" uniqueCount="142">
  <si>
    <t>Number</t>
  </si>
  <si>
    <t>Working Definition</t>
  </si>
  <si>
    <t>MR according to the Reality-Virtuality Continuum</t>
  </si>
  <si>
    <t>MR as a synonym for AR</t>
  </si>
  <si>
    <t>MR as collaboration</t>
  </si>
  <si>
    <t>MR as a combination of AR and VR</t>
  </si>
  <si>
    <t>MR as alignment of environments</t>
  </si>
  <si>
    <t>MR as "strong" AR</t>
  </si>
  <si>
    <t>Authors</t>
  </si>
  <si>
    <t>Year</t>
  </si>
  <si>
    <t>Conference</t>
  </si>
  <si>
    <t>Unique Conferences</t>
  </si>
  <si>
    <t>Paper Count</t>
  </si>
  <si>
    <t>Billinghurst &amp; Kato</t>
  </si>
  <si>
    <t>ISMAR</t>
  </si>
  <si>
    <t>total other:</t>
  </si>
  <si>
    <t>Bray &amp; Zeller</t>
  </si>
  <si>
    <t>other</t>
  </si>
  <si>
    <t>total:</t>
  </si>
  <si>
    <t>Chen et al.</t>
  </si>
  <si>
    <t>Hough et al.</t>
  </si>
  <si>
    <t>Koleva et al.</t>
  </si>
  <si>
    <t>Milgram &amp; Kishino</t>
  </si>
  <si>
    <t>Müller et al.</t>
  </si>
  <si>
    <t>CHI</t>
  </si>
  <si>
    <t>Piumsomboon et al.</t>
  </si>
  <si>
    <t>SIGGRAPH Asia</t>
  </si>
  <si>
    <t>Richter-Trummer et al.</t>
  </si>
  <si>
    <t>Roo &amp; Hachet</t>
  </si>
  <si>
    <t>UIST</t>
  </si>
  <si>
    <t>Lindlbauer &amp; Wilson</t>
  </si>
  <si>
    <t>Malinverni et al.</t>
  </si>
  <si>
    <t>Sharma et al.</t>
  </si>
  <si>
    <t>CHI PLAY</t>
  </si>
  <si>
    <t>Kors et al.</t>
  </si>
  <si>
    <t>Kajita et al.</t>
  </si>
  <si>
    <t>Hämäläinen et al.</t>
  </si>
  <si>
    <t>total</t>
  </si>
  <si>
    <t>Gandy &amp; MacIntyre</t>
  </si>
  <si>
    <t>Tecchia et al.</t>
  </si>
  <si>
    <t>Hilliges et al.</t>
  </si>
  <si>
    <t>Lopes et al.</t>
  </si>
  <si>
    <t>Mandl et al.</t>
  </si>
  <si>
    <t>Morales et al.</t>
  </si>
  <si>
    <t>Schwandt &amp; Broll</t>
  </si>
  <si>
    <t>Walton et al.</t>
  </si>
  <si>
    <t>Weichel et al.</t>
  </si>
  <si>
    <t>Yang et al.</t>
  </si>
  <si>
    <t>Yue et al.</t>
  </si>
  <si>
    <t>Çamcı et al.</t>
  </si>
  <si>
    <t>Wang et al.</t>
  </si>
  <si>
    <t>Oppermann et al.</t>
  </si>
  <si>
    <t>Rohmer et al.</t>
  </si>
  <si>
    <t>Benford et al.</t>
  </si>
  <si>
    <t>Trans. CHI</t>
  </si>
  <si>
    <t>SA</t>
  </si>
  <si>
    <t>Reilly et al.</t>
  </si>
  <si>
    <t>Roo et al.</t>
  </si>
  <si>
    <t>Pillias et al.</t>
  </si>
  <si>
    <t>Ohta et al.</t>
  </si>
  <si>
    <t>Wu et al.</t>
  </si>
  <si>
    <t>Orts-Escolano et al.</t>
  </si>
  <si>
    <t>Barba &amp; Marroquin</t>
  </si>
  <si>
    <t>Dix et al.</t>
  </si>
  <si>
    <t>Regenbrecht et al.</t>
  </si>
  <si>
    <t>Ullmer &amp; Ishii</t>
  </si>
  <si>
    <t>IBM Systems J.</t>
  </si>
  <si>
    <t>Yannier et al.</t>
  </si>
  <si>
    <t>McGookin et al.</t>
  </si>
  <si>
    <t>Reeves et al.</t>
  </si>
  <si>
    <t>Kehren</t>
  </si>
  <si>
    <t>Rogl</t>
  </si>
  <si>
    <t>McGill et al.</t>
  </si>
  <si>
    <t>Genc et al.</t>
  </si>
  <si>
    <t>Rolim et al.</t>
  </si>
  <si>
    <t>Yule et al.</t>
  </si>
  <si>
    <t>Tiefenbacher et al.</t>
  </si>
  <si>
    <t>Bonsignore et al.</t>
  </si>
  <si>
    <t>CSCW</t>
  </si>
  <si>
    <t>TOCHI</t>
  </si>
  <si>
    <t>Lotti</t>
  </si>
  <si>
    <t>Stanton et al.</t>
  </si>
  <si>
    <t>Kersten-Oertel et al.</t>
  </si>
  <si>
    <t>Lee et al.</t>
  </si>
  <si>
    <t>Milgram &amp; Colquhoun</t>
  </si>
  <si>
    <t>Billinghurst</t>
  </si>
  <si>
    <t>Round</t>
  </si>
  <si>
    <t>Paper</t>
  </si>
  <si>
    <t>%</t>
  </si>
  <si>
    <t>Papers total</t>
  </si>
  <si>
    <t>Papers with MR reference(s)</t>
  </si>
  <si>
    <t>Feiner SA '02</t>
  </si>
  <si>
    <t>Billinghurst &amp; Kato ISMAR ‘99</t>
  </si>
  <si>
    <t>Dix et al. ‘05</t>
  </si>
  <si>
    <t>Koleva et al. ECSCW ‘99</t>
  </si>
  <si>
    <t>Hilliges et al. CHI ‘12</t>
  </si>
  <si>
    <t>Piumsomboon et al. SIGGRAPH Asia ‘17</t>
  </si>
  <si>
    <t>Ullmer &amp; Ishii IBM Syst. J.  ‘00</t>
  </si>
  <si>
    <t>Benford at al. TOCHI ‘98</t>
  </si>
  <si>
    <t># references</t>
  </si>
  <si>
    <t># papers</t>
  </si>
  <si>
    <t>Billinghurst et al. Found. Trends HCI ‘15</t>
  </si>
  <si>
    <t>Lopes et al. CHI ‘18</t>
  </si>
  <si>
    <t>Milgram et al. ‘95</t>
  </si>
  <si>
    <t>Piumsomboon et al. CHI ‘18</t>
  </si>
  <si>
    <t>Milgram &amp; Kishino ‘94</t>
  </si>
  <si>
    <t>Roo et al. CHI ‘18</t>
  </si>
  <si>
    <t>HoloLens</t>
  </si>
  <si>
    <t>Müller et al. CHI ‘17</t>
  </si>
  <si>
    <t>Benford at al. TOCHI ‘06</t>
  </si>
  <si>
    <t>Yue et al. CHI ‘17</t>
  </si>
  <si>
    <t>Benford &amp; Giannachi '11</t>
  </si>
  <si>
    <t>Müller et al. CHI ‘16</t>
  </si>
  <si>
    <t>Bonsignore et al. CSCW '12</t>
  </si>
  <si>
    <t>Miyaki &amp; Rekimoto SIGGRAPH '16</t>
  </si>
  <si>
    <t>Reilly et al. CHI ‘15</t>
  </si>
  <si>
    <t>Barab &amp; Squire JLS '04</t>
  </si>
  <si>
    <t>Yannier et al. CHI ‘15</t>
  </si>
  <si>
    <t>total references:</t>
  </si>
  <si>
    <t>Lotti '13</t>
  </si>
  <si>
    <t>Weichel et al. CHI ‘14</t>
  </si>
  <si>
    <t>Stanton et al. CSCL '03</t>
  </si>
  <si>
    <t>Kersten-Oertel et al. TVCG '12</t>
  </si>
  <si>
    <t># papers:</t>
  </si>
  <si>
    <t>Lee et al. TVCG '13</t>
  </si>
  <si>
    <t>Milgram &amp; Colquhoun '99</t>
  </si>
  <si>
    <t>Roo &amp; Hachet UIST ‘17</t>
  </si>
  <si>
    <t>Yue et al. UIST ‘17</t>
  </si>
  <si>
    <t>Barba &amp; Marroquin ISMAR ‘17</t>
  </si>
  <si>
    <t>Chen et al. ISMAR ‘17</t>
  </si>
  <si>
    <t>Regenbrecht et al. ISMAR ‘17</t>
  </si>
  <si>
    <t>Yule et al. CHI PLAY ‘15</t>
  </si>
  <si>
    <t>Sharma et al. CHI PLAY ‘15</t>
  </si>
  <si>
    <t>Sharma et al. CHI PLAY ‘16</t>
  </si>
  <si>
    <t>Sharma et al. CHI PLAY ‘17</t>
  </si>
  <si>
    <t>Lindlbauer &amp; Wilson CHI '18</t>
  </si>
  <si>
    <t>Malinverni et al. CHI '17</t>
  </si>
  <si>
    <t>McGookin et al. CHI '17</t>
  </si>
  <si>
    <t>Kors et al. CHI PLAY '16</t>
  </si>
  <si>
    <t>Kajita et al. UIST '16</t>
  </si>
  <si>
    <t>Wang et al. ISMAR '15</t>
  </si>
  <si>
    <t>Tiefenbacher et al. ISMAR '14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</si>
</sst>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8">
    <font>
      <sz val="10.0"/>
      <color rgb="FF000000"/>
      <name val="Arial"/>
    </font>
    <font>
      <b/>
    </font>
    <font/>
    <font>
      <color rgb="FF999999"/>
    </font>
    <font>
      <i/>
    </font>
    <font>
      <b/>
      <name val="Arial"/>
    </font>
    <font>
      <i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7" numFmtId="0" xfId="0" applyAlignment="1" applyFont="1">
      <alignment horizontal="right" vertical="bottom"/>
    </xf>
    <xf borderId="0" fillId="0" fontId="7" numFmtId="10" xfId="0" applyAlignment="1" applyFont="1" applyNumberFormat="1">
      <alignment horizontal="right" vertical="bottom"/>
    </xf>
    <xf borderId="0" fillId="0" fontId="7" numFmtId="10" xfId="0" applyAlignment="1" applyFont="1" applyNumberFormat="1">
      <alignment vertical="bottom"/>
    </xf>
    <xf borderId="0" fillId="0" fontId="7" numFmtId="0" xfId="0" applyAlignment="1" applyFont="1">
      <alignment readingOrder="0" vertical="bottom"/>
    </xf>
    <xf borderId="0" fillId="0" fontId="7" numFmtId="164" xfId="0" applyAlignment="1" applyFont="1" applyNumberFormat="1">
      <alignment horizontal="right" vertical="bottom"/>
    </xf>
    <xf borderId="0" fillId="0" fontId="7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1.0</v>
      </c>
      <c r="B2" s="3" t="s">
        <v>2</v>
      </c>
    </row>
    <row r="3">
      <c r="A3" s="3">
        <v>2.0</v>
      </c>
      <c r="B3" s="3" t="s">
        <v>3</v>
      </c>
    </row>
    <row r="4">
      <c r="A4" s="3">
        <v>3.0</v>
      </c>
      <c r="B4" s="3" t="s">
        <v>4</v>
      </c>
    </row>
    <row r="5">
      <c r="A5" s="3">
        <v>4.0</v>
      </c>
      <c r="B5" s="3" t="s">
        <v>5</v>
      </c>
    </row>
    <row r="6">
      <c r="A6" s="3">
        <v>5.0</v>
      </c>
      <c r="B6" s="3" t="s">
        <v>6</v>
      </c>
    </row>
    <row r="7">
      <c r="A7" s="3">
        <v>6.0</v>
      </c>
      <c r="B7" s="3" t="s">
        <v>7</v>
      </c>
    </row>
  </sheetData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14"/>
    <col customWidth="1" min="3" max="3" width="15.86"/>
    <col customWidth="1" min="4" max="4" width="18.71"/>
    <col customWidth="1" min="6" max="6" width="20.14"/>
  </cols>
  <sheetData>
    <row r="1">
      <c r="A1" s="1" t="s">
        <v>8</v>
      </c>
      <c r="B1" s="1" t="s">
        <v>9</v>
      </c>
      <c r="C1" s="1" t="s">
        <v>10</v>
      </c>
      <c r="D1" s="1" t="s">
        <v>1</v>
      </c>
      <c r="E1" s="2"/>
      <c r="F1" s="1" t="s">
        <v>11</v>
      </c>
      <c r="G1" s="1" t="s">
        <v>12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13</v>
      </c>
      <c r="B2" s="3">
        <v>1999.0</v>
      </c>
      <c r="C2" s="3" t="s">
        <v>14</v>
      </c>
      <c r="D2" s="3">
        <v>1.0</v>
      </c>
      <c r="F2" t="str">
        <f>IFERROR(__xludf.DUMMYFUNCTION("UNIQUE(C2:C999)"),"ISMAR")</f>
        <v>ISMAR</v>
      </c>
      <c r="G2">
        <f t="shared" ref="G2:G12" si="1">countif(C:C,F2)</f>
        <v>17</v>
      </c>
      <c r="I2" s="3" t="s">
        <v>15</v>
      </c>
      <c r="J2">
        <f>COUNTa(C2:C999) - COUNTIF(C2:C999, "CHI") - COUNTIF(C2:C999, "CHI PLAY") - COUNTIF(C2:C999, "UIST") - COUNTIF(C2:C999, "ISMAR")</f>
        <v>22</v>
      </c>
    </row>
    <row r="3">
      <c r="A3" s="3" t="s">
        <v>16</v>
      </c>
      <c r="B3" s="3">
        <v>2018.0</v>
      </c>
      <c r="C3" s="3" t="s">
        <v>17</v>
      </c>
      <c r="D3" s="3">
        <v>1.0</v>
      </c>
      <c r="F3" t="str">
        <f>IFERROR(__xludf.DUMMYFUNCTION("""COMPUTED_VALUE"""),"other")</f>
        <v>other</v>
      </c>
      <c r="G3">
        <f t="shared" si="1"/>
        <v>15</v>
      </c>
      <c r="I3" s="3" t="s">
        <v>18</v>
      </c>
      <c r="J3">
        <f>sum(G2:G12)</f>
        <v>74</v>
      </c>
    </row>
    <row r="4">
      <c r="A4" s="3" t="s">
        <v>19</v>
      </c>
      <c r="B4" s="3">
        <v>2017.0</v>
      </c>
      <c r="C4" s="3" t="s">
        <v>14</v>
      </c>
      <c r="D4" s="3">
        <v>1.0</v>
      </c>
      <c r="F4" t="str">
        <f>IFERROR(__xludf.DUMMYFUNCTION("""COMPUTED_VALUE"""),"CHI")</f>
        <v>CHI</v>
      </c>
      <c r="G4">
        <f t="shared" si="1"/>
        <v>20</v>
      </c>
    </row>
    <row r="5">
      <c r="A5" s="3" t="s">
        <v>20</v>
      </c>
      <c r="B5" s="3">
        <v>2014.0</v>
      </c>
      <c r="C5" s="3" t="s">
        <v>14</v>
      </c>
      <c r="D5" s="3">
        <v>1.0</v>
      </c>
      <c r="F5" t="str">
        <f>IFERROR(__xludf.DUMMYFUNCTION("""COMPUTED_VALUE"""),"SIGGRAPH Asia")</f>
        <v>SIGGRAPH Asia</v>
      </c>
      <c r="G5">
        <f t="shared" si="1"/>
        <v>2</v>
      </c>
    </row>
    <row r="6">
      <c r="A6" s="3" t="s">
        <v>21</v>
      </c>
      <c r="B6" s="3">
        <v>1999.0</v>
      </c>
      <c r="C6" s="3" t="s">
        <v>17</v>
      </c>
      <c r="D6" s="3">
        <v>1.0</v>
      </c>
      <c r="F6" t="str">
        <f>IFERROR(__xludf.DUMMYFUNCTION("""COMPUTED_VALUE"""),"UIST")</f>
        <v>UIST</v>
      </c>
      <c r="G6">
        <f t="shared" si="1"/>
        <v>8</v>
      </c>
    </row>
    <row r="7">
      <c r="A7" s="3" t="s">
        <v>22</v>
      </c>
      <c r="B7" s="3">
        <v>1994.0</v>
      </c>
      <c r="C7" s="3" t="s">
        <v>17</v>
      </c>
      <c r="D7" s="3">
        <v>1.0</v>
      </c>
      <c r="F7" t="str">
        <f>IFERROR(__xludf.DUMMYFUNCTION("""COMPUTED_VALUE"""),"CHI PLAY")</f>
        <v>CHI PLAY</v>
      </c>
      <c r="G7">
        <f t="shared" si="1"/>
        <v>7</v>
      </c>
    </row>
    <row r="8">
      <c r="A8" s="3" t="s">
        <v>23</v>
      </c>
      <c r="B8" s="3">
        <v>2017.0</v>
      </c>
      <c r="C8" s="3" t="s">
        <v>24</v>
      </c>
      <c r="D8" s="3">
        <v>1.0</v>
      </c>
      <c r="F8" t="str">
        <f>IFERROR(__xludf.DUMMYFUNCTION("""COMPUTED_VALUE"""),"Trans. CHI")</f>
        <v>Trans. CHI</v>
      </c>
      <c r="G8">
        <f t="shared" si="1"/>
        <v>1</v>
      </c>
    </row>
    <row r="9">
      <c r="A9" s="3" t="s">
        <v>25</v>
      </c>
      <c r="B9" s="3">
        <v>2017.0</v>
      </c>
      <c r="C9" s="3" t="s">
        <v>26</v>
      </c>
      <c r="D9" s="3">
        <v>1.0</v>
      </c>
      <c r="F9" t="str">
        <f>IFERROR(__xludf.DUMMYFUNCTION("""COMPUTED_VALUE"""),"SA")</f>
        <v>SA</v>
      </c>
      <c r="G9">
        <f t="shared" si="1"/>
        <v>1</v>
      </c>
    </row>
    <row r="10">
      <c r="A10" s="3" t="s">
        <v>27</v>
      </c>
      <c r="B10" s="3">
        <v>2016.0</v>
      </c>
      <c r="C10" s="3" t="s">
        <v>14</v>
      </c>
      <c r="D10" s="3">
        <v>1.0</v>
      </c>
      <c r="F10" t="str">
        <f>IFERROR(__xludf.DUMMYFUNCTION("""COMPUTED_VALUE"""),"IBM Systems J.")</f>
        <v>IBM Systems J.</v>
      </c>
      <c r="G10">
        <f t="shared" si="1"/>
        <v>1</v>
      </c>
    </row>
    <row r="11">
      <c r="A11" s="3" t="s">
        <v>28</v>
      </c>
      <c r="B11" s="3">
        <v>2017.0</v>
      </c>
      <c r="C11" s="3" t="s">
        <v>29</v>
      </c>
      <c r="D11" s="3">
        <v>1.0</v>
      </c>
      <c r="F11" t="str">
        <f>IFERROR(__xludf.DUMMYFUNCTION("""COMPUTED_VALUE"""),"CSCW")</f>
        <v>CSCW</v>
      </c>
      <c r="G11">
        <f t="shared" si="1"/>
        <v>1</v>
      </c>
    </row>
    <row r="12">
      <c r="A12" s="3" t="s">
        <v>30</v>
      </c>
      <c r="B12" s="3">
        <v>2018.0</v>
      </c>
      <c r="C12" s="3" t="s">
        <v>24</v>
      </c>
      <c r="D12" s="3">
        <v>1.0</v>
      </c>
      <c r="F12" t="str">
        <f>IFERROR(__xludf.DUMMYFUNCTION("""COMPUTED_VALUE"""),"TOCHI")</f>
        <v>TOCHI</v>
      </c>
      <c r="G12">
        <f t="shared" si="1"/>
        <v>1</v>
      </c>
    </row>
    <row r="13">
      <c r="A13" s="3" t="s">
        <v>31</v>
      </c>
      <c r="B13" s="3">
        <v>2017.0</v>
      </c>
      <c r="C13" s="3" t="s">
        <v>24</v>
      </c>
      <c r="D13" s="3">
        <v>1.0</v>
      </c>
      <c r="F13" t="str">
        <f>IFERROR(__xludf.DUMMYFUNCTION("""COMPUTED_VALUE"""),"")</f>
        <v/>
      </c>
    </row>
    <row r="14">
      <c r="A14" s="4" t="s">
        <v>32</v>
      </c>
      <c r="B14" s="3">
        <v>2017.0</v>
      </c>
      <c r="C14" s="3" t="s">
        <v>33</v>
      </c>
      <c r="D14" s="3">
        <v>1.0</v>
      </c>
    </row>
    <row r="15">
      <c r="A15" s="3" t="s">
        <v>34</v>
      </c>
      <c r="B15" s="3">
        <v>2016.0</v>
      </c>
      <c r="C15" s="3" t="s">
        <v>33</v>
      </c>
      <c r="D15" s="3">
        <v>1.0</v>
      </c>
    </row>
    <row r="16">
      <c r="A16" s="3" t="s">
        <v>35</v>
      </c>
      <c r="B16" s="3">
        <v>2016.0</v>
      </c>
      <c r="C16" s="3" t="s">
        <v>29</v>
      </c>
      <c r="D16" s="3">
        <v>1.0</v>
      </c>
    </row>
    <row r="17">
      <c r="A17" s="3" t="s">
        <v>36</v>
      </c>
      <c r="B17" s="3">
        <v>2015.0</v>
      </c>
      <c r="C17" s="3" t="s">
        <v>33</v>
      </c>
      <c r="D17" s="3">
        <v>1.0</v>
      </c>
      <c r="G17" s="1">
        <v>1.0</v>
      </c>
      <c r="H17" s="1">
        <v>2.0</v>
      </c>
      <c r="I17" s="1">
        <v>3.0</v>
      </c>
      <c r="J17" s="1">
        <v>4.0</v>
      </c>
      <c r="K17" s="1">
        <v>5.0</v>
      </c>
      <c r="L17" s="1">
        <v>6.0</v>
      </c>
      <c r="M17" s="5" t="s">
        <v>37</v>
      </c>
    </row>
    <row r="18">
      <c r="A18" s="3" t="s">
        <v>38</v>
      </c>
      <c r="B18" s="3">
        <v>2014.0</v>
      </c>
      <c r="C18" s="3" t="s">
        <v>29</v>
      </c>
      <c r="D18" s="3">
        <v>1.0</v>
      </c>
      <c r="F18" s="1" t="s">
        <v>24</v>
      </c>
      <c r="G18">
        <f t="shared" ref="G18:G21" si="3">countifs(C$2:C999,F18,D$2:D999,$G$17)</f>
        <v>3</v>
      </c>
      <c r="H18">
        <f>countifs(C$2:C999,F18,D$2:D999,H$17)</f>
        <v>7</v>
      </c>
      <c r="I18">
        <f t="shared" ref="I18:L18" si="2">countifs($C$2:$C999,$F18,$D$2:$D999,I$17)</f>
        <v>4</v>
      </c>
      <c r="J18">
        <f t="shared" si="2"/>
        <v>1</v>
      </c>
      <c r="K18">
        <f t="shared" si="2"/>
        <v>4</v>
      </c>
      <c r="L18">
        <f t="shared" si="2"/>
        <v>1</v>
      </c>
      <c r="M18" s="6">
        <f t="shared" ref="M18:M23" si="5">sum(G18:L18)</f>
        <v>20</v>
      </c>
    </row>
    <row r="19">
      <c r="A19" s="3" t="s">
        <v>39</v>
      </c>
      <c r="B19" s="3">
        <v>2014.0</v>
      </c>
      <c r="C19" s="3" t="s">
        <v>14</v>
      </c>
      <c r="D19" s="3">
        <v>1.0</v>
      </c>
      <c r="F19" s="1" t="s">
        <v>33</v>
      </c>
      <c r="G19">
        <f t="shared" si="3"/>
        <v>3</v>
      </c>
      <c r="H19">
        <f t="shared" ref="H19:H21" si="6">countifs(C$2:C999,F19,D$2:D999,$H$17)</f>
        <v>0</v>
      </c>
      <c r="I19">
        <f t="shared" ref="I19:I21" si="7">countifs(C$2:C999,F19,D$2:D999,$I$17)</f>
        <v>0</v>
      </c>
      <c r="J19">
        <f t="shared" ref="J19:L19" si="4">countifs($C$2:$C999,$F19,$D$2:$D999,J$17)</f>
        <v>0</v>
      </c>
      <c r="K19">
        <f t="shared" si="4"/>
        <v>4</v>
      </c>
      <c r="L19">
        <f t="shared" si="4"/>
        <v>0</v>
      </c>
      <c r="M19" s="6">
        <f t="shared" si="5"/>
        <v>7</v>
      </c>
    </row>
    <row r="20">
      <c r="A20" s="3" t="s">
        <v>40</v>
      </c>
      <c r="B20" s="3">
        <v>2012.0</v>
      </c>
      <c r="C20" s="3" t="s">
        <v>24</v>
      </c>
      <c r="D20" s="3">
        <v>2.0</v>
      </c>
      <c r="F20" s="1" t="s">
        <v>29</v>
      </c>
      <c r="G20">
        <f t="shared" si="3"/>
        <v>3</v>
      </c>
      <c r="H20">
        <f t="shared" si="6"/>
        <v>1</v>
      </c>
      <c r="I20">
        <f t="shared" si="7"/>
        <v>0</v>
      </c>
      <c r="J20">
        <f t="shared" ref="J20:L20" si="8">countifs($C$2:$C999,$F20,$D$2:$D999,J$17)</f>
        <v>2</v>
      </c>
      <c r="K20">
        <f t="shared" si="8"/>
        <v>0</v>
      </c>
      <c r="L20">
        <f t="shared" si="8"/>
        <v>2</v>
      </c>
      <c r="M20" s="6">
        <f t="shared" si="5"/>
        <v>8</v>
      </c>
    </row>
    <row r="21">
      <c r="A21" s="3" t="s">
        <v>41</v>
      </c>
      <c r="B21" s="3">
        <v>2018.0</v>
      </c>
      <c r="C21" s="3" t="s">
        <v>24</v>
      </c>
      <c r="D21" s="3">
        <v>2.0</v>
      </c>
      <c r="F21" s="1" t="s">
        <v>14</v>
      </c>
      <c r="G21">
        <f t="shared" si="3"/>
        <v>5</v>
      </c>
      <c r="H21">
        <f t="shared" si="6"/>
        <v>8</v>
      </c>
      <c r="I21">
        <f t="shared" si="7"/>
        <v>0</v>
      </c>
      <c r="J21">
        <f t="shared" ref="J21:L21" si="9">countifs($C$2:$C999,$F21,$D$2:$D999,J$17)</f>
        <v>2</v>
      </c>
      <c r="K21">
        <f t="shared" si="9"/>
        <v>2</v>
      </c>
      <c r="L21">
        <f t="shared" si="9"/>
        <v>0</v>
      </c>
      <c r="M21" s="6">
        <f t="shared" si="5"/>
        <v>17</v>
      </c>
    </row>
    <row r="22">
      <c r="A22" s="3" t="s">
        <v>42</v>
      </c>
      <c r="B22" s="3">
        <v>2017.0</v>
      </c>
      <c r="C22" s="3" t="s">
        <v>14</v>
      </c>
      <c r="D22" s="3">
        <v>2.0</v>
      </c>
      <c r="F22" s="1" t="s">
        <v>17</v>
      </c>
      <c r="G22">
        <f t="shared" ref="G22:L22" si="10">countif($D$2:$D999,G$17) - countifs($C$2:$C999,"CHI",$D$2:$D999,G$17) - countifs($C$2:$C999,"CHI PLAY",$D$2:$D999,G$17) - countifs($C$2:$C999,"UIST",$D$2:$D999,G$17) - countifs($C$2:$C999,"ISMAR",$D$2:$D999,G$17)</f>
        <v>10</v>
      </c>
      <c r="H22">
        <f t="shared" si="10"/>
        <v>0</v>
      </c>
      <c r="I22">
        <f t="shared" si="10"/>
        <v>4</v>
      </c>
      <c r="J22">
        <f t="shared" si="10"/>
        <v>0</v>
      </c>
      <c r="K22">
        <f t="shared" si="10"/>
        <v>6</v>
      </c>
      <c r="L22">
        <f t="shared" si="10"/>
        <v>2</v>
      </c>
      <c r="M22" s="6">
        <f t="shared" si="5"/>
        <v>22</v>
      </c>
    </row>
    <row r="23">
      <c r="A23" s="3" t="s">
        <v>43</v>
      </c>
      <c r="B23" s="3">
        <v>2014.0</v>
      </c>
      <c r="C23" s="3" t="s">
        <v>14</v>
      </c>
      <c r="D23" s="3">
        <v>2.0</v>
      </c>
      <c r="F23" s="5" t="s">
        <v>37</v>
      </c>
      <c r="G23" s="6">
        <f t="shared" ref="G23:L23" si="11">sum(G18:G22)</f>
        <v>24</v>
      </c>
      <c r="H23" s="6">
        <f t="shared" si="11"/>
        <v>16</v>
      </c>
      <c r="I23" s="6">
        <f t="shared" si="11"/>
        <v>8</v>
      </c>
      <c r="J23" s="6">
        <f t="shared" si="11"/>
        <v>5</v>
      </c>
      <c r="K23" s="6">
        <f t="shared" si="11"/>
        <v>16</v>
      </c>
      <c r="L23" s="6">
        <f t="shared" si="11"/>
        <v>5</v>
      </c>
      <c r="M23" s="2">
        <f t="shared" si="5"/>
        <v>74</v>
      </c>
    </row>
    <row r="24">
      <c r="A24" s="3" t="s">
        <v>23</v>
      </c>
      <c r="B24" s="3">
        <v>2016.0</v>
      </c>
      <c r="C24" s="3" t="s">
        <v>24</v>
      </c>
      <c r="D24" s="3">
        <v>2.0</v>
      </c>
    </row>
    <row r="25">
      <c r="A25" s="3" t="s">
        <v>44</v>
      </c>
      <c r="B25" s="3">
        <v>2016.0</v>
      </c>
      <c r="C25" s="3" t="s">
        <v>14</v>
      </c>
      <c r="D25" s="3">
        <v>2.0</v>
      </c>
    </row>
    <row r="26">
      <c r="A26" s="3" t="s">
        <v>45</v>
      </c>
      <c r="B26" s="3">
        <v>2017.0</v>
      </c>
      <c r="C26" s="3" t="s">
        <v>14</v>
      </c>
      <c r="D26" s="3">
        <v>2.0</v>
      </c>
    </row>
    <row r="27">
      <c r="A27" s="3" t="s">
        <v>46</v>
      </c>
      <c r="B27" s="3">
        <v>2014.0</v>
      </c>
      <c r="C27" s="3" t="s">
        <v>24</v>
      </c>
      <c r="D27" s="3">
        <v>2.0</v>
      </c>
    </row>
    <row r="28">
      <c r="A28" s="3" t="s">
        <v>47</v>
      </c>
      <c r="B28" s="3">
        <v>2015.0</v>
      </c>
      <c r="C28" s="3" t="s">
        <v>14</v>
      </c>
      <c r="D28" s="3">
        <v>2.0</v>
      </c>
    </row>
    <row r="29">
      <c r="A29" s="3" t="s">
        <v>48</v>
      </c>
      <c r="B29" s="3">
        <v>2017.0</v>
      </c>
      <c r="C29" s="3" t="s">
        <v>24</v>
      </c>
      <c r="D29" s="3">
        <v>2.0</v>
      </c>
    </row>
    <row r="30">
      <c r="A30" s="3" t="s">
        <v>49</v>
      </c>
      <c r="B30" s="3">
        <v>2017.0</v>
      </c>
      <c r="C30" s="3" t="s">
        <v>29</v>
      </c>
      <c r="D30" s="3">
        <v>2.0</v>
      </c>
    </row>
    <row r="31">
      <c r="A31" s="3" t="s">
        <v>50</v>
      </c>
      <c r="B31" s="3">
        <v>2015.0</v>
      </c>
      <c r="C31" s="3" t="s">
        <v>14</v>
      </c>
      <c r="D31" s="3">
        <v>2.0</v>
      </c>
    </row>
    <row r="32">
      <c r="A32" s="3" t="s">
        <v>51</v>
      </c>
      <c r="B32" s="3">
        <v>2015.0</v>
      </c>
      <c r="C32" s="3" t="s">
        <v>24</v>
      </c>
      <c r="D32" s="3">
        <v>2.0</v>
      </c>
    </row>
    <row r="33">
      <c r="A33" s="3" t="s">
        <v>52</v>
      </c>
      <c r="B33" s="3">
        <v>2014.0</v>
      </c>
      <c r="C33" s="3" t="s">
        <v>14</v>
      </c>
      <c r="D33" s="3">
        <v>2.0</v>
      </c>
    </row>
    <row r="34">
      <c r="A34" s="3" t="s">
        <v>53</v>
      </c>
      <c r="B34" s="3">
        <v>1998.0</v>
      </c>
      <c r="C34" s="3" t="s">
        <v>54</v>
      </c>
      <c r="D34" s="3">
        <v>3.0</v>
      </c>
    </row>
    <row r="35">
      <c r="A35" s="3" t="s">
        <v>25</v>
      </c>
      <c r="B35" s="3">
        <v>2017.0</v>
      </c>
      <c r="C35" s="3" t="s">
        <v>55</v>
      </c>
      <c r="D35" s="3">
        <v>3.0</v>
      </c>
    </row>
    <row r="36">
      <c r="A36" s="3" t="s">
        <v>25</v>
      </c>
      <c r="B36" s="3">
        <v>2018.0</v>
      </c>
      <c r="C36" s="3" t="s">
        <v>24</v>
      </c>
      <c r="D36" s="3">
        <v>3.0</v>
      </c>
    </row>
    <row r="37">
      <c r="A37" s="3" t="s">
        <v>56</v>
      </c>
      <c r="B37" s="3">
        <v>2015.0</v>
      </c>
      <c r="C37" s="3" t="s">
        <v>24</v>
      </c>
      <c r="D37" s="3">
        <v>3.0</v>
      </c>
    </row>
    <row r="38">
      <c r="A38" s="3" t="s">
        <v>57</v>
      </c>
      <c r="B38" s="3">
        <v>2018.0</v>
      </c>
      <c r="C38" s="3" t="s">
        <v>24</v>
      </c>
      <c r="D38" s="3">
        <v>3.0</v>
      </c>
    </row>
    <row r="39">
      <c r="A39" s="3" t="s">
        <v>58</v>
      </c>
      <c r="B39" s="3">
        <v>2014.0</v>
      </c>
      <c r="C39" s="3" t="s">
        <v>24</v>
      </c>
      <c r="D39" s="3">
        <v>3.0</v>
      </c>
    </row>
    <row r="40">
      <c r="A40" s="3" t="s">
        <v>59</v>
      </c>
      <c r="B40" s="3">
        <v>2015.0</v>
      </c>
      <c r="C40" s="3" t="s">
        <v>14</v>
      </c>
      <c r="D40" s="3">
        <v>4.0</v>
      </c>
    </row>
    <row r="41">
      <c r="A41" s="3" t="s">
        <v>57</v>
      </c>
      <c r="B41" s="3">
        <v>2017.0</v>
      </c>
      <c r="C41" s="3" t="s">
        <v>24</v>
      </c>
      <c r="D41" s="3">
        <v>4.0</v>
      </c>
    </row>
    <row r="42">
      <c r="A42" s="3" t="s">
        <v>60</v>
      </c>
      <c r="B42" s="3">
        <v>2017.0</v>
      </c>
      <c r="C42" s="3" t="s">
        <v>29</v>
      </c>
      <c r="D42" s="3">
        <v>4.0</v>
      </c>
    </row>
    <row r="43">
      <c r="A43" s="3" t="s">
        <v>61</v>
      </c>
      <c r="B43" s="3">
        <v>2016.0</v>
      </c>
      <c r="C43" s="3" t="s">
        <v>29</v>
      </c>
      <c r="D43" s="3">
        <v>4.0</v>
      </c>
    </row>
    <row r="44">
      <c r="A44" s="3" t="s">
        <v>62</v>
      </c>
      <c r="B44" s="3">
        <v>2017.0</v>
      </c>
      <c r="C44" s="3" t="s">
        <v>14</v>
      </c>
      <c r="D44" s="3">
        <v>5.0</v>
      </c>
    </row>
    <row r="45">
      <c r="A45" s="3" t="s">
        <v>16</v>
      </c>
      <c r="B45" s="3">
        <v>2018.0</v>
      </c>
      <c r="C45" s="3" t="s">
        <v>17</v>
      </c>
      <c r="D45" s="3">
        <v>5.0</v>
      </c>
    </row>
    <row r="46">
      <c r="A46" s="3" t="s">
        <v>63</v>
      </c>
      <c r="B46" s="3">
        <v>2005.0</v>
      </c>
      <c r="C46" s="3" t="s">
        <v>17</v>
      </c>
      <c r="D46" s="3">
        <v>5.0</v>
      </c>
    </row>
    <row r="47">
      <c r="A47" s="3" t="s">
        <v>64</v>
      </c>
      <c r="B47" s="3">
        <v>2017.0</v>
      </c>
      <c r="C47" s="3" t="s">
        <v>14</v>
      </c>
      <c r="D47" s="3">
        <v>5.0</v>
      </c>
    </row>
    <row r="48">
      <c r="A48" s="3" t="s">
        <v>65</v>
      </c>
      <c r="B48" s="3">
        <v>2000.0</v>
      </c>
      <c r="C48" s="3" t="s">
        <v>66</v>
      </c>
      <c r="D48" s="3">
        <v>5.0</v>
      </c>
    </row>
    <row r="49">
      <c r="A49" s="3" t="s">
        <v>67</v>
      </c>
      <c r="B49" s="3">
        <v>2015.0</v>
      </c>
      <c r="C49" s="3" t="s">
        <v>24</v>
      </c>
      <c r="D49" s="3">
        <v>5.0</v>
      </c>
    </row>
    <row r="50">
      <c r="A50" s="3" t="s">
        <v>68</v>
      </c>
      <c r="B50" s="3">
        <v>2017.0</v>
      </c>
      <c r="C50" s="3" t="s">
        <v>24</v>
      </c>
      <c r="D50" s="3">
        <v>5.0</v>
      </c>
    </row>
    <row r="51">
      <c r="A51" s="3" t="s">
        <v>32</v>
      </c>
      <c r="B51" s="3">
        <v>2017.0</v>
      </c>
      <c r="C51" s="3" t="s">
        <v>33</v>
      </c>
      <c r="D51" s="3">
        <v>5.0</v>
      </c>
    </row>
    <row r="52">
      <c r="A52" s="3" t="s">
        <v>32</v>
      </c>
      <c r="B52" s="3">
        <v>2016.0</v>
      </c>
      <c r="C52" s="3" t="s">
        <v>33</v>
      </c>
      <c r="D52" s="3">
        <v>5.0</v>
      </c>
    </row>
    <row r="53">
      <c r="A53" s="3" t="s">
        <v>32</v>
      </c>
      <c r="B53" s="3">
        <v>2015.0</v>
      </c>
      <c r="C53" s="3" t="s">
        <v>33</v>
      </c>
      <c r="D53" s="3">
        <v>5.0</v>
      </c>
    </row>
    <row r="54">
      <c r="A54" s="3" t="s">
        <v>69</v>
      </c>
      <c r="B54" s="3">
        <v>2015.0</v>
      </c>
      <c r="C54" s="3" t="s">
        <v>24</v>
      </c>
      <c r="D54" s="3">
        <v>5.0</v>
      </c>
    </row>
    <row r="55">
      <c r="A55" s="3" t="s">
        <v>70</v>
      </c>
      <c r="B55" s="3">
        <v>2017.0</v>
      </c>
      <c r="C55" s="3" t="s">
        <v>17</v>
      </c>
      <c r="D55" s="3">
        <v>6.0</v>
      </c>
    </row>
    <row r="56">
      <c r="A56" s="3" t="s">
        <v>71</v>
      </c>
      <c r="B56" s="3">
        <v>2017.0</v>
      </c>
      <c r="C56" s="3" t="s">
        <v>17</v>
      </c>
      <c r="D56" s="3">
        <v>6.0</v>
      </c>
    </row>
    <row r="57">
      <c r="A57" s="4" t="s">
        <v>28</v>
      </c>
      <c r="B57" s="3">
        <v>2017.0</v>
      </c>
      <c r="C57" s="3" t="s">
        <v>29</v>
      </c>
      <c r="D57" s="3">
        <v>6.0</v>
      </c>
    </row>
    <row r="58">
      <c r="A58" s="3" t="s">
        <v>72</v>
      </c>
      <c r="B58" s="3">
        <v>2017.0</v>
      </c>
      <c r="C58" s="3" t="s">
        <v>24</v>
      </c>
      <c r="D58" s="3">
        <v>6.0</v>
      </c>
    </row>
    <row r="59">
      <c r="A59" s="3" t="s">
        <v>73</v>
      </c>
      <c r="B59" s="3">
        <v>2016.0</v>
      </c>
      <c r="C59" s="3" t="s">
        <v>24</v>
      </c>
      <c r="D59" s="3">
        <v>2.0</v>
      </c>
    </row>
    <row r="60">
      <c r="A60" s="3" t="s">
        <v>74</v>
      </c>
      <c r="B60" s="3">
        <v>2015.0</v>
      </c>
      <c r="C60" s="3" t="s">
        <v>14</v>
      </c>
      <c r="D60" s="3">
        <v>2.0</v>
      </c>
    </row>
    <row r="61">
      <c r="A61" s="3" t="s">
        <v>75</v>
      </c>
      <c r="B61" s="3">
        <v>2015.0</v>
      </c>
      <c r="C61" s="3" t="s">
        <v>33</v>
      </c>
      <c r="D61" s="3">
        <v>5.0</v>
      </c>
    </row>
    <row r="62">
      <c r="A62" s="3" t="s">
        <v>76</v>
      </c>
      <c r="B62" s="3">
        <v>2014.0</v>
      </c>
      <c r="C62" s="3" t="s">
        <v>14</v>
      </c>
      <c r="D62" s="3">
        <v>4.0</v>
      </c>
    </row>
    <row r="63">
      <c r="A63" s="3" t="s">
        <v>77</v>
      </c>
      <c r="B63" s="3">
        <v>2012.0</v>
      </c>
      <c r="C63" s="3" t="s">
        <v>78</v>
      </c>
      <c r="D63" s="3">
        <v>1.0</v>
      </c>
    </row>
    <row r="64">
      <c r="A64" s="3" t="s">
        <v>53</v>
      </c>
      <c r="B64" s="3">
        <v>2006.0</v>
      </c>
      <c r="C64" s="3" t="s">
        <v>79</v>
      </c>
      <c r="D64" s="3">
        <v>5.0</v>
      </c>
    </row>
    <row r="65">
      <c r="A65" s="3" t="s">
        <v>80</v>
      </c>
      <c r="B65" s="3">
        <v>2013.0</v>
      </c>
      <c r="C65" s="3" t="s">
        <v>17</v>
      </c>
      <c r="D65" s="3">
        <v>1.0</v>
      </c>
    </row>
    <row r="66">
      <c r="A66" s="3" t="s">
        <v>81</v>
      </c>
      <c r="B66" s="3">
        <v>2003.0</v>
      </c>
      <c r="C66" s="3" t="s">
        <v>17</v>
      </c>
      <c r="D66" s="3">
        <v>5.0</v>
      </c>
    </row>
    <row r="67">
      <c r="A67" s="3" t="s">
        <v>82</v>
      </c>
      <c r="B67" s="3">
        <v>2012.0</v>
      </c>
      <c r="C67" s="3" t="s">
        <v>17</v>
      </c>
      <c r="D67" s="3">
        <v>1.0</v>
      </c>
    </row>
    <row r="68">
      <c r="A68" s="3" t="s">
        <v>83</v>
      </c>
      <c r="B68" s="3">
        <v>2013.0</v>
      </c>
      <c r="C68" s="3" t="s">
        <v>17</v>
      </c>
      <c r="D68" s="3">
        <v>1.0</v>
      </c>
    </row>
    <row r="69">
      <c r="A69" s="3" t="s">
        <v>84</v>
      </c>
      <c r="B69" s="3">
        <v>1999.0</v>
      </c>
      <c r="C69" s="3" t="s">
        <v>17</v>
      </c>
      <c r="D69" s="3">
        <v>1.0</v>
      </c>
    </row>
    <row r="70">
      <c r="A70" s="4" t="s">
        <v>16</v>
      </c>
      <c r="B70" s="3">
        <v>2018.0</v>
      </c>
      <c r="C70" s="3" t="s">
        <v>17</v>
      </c>
      <c r="D70" s="3">
        <v>5.0</v>
      </c>
    </row>
    <row r="71">
      <c r="A71" s="4" t="s">
        <v>63</v>
      </c>
      <c r="B71" s="3">
        <v>2005.0</v>
      </c>
      <c r="C71" s="3" t="s">
        <v>17</v>
      </c>
      <c r="D71" s="3">
        <v>3.0</v>
      </c>
    </row>
    <row r="72">
      <c r="A72" s="4" t="s">
        <v>25</v>
      </c>
      <c r="B72" s="3">
        <v>2017.0</v>
      </c>
      <c r="C72" s="3" t="s">
        <v>26</v>
      </c>
      <c r="D72" s="3">
        <v>3.0</v>
      </c>
    </row>
    <row r="73">
      <c r="A73" s="4" t="s">
        <v>57</v>
      </c>
      <c r="B73" s="3">
        <v>2017.0</v>
      </c>
      <c r="C73" s="3" t="s">
        <v>24</v>
      </c>
      <c r="D73" s="3">
        <v>5.0</v>
      </c>
    </row>
    <row r="74">
      <c r="A74" s="3" t="s">
        <v>85</v>
      </c>
      <c r="B74" s="3">
        <v>2017.0</v>
      </c>
      <c r="C74" s="3" t="s">
        <v>17</v>
      </c>
      <c r="D74" s="3">
        <v>1.0</v>
      </c>
    </row>
    <row r="75">
      <c r="A75" s="3" t="s">
        <v>48</v>
      </c>
      <c r="B75" s="3">
        <v>2017.0</v>
      </c>
      <c r="C75" s="3" t="s">
        <v>29</v>
      </c>
      <c r="D75" s="3">
        <v>6.0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57"/>
    <col customWidth="1" min="2" max="2" width="36.71"/>
    <col customWidth="1" min="3" max="3" width="5.86"/>
    <col customWidth="1" min="4" max="4" width="8.43"/>
    <col customWidth="1" min="5" max="5" width="11.0"/>
    <col customWidth="1" min="6" max="6" width="8.14"/>
    <col customWidth="1" min="7" max="8" width="7.0"/>
    <col customWidth="1" min="9" max="10" width="8.43"/>
    <col customWidth="1" min="11" max="12" width="7.0"/>
    <col customWidth="1" min="15" max="15" width="26.29"/>
    <col customWidth="1" min="17" max="17" width="22.86"/>
  </cols>
  <sheetData>
    <row r="1">
      <c r="A1" s="7" t="s">
        <v>86</v>
      </c>
      <c r="B1" s="7" t="s">
        <v>87</v>
      </c>
      <c r="C1" s="8" t="s">
        <v>24</v>
      </c>
      <c r="D1" s="9" t="s">
        <v>88</v>
      </c>
      <c r="E1" s="8" t="s">
        <v>33</v>
      </c>
      <c r="F1" s="9" t="s">
        <v>88</v>
      </c>
      <c r="G1" s="8" t="s">
        <v>29</v>
      </c>
      <c r="H1" s="9" t="s">
        <v>88</v>
      </c>
      <c r="I1" s="8" t="s">
        <v>14</v>
      </c>
      <c r="J1" s="9" t="s">
        <v>88</v>
      </c>
      <c r="K1" s="8" t="s">
        <v>17</v>
      </c>
      <c r="L1" s="9" t="s">
        <v>88</v>
      </c>
      <c r="M1" s="7" t="s">
        <v>37</v>
      </c>
      <c r="N1" s="10"/>
      <c r="O1" s="11" t="s">
        <v>10</v>
      </c>
      <c r="P1" s="11" t="s">
        <v>89</v>
      </c>
      <c r="Q1" s="11" t="s">
        <v>90</v>
      </c>
      <c r="R1" s="11" t="s">
        <v>88</v>
      </c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</row>
    <row r="2">
      <c r="A2" s="12">
        <v>1.0</v>
      </c>
      <c r="B2" s="10" t="s">
        <v>91</v>
      </c>
      <c r="C2" s="12">
        <v>1.0</v>
      </c>
      <c r="D2" s="13">
        <f>C2/'Classification of Papers'!$G$4</f>
        <v>0.05</v>
      </c>
      <c r="E2" s="10"/>
      <c r="F2" s="14">
        <f>E2/'Classification of Papers'!$G$7</f>
        <v>0</v>
      </c>
      <c r="G2" s="10"/>
      <c r="H2" s="14">
        <f>G2/'Classification of Papers'!$G$6</f>
        <v>0</v>
      </c>
      <c r="I2" s="10"/>
      <c r="J2" s="14">
        <f>I2/'Classification of Papers'!$G$2</f>
        <v>0</v>
      </c>
      <c r="K2" s="10"/>
      <c r="L2" s="14">
        <f>K2/'Classification of Papers'!$J$2</f>
        <v>0</v>
      </c>
      <c r="M2" s="12">
        <f t="shared" ref="M2:M23" si="1">SUM(C2,E2,G2,I2,K2)</f>
        <v>1</v>
      </c>
      <c r="N2" s="10"/>
      <c r="O2" s="15" t="s">
        <v>24</v>
      </c>
      <c r="P2" s="10">
        <f>'Classification of Papers'!M18</f>
        <v>20</v>
      </c>
      <c r="Q2" s="15">
        <v>12.0</v>
      </c>
      <c r="R2" s="14">
        <f t="shared" ref="R2:R7" si="2">Q2/P2</f>
        <v>0.6</v>
      </c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</row>
    <row r="3">
      <c r="A3" s="12">
        <v>1.0</v>
      </c>
      <c r="B3" s="10" t="s">
        <v>92</v>
      </c>
      <c r="C3" s="12">
        <v>1.0</v>
      </c>
      <c r="D3" s="13">
        <f>C3/'Classification of Papers'!$G$4</f>
        <v>0.05</v>
      </c>
      <c r="E3" s="10"/>
      <c r="F3" s="14">
        <f>E3/'Classification of Papers'!$G$7</f>
        <v>0</v>
      </c>
      <c r="G3" s="10"/>
      <c r="H3" s="14">
        <f>G3/'Classification of Papers'!$G$6</f>
        <v>0</v>
      </c>
      <c r="I3" s="10"/>
      <c r="J3" s="14">
        <f>I3/'Classification of Papers'!$G$2</f>
        <v>0</v>
      </c>
      <c r="K3" s="10"/>
      <c r="L3" s="14">
        <f>K3/'Classification of Papers'!$J$2</f>
        <v>0</v>
      </c>
      <c r="M3" s="12">
        <f t="shared" si="1"/>
        <v>1</v>
      </c>
      <c r="N3" s="10"/>
      <c r="O3" s="15" t="s">
        <v>33</v>
      </c>
      <c r="P3" s="10">
        <f>'Classification of Papers'!M19</f>
        <v>7</v>
      </c>
      <c r="Q3" s="15">
        <v>5.0</v>
      </c>
      <c r="R3" s="14">
        <f t="shared" si="2"/>
        <v>0.7142857143</v>
      </c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</row>
    <row r="4">
      <c r="A4" s="12">
        <v>1.0</v>
      </c>
      <c r="B4" s="10" t="s">
        <v>93</v>
      </c>
      <c r="C4" s="12">
        <v>1.0</v>
      </c>
      <c r="D4" s="13">
        <f>C4/'Classification of Papers'!$G$4</f>
        <v>0.05</v>
      </c>
      <c r="E4" s="10"/>
      <c r="F4" s="14">
        <f>E4/'Classification of Papers'!$G$7</f>
        <v>0</v>
      </c>
      <c r="G4" s="10"/>
      <c r="H4" s="14">
        <f>G4/'Classification of Papers'!$G$6</f>
        <v>0</v>
      </c>
      <c r="I4" s="10"/>
      <c r="J4" s="14">
        <f>I4/'Classification of Papers'!$G$2</f>
        <v>0</v>
      </c>
      <c r="K4" s="10"/>
      <c r="L4" s="14">
        <f>K4/'Classification of Papers'!$J$2</f>
        <v>0</v>
      </c>
      <c r="M4" s="12">
        <f t="shared" si="1"/>
        <v>1</v>
      </c>
      <c r="N4" s="10"/>
      <c r="O4" s="15" t="s">
        <v>29</v>
      </c>
      <c r="P4" s="10">
        <f>'Classification of Papers'!M20</f>
        <v>8</v>
      </c>
      <c r="Q4" s="15">
        <v>3.0</v>
      </c>
      <c r="R4" s="14">
        <f t="shared" si="2"/>
        <v>0.375</v>
      </c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</row>
    <row r="5">
      <c r="A5" s="12">
        <v>1.0</v>
      </c>
      <c r="B5" s="10" t="s">
        <v>94</v>
      </c>
      <c r="C5" s="10"/>
      <c r="D5" s="13">
        <f>C5/'Classification of Papers'!$G$4</f>
        <v>0</v>
      </c>
      <c r="E5" s="10"/>
      <c r="F5" s="14">
        <f>E5/'Classification of Papers'!$G$7</f>
        <v>0</v>
      </c>
      <c r="G5" s="10"/>
      <c r="H5" s="14">
        <f>G5/'Classification of Papers'!$G$6</f>
        <v>0</v>
      </c>
      <c r="I5" s="10"/>
      <c r="J5" s="14">
        <f>I5/'Classification of Papers'!$G$2</f>
        <v>0</v>
      </c>
      <c r="K5" s="12">
        <v>1.0</v>
      </c>
      <c r="L5" s="14">
        <f>K5/'Classification of Papers'!$J$2</f>
        <v>0.04545454545</v>
      </c>
      <c r="M5" s="12">
        <f t="shared" si="1"/>
        <v>1</v>
      </c>
      <c r="N5" s="10"/>
      <c r="O5" s="15" t="s">
        <v>14</v>
      </c>
      <c r="P5" s="10">
        <f>'Classification of Papers'!M21</f>
        <v>17</v>
      </c>
      <c r="Q5" s="15">
        <v>6.0</v>
      </c>
      <c r="R5" s="14">
        <f t="shared" si="2"/>
        <v>0.3529411765</v>
      </c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</row>
    <row r="6">
      <c r="A6" s="12">
        <v>1.0</v>
      </c>
      <c r="B6" s="10" t="s">
        <v>95</v>
      </c>
      <c r="C6" s="12">
        <v>1.0</v>
      </c>
      <c r="D6" s="13">
        <f>C6/'Classification of Papers'!$G$4</f>
        <v>0.05</v>
      </c>
      <c r="E6" s="10"/>
      <c r="F6" s="14">
        <f>E6/'Classification of Papers'!$G$7</f>
        <v>0</v>
      </c>
      <c r="G6" s="10"/>
      <c r="H6" s="14">
        <f>G6/'Classification of Papers'!$G$6</f>
        <v>0</v>
      </c>
      <c r="I6" s="10"/>
      <c r="J6" s="14">
        <f>I6/'Classification of Papers'!$G$2</f>
        <v>0</v>
      </c>
      <c r="K6" s="10"/>
      <c r="L6" s="14">
        <f>K6/'Classification of Papers'!$J$2</f>
        <v>0</v>
      </c>
      <c r="M6" s="12">
        <f t="shared" si="1"/>
        <v>1</v>
      </c>
      <c r="N6" s="10"/>
      <c r="O6" s="15" t="s">
        <v>17</v>
      </c>
      <c r="P6" s="10">
        <f>'Classification of Papers'!M22</f>
        <v>22</v>
      </c>
      <c r="Q6" s="15">
        <v>8.0</v>
      </c>
      <c r="R6" s="14">
        <f t="shared" si="2"/>
        <v>0.3636363636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</row>
    <row r="7">
      <c r="A7" s="12">
        <v>1.0</v>
      </c>
      <c r="B7" s="10" t="s">
        <v>96</v>
      </c>
      <c r="C7" s="12">
        <v>1.0</v>
      </c>
      <c r="D7" s="13">
        <f>C7/'Classification of Papers'!$G$4</f>
        <v>0.05</v>
      </c>
      <c r="E7" s="10"/>
      <c r="F7" s="14">
        <f>E7/'Classification of Papers'!$G$7</f>
        <v>0</v>
      </c>
      <c r="G7" s="10"/>
      <c r="H7" s="14">
        <f>G7/'Classification of Papers'!$G$6</f>
        <v>0</v>
      </c>
      <c r="I7" s="10"/>
      <c r="J7" s="14">
        <f>I7/'Classification of Papers'!$G$2</f>
        <v>0</v>
      </c>
      <c r="K7" s="10"/>
      <c r="L7" s="14">
        <f>K7/'Classification of Papers'!$J$2</f>
        <v>0</v>
      </c>
      <c r="M7" s="12">
        <f t="shared" si="1"/>
        <v>1</v>
      </c>
      <c r="N7" s="10"/>
      <c r="O7" s="15" t="s">
        <v>37</v>
      </c>
      <c r="P7" s="10">
        <f t="shared" ref="P7:Q7" si="3">sum(P2:P6)</f>
        <v>74</v>
      </c>
      <c r="Q7" s="10">
        <f t="shared" si="3"/>
        <v>34</v>
      </c>
      <c r="R7" s="14">
        <f t="shared" si="2"/>
        <v>0.4594594595</v>
      </c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</row>
    <row r="8">
      <c r="A8" s="12">
        <v>1.0</v>
      </c>
      <c r="B8" s="10" t="s">
        <v>97</v>
      </c>
      <c r="C8" s="12">
        <v>1.0</v>
      </c>
      <c r="D8" s="13">
        <f>C8/'Classification of Papers'!$G$4</f>
        <v>0.05</v>
      </c>
      <c r="E8" s="10"/>
      <c r="F8" s="14">
        <f>E8/'Classification of Papers'!$G$7</f>
        <v>0</v>
      </c>
      <c r="G8" s="10"/>
      <c r="H8" s="14">
        <f>G8/'Classification of Papers'!$G$6</f>
        <v>0</v>
      </c>
      <c r="I8" s="10"/>
      <c r="J8" s="14">
        <f>I8/'Classification of Papers'!$G$2</f>
        <v>0</v>
      </c>
      <c r="K8" s="10"/>
      <c r="L8" s="14">
        <f>K8/'Classification of Papers'!$J$2</f>
        <v>0</v>
      </c>
      <c r="M8" s="12">
        <f t="shared" si="1"/>
        <v>1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</row>
    <row r="9">
      <c r="A9" s="12">
        <v>1.0</v>
      </c>
      <c r="B9" s="10" t="s">
        <v>98</v>
      </c>
      <c r="C9" s="12">
        <v>1.0</v>
      </c>
      <c r="D9" s="13">
        <f>C9/'Classification of Papers'!$G$4</f>
        <v>0.05</v>
      </c>
      <c r="E9" s="10"/>
      <c r="F9" s="14">
        <f>E9/'Classification of Papers'!$G$7</f>
        <v>0</v>
      </c>
      <c r="G9" s="10"/>
      <c r="H9" s="14">
        <f>G9/'Classification of Papers'!$G$6</f>
        <v>0</v>
      </c>
      <c r="I9" s="10"/>
      <c r="J9" s="14">
        <f>I9/'Classification of Papers'!$G$2</f>
        <v>0</v>
      </c>
      <c r="K9" s="10"/>
      <c r="L9" s="14">
        <f>K9/'Classification of Papers'!$J$2</f>
        <v>0</v>
      </c>
      <c r="M9" s="12">
        <f t="shared" si="1"/>
        <v>1</v>
      </c>
      <c r="N9" s="10"/>
      <c r="O9" s="11" t="s">
        <v>87</v>
      </c>
      <c r="P9" s="11" t="s">
        <v>99</v>
      </c>
      <c r="Q9" s="15"/>
      <c r="R9" s="11" t="s">
        <v>99</v>
      </c>
      <c r="S9" s="11" t="s">
        <v>100</v>
      </c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</row>
    <row r="10">
      <c r="A10" s="12">
        <v>1.0</v>
      </c>
      <c r="B10" s="10" t="s">
        <v>101</v>
      </c>
      <c r="C10" s="12">
        <v>1.0</v>
      </c>
      <c r="D10" s="13">
        <f>C10/'Classification of Papers'!$G$4</f>
        <v>0.05</v>
      </c>
      <c r="E10" s="10"/>
      <c r="F10" s="14">
        <f>E10/'Classification of Papers'!$G$7</f>
        <v>0</v>
      </c>
      <c r="G10" s="10"/>
      <c r="H10" s="14">
        <f>G10/'Classification of Papers'!$G$6</f>
        <v>0</v>
      </c>
      <c r="I10" s="10"/>
      <c r="J10" s="14">
        <f>I10/'Classification of Papers'!$G$2</f>
        <v>0</v>
      </c>
      <c r="K10" s="10"/>
      <c r="L10" s="14">
        <f>K10/'Classification of Papers'!$J$2</f>
        <v>0</v>
      </c>
      <c r="M10" s="12">
        <f t="shared" si="1"/>
        <v>1</v>
      </c>
      <c r="N10" s="10"/>
      <c r="O10" s="15" t="s">
        <v>102</v>
      </c>
      <c r="P10" s="15">
        <v>2.0</v>
      </c>
      <c r="Q10" s="10"/>
      <c r="R10" s="15">
        <v>0.0</v>
      </c>
      <c r="S10" s="10">
        <f>P7-sum(S11:S14)</f>
        <v>40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</row>
    <row r="11">
      <c r="A11" s="12">
        <v>1.0</v>
      </c>
      <c r="B11" s="10" t="s">
        <v>103</v>
      </c>
      <c r="C11" s="10"/>
      <c r="D11" s="13">
        <f>C11/'Classification of Papers'!$G$4</f>
        <v>0</v>
      </c>
      <c r="E11" s="10"/>
      <c r="F11" s="14">
        <f>E11/'Classification of Papers'!$G$7</f>
        <v>0</v>
      </c>
      <c r="G11" s="12">
        <v>1.0</v>
      </c>
      <c r="H11" s="14">
        <f>G11/'Classification of Papers'!$G$6</f>
        <v>0.125</v>
      </c>
      <c r="I11" s="12">
        <v>1.0</v>
      </c>
      <c r="J11" s="14">
        <f>I11/'Classification of Papers'!$G$2</f>
        <v>0.05882352941</v>
      </c>
      <c r="K11" s="10"/>
      <c r="L11" s="14">
        <f>K11/'Classification of Papers'!$J$2</f>
        <v>0</v>
      </c>
      <c r="M11" s="12">
        <f t="shared" si="1"/>
        <v>2</v>
      </c>
      <c r="N11" s="10"/>
      <c r="O11" s="15" t="s">
        <v>104</v>
      </c>
      <c r="P11" s="15">
        <v>1.0</v>
      </c>
      <c r="Q11" s="10"/>
      <c r="R11" s="15">
        <v>1.0</v>
      </c>
      <c r="S11" s="10">
        <f t="shared" ref="S11:S14" si="4">COUNTIF(P$10:P1000,R11)</f>
        <v>25</v>
      </c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</row>
    <row r="12">
      <c r="A12" s="16">
        <v>43102.0</v>
      </c>
      <c r="B12" s="10" t="s">
        <v>105</v>
      </c>
      <c r="C12" s="17">
        <v>6.0</v>
      </c>
      <c r="D12" s="13">
        <f>C12/'Classification of Papers'!$G$4</f>
        <v>0.3</v>
      </c>
      <c r="E12" s="12">
        <v>4.0</v>
      </c>
      <c r="F12" s="14">
        <f>E12/'Classification of Papers'!$G$7</f>
        <v>0.5714285714</v>
      </c>
      <c r="G12" s="12">
        <v>1.0</v>
      </c>
      <c r="H12" s="14">
        <f>G12/'Classification of Papers'!$G$6</f>
        <v>0.125</v>
      </c>
      <c r="I12" s="12">
        <v>3.0</v>
      </c>
      <c r="J12" s="14">
        <f>I12/'Classification of Papers'!$G$2</f>
        <v>0.1764705882</v>
      </c>
      <c r="K12" s="17">
        <v>6.0</v>
      </c>
      <c r="L12" s="14">
        <f>K12/'Classification of Papers'!$J$2</f>
        <v>0.2727272727</v>
      </c>
      <c r="M12" s="12">
        <f t="shared" si="1"/>
        <v>20</v>
      </c>
      <c r="N12" s="10"/>
      <c r="O12" s="15" t="s">
        <v>106</v>
      </c>
      <c r="P12" s="15">
        <v>2.0</v>
      </c>
      <c r="Q12" s="10"/>
      <c r="R12" s="15">
        <v>2.0</v>
      </c>
      <c r="S12" s="10">
        <f t="shared" si="4"/>
        <v>5</v>
      </c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</row>
    <row r="13">
      <c r="A13" s="12">
        <v>1.0</v>
      </c>
      <c r="B13" s="10" t="s">
        <v>107</v>
      </c>
      <c r="C13" s="10"/>
      <c r="D13" s="13">
        <f>C13/'Classification of Papers'!$G$4</f>
        <v>0</v>
      </c>
      <c r="E13" s="10"/>
      <c r="F13" s="14">
        <f>E13/'Classification of Papers'!$G$7</f>
        <v>0</v>
      </c>
      <c r="G13" s="12">
        <v>1.0</v>
      </c>
      <c r="H13" s="14">
        <f>G13/'Classification of Papers'!$G$6</f>
        <v>0.125</v>
      </c>
      <c r="I13" s="10"/>
      <c r="J13" s="14">
        <f>I13/'Classification of Papers'!$G$2</f>
        <v>0</v>
      </c>
      <c r="K13" s="10"/>
      <c r="L13" s="14">
        <f>K13/'Classification of Papers'!$J$2</f>
        <v>0</v>
      </c>
      <c r="M13" s="12">
        <f t="shared" si="1"/>
        <v>1</v>
      </c>
      <c r="N13" s="10"/>
      <c r="O13" s="15" t="s">
        <v>108</v>
      </c>
      <c r="P13" s="15">
        <v>1.0</v>
      </c>
      <c r="Q13" s="10"/>
      <c r="R13" s="15">
        <v>3.0</v>
      </c>
      <c r="S13" s="10">
        <f t="shared" si="4"/>
        <v>2</v>
      </c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</row>
    <row r="14">
      <c r="A14" s="12">
        <v>1.0</v>
      </c>
      <c r="B14" s="10" t="s">
        <v>109</v>
      </c>
      <c r="C14" s="10"/>
      <c r="D14" s="13">
        <f>C14/'Classification of Papers'!$G$4</f>
        <v>0</v>
      </c>
      <c r="E14" s="12">
        <v>3.0</v>
      </c>
      <c r="F14" s="14">
        <f>E14/'Classification of Papers'!$G$7</f>
        <v>0.4285714286</v>
      </c>
      <c r="G14" s="10"/>
      <c r="H14" s="14">
        <f>G14/'Classification of Papers'!$G$6</f>
        <v>0</v>
      </c>
      <c r="I14" s="10"/>
      <c r="J14" s="14">
        <f>I14/'Classification of Papers'!$G$2</f>
        <v>0</v>
      </c>
      <c r="K14" s="10"/>
      <c r="L14" s="14">
        <f>K14/'Classification of Papers'!$J$2</f>
        <v>0</v>
      </c>
      <c r="M14" s="12">
        <f t="shared" si="1"/>
        <v>3</v>
      </c>
      <c r="N14" s="10"/>
      <c r="O14" s="15" t="s">
        <v>110</v>
      </c>
      <c r="P14" s="15">
        <v>1.0</v>
      </c>
      <c r="Q14" s="10"/>
      <c r="R14" s="15">
        <v>4.0</v>
      </c>
      <c r="S14" s="10">
        <f t="shared" si="4"/>
        <v>2</v>
      </c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</row>
    <row r="15">
      <c r="A15" s="16">
        <v>43102.0</v>
      </c>
      <c r="B15" s="10" t="s">
        <v>111</v>
      </c>
      <c r="C15" s="10"/>
      <c r="D15" s="13">
        <f>C15/'Classification of Papers'!$G$4</f>
        <v>0</v>
      </c>
      <c r="E15" s="12">
        <v>5.0</v>
      </c>
      <c r="F15" s="14">
        <f>E15/'Classification of Papers'!$G$7</f>
        <v>0.7142857143</v>
      </c>
      <c r="G15" s="10"/>
      <c r="H15" s="14">
        <f>G15/'Classification of Papers'!$G$6</f>
        <v>0</v>
      </c>
      <c r="I15" s="10"/>
      <c r="J15" s="14">
        <f>I15/'Classification of Papers'!$G$2</f>
        <v>0</v>
      </c>
      <c r="K15" s="10"/>
      <c r="L15" s="14">
        <f>K15/'Classification of Papers'!$J$2</f>
        <v>0</v>
      </c>
      <c r="M15" s="12">
        <f t="shared" si="1"/>
        <v>5</v>
      </c>
      <c r="N15" s="10"/>
      <c r="O15" s="15" t="s">
        <v>112</v>
      </c>
      <c r="P15" s="15">
        <v>2.0</v>
      </c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</row>
    <row r="16">
      <c r="A16" s="12">
        <v>1.0</v>
      </c>
      <c r="B16" s="10" t="s">
        <v>113</v>
      </c>
      <c r="C16" s="10"/>
      <c r="D16" s="13">
        <f>C16/'Classification of Papers'!$G$4</f>
        <v>0</v>
      </c>
      <c r="E16" s="12">
        <v>2.0</v>
      </c>
      <c r="F16" s="14">
        <f>E16/'Classification of Papers'!$G$7</f>
        <v>0.2857142857</v>
      </c>
      <c r="G16" s="10"/>
      <c r="H16" s="14">
        <f>G16/'Classification of Papers'!$G$6</f>
        <v>0</v>
      </c>
      <c r="I16" s="10"/>
      <c r="J16" s="14">
        <f>I16/'Classification of Papers'!$G$2</f>
        <v>0</v>
      </c>
      <c r="K16" s="10"/>
      <c r="L16" s="14">
        <f>K16/'Classification of Papers'!$J$2</f>
        <v>0</v>
      </c>
      <c r="M16" s="12">
        <f t="shared" si="1"/>
        <v>2</v>
      </c>
      <c r="N16" s="10"/>
      <c r="O16" s="15" t="s">
        <v>96</v>
      </c>
      <c r="P16" s="15">
        <v>1.0</v>
      </c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</row>
    <row r="17">
      <c r="A17" s="12">
        <v>2.0</v>
      </c>
      <c r="B17" s="10" t="s">
        <v>114</v>
      </c>
      <c r="C17" s="12">
        <v>1.0</v>
      </c>
      <c r="D17" s="13">
        <f>C17/'Classification of Papers'!$G$4</f>
        <v>0.05</v>
      </c>
      <c r="E17" s="10"/>
      <c r="F17" s="14">
        <f>E17/'Classification of Papers'!$G$7</f>
        <v>0</v>
      </c>
      <c r="G17" s="10"/>
      <c r="H17" s="14">
        <f>G17/'Classification of Papers'!$G$6</f>
        <v>0</v>
      </c>
      <c r="I17" s="10"/>
      <c r="J17" s="14">
        <f>I17/'Classification of Papers'!$G$2</f>
        <v>0</v>
      </c>
      <c r="K17" s="10"/>
      <c r="L17" s="14">
        <f>K17/'Classification of Papers'!$J$2</f>
        <v>0</v>
      </c>
      <c r="M17" s="12">
        <f t="shared" si="1"/>
        <v>1</v>
      </c>
      <c r="N17" s="10"/>
      <c r="O17" s="15" t="s">
        <v>115</v>
      </c>
      <c r="P17" s="15">
        <v>1.0</v>
      </c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</row>
    <row r="18">
      <c r="A18" s="12">
        <v>2.0</v>
      </c>
      <c r="B18" s="10" t="s">
        <v>116</v>
      </c>
      <c r="C18" s="12">
        <v>1.0</v>
      </c>
      <c r="D18" s="13">
        <f>C18/'Classification of Papers'!$G$4</f>
        <v>0.05</v>
      </c>
      <c r="E18" s="10"/>
      <c r="F18" s="14">
        <f>E18/'Classification of Papers'!$G$7</f>
        <v>0</v>
      </c>
      <c r="G18" s="10"/>
      <c r="H18" s="14">
        <f>G18/'Classification of Papers'!$G$6</f>
        <v>0</v>
      </c>
      <c r="I18" s="10"/>
      <c r="J18" s="14">
        <f>I18/'Classification of Papers'!$G$2</f>
        <v>0</v>
      </c>
      <c r="K18" s="10"/>
      <c r="L18" s="14">
        <f>K18/'Classification of Papers'!$J$2</f>
        <v>0</v>
      </c>
      <c r="M18" s="12">
        <f t="shared" si="1"/>
        <v>1</v>
      </c>
      <c r="N18" s="10"/>
      <c r="O18" s="15" t="s">
        <v>117</v>
      </c>
      <c r="P18" s="15">
        <v>1.0</v>
      </c>
      <c r="Q18" s="10"/>
      <c r="R18" s="15" t="s">
        <v>118</v>
      </c>
      <c r="S18" s="10">
        <f>sum(P10:P1000)</f>
        <v>49</v>
      </c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</row>
    <row r="19">
      <c r="A19" s="12">
        <v>2.0</v>
      </c>
      <c r="B19" s="10" t="s">
        <v>119</v>
      </c>
      <c r="C19" s="12">
        <v>1.0</v>
      </c>
      <c r="D19" s="13">
        <f>C19/'Classification of Papers'!$G$4</f>
        <v>0.05</v>
      </c>
      <c r="E19" s="10"/>
      <c r="F19" s="14">
        <f>E19/'Classification of Papers'!$G$7</f>
        <v>0</v>
      </c>
      <c r="G19" s="10"/>
      <c r="H19" s="14">
        <f>G19/'Classification of Papers'!$G$6</f>
        <v>0</v>
      </c>
      <c r="I19" s="10"/>
      <c r="J19" s="14">
        <f>I19/'Classification of Papers'!$G$2</f>
        <v>0</v>
      </c>
      <c r="K19" s="10"/>
      <c r="L19" s="14">
        <f>K19/'Classification of Papers'!$J$2</f>
        <v>0</v>
      </c>
      <c r="M19" s="12">
        <f t="shared" si="1"/>
        <v>1</v>
      </c>
      <c r="N19" s="10"/>
      <c r="O19" s="15" t="s">
        <v>120</v>
      </c>
      <c r="P19" s="15">
        <v>1.0</v>
      </c>
      <c r="Q19" s="10"/>
      <c r="R19" s="10"/>
      <c r="S19" s="10">
        <f>sum(M2:M1000)</f>
        <v>120</v>
      </c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</row>
    <row r="20">
      <c r="A20" s="12">
        <v>2.0</v>
      </c>
      <c r="B20" s="10" t="s">
        <v>121</v>
      </c>
      <c r="C20" s="12">
        <v>1.0</v>
      </c>
      <c r="D20" s="13">
        <f>C20/'Classification of Papers'!$G$4</f>
        <v>0.05</v>
      </c>
      <c r="E20" s="10"/>
      <c r="F20" s="14">
        <f>E20/'Classification of Papers'!$G$7</f>
        <v>0</v>
      </c>
      <c r="G20" s="10"/>
      <c r="H20" s="14">
        <f>G20/'Classification of Papers'!$G$6</f>
        <v>0</v>
      </c>
      <c r="I20" s="10"/>
      <c r="J20" s="14">
        <f>I20/'Classification of Papers'!$G$2</f>
        <v>0</v>
      </c>
      <c r="K20" s="10"/>
      <c r="L20" s="14">
        <f>K20/'Classification of Papers'!$J$2</f>
        <v>0</v>
      </c>
      <c r="M20" s="12">
        <f t="shared" si="1"/>
        <v>1</v>
      </c>
      <c r="N20" s="10"/>
      <c r="O20" s="15" t="s">
        <v>93</v>
      </c>
      <c r="P20" s="15">
        <v>1.0</v>
      </c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</row>
    <row r="21">
      <c r="A21" s="12">
        <v>2.0</v>
      </c>
      <c r="B21" s="10" t="s">
        <v>122</v>
      </c>
      <c r="C21" s="10"/>
      <c r="D21" s="13">
        <f>C21/'Classification of Papers'!$G$4</f>
        <v>0</v>
      </c>
      <c r="E21" s="10"/>
      <c r="F21" s="14">
        <f>E21/'Classification of Papers'!$G$7</f>
        <v>0</v>
      </c>
      <c r="G21" s="10"/>
      <c r="H21" s="14">
        <f>G21/'Classification of Papers'!$G$6</f>
        <v>0</v>
      </c>
      <c r="I21" s="12">
        <v>1.0</v>
      </c>
      <c r="J21" s="14">
        <f>I21/'Classification of Papers'!$G$2</f>
        <v>0.05882352941</v>
      </c>
      <c r="K21" s="10"/>
      <c r="L21" s="14">
        <f>K21/'Classification of Papers'!$J$2</f>
        <v>0</v>
      </c>
      <c r="M21" s="12">
        <f t="shared" si="1"/>
        <v>1</v>
      </c>
      <c r="N21" s="10"/>
      <c r="O21" s="15" t="s">
        <v>94</v>
      </c>
      <c r="P21" s="15">
        <v>1.0</v>
      </c>
      <c r="Q21" s="10"/>
      <c r="R21" s="15" t="s">
        <v>123</v>
      </c>
      <c r="S21" s="10">
        <f>COUNTA(O10:O1000)</f>
        <v>34</v>
      </c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</row>
    <row r="22">
      <c r="A22" s="12">
        <v>2.0</v>
      </c>
      <c r="B22" s="10" t="s">
        <v>124</v>
      </c>
      <c r="C22" s="10"/>
      <c r="D22" s="13">
        <f>C22/'Classification of Papers'!$G$4</f>
        <v>0</v>
      </c>
      <c r="E22" s="10"/>
      <c r="F22" s="14">
        <f>E22/'Classification of Papers'!$G$7</f>
        <v>0</v>
      </c>
      <c r="G22" s="10"/>
      <c r="H22" s="14">
        <f>G22/'Classification of Papers'!$G$6</f>
        <v>0</v>
      </c>
      <c r="I22" s="12">
        <v>1.0</v>
      </c>
      <c r="J22" s="14">
        <f>I22/'Classification of Papers'!$G$2</f>
        <v>0.05882352941</v>
      </c>
      <c r="K22" s="10"/>
      <c r="L22" s="14">
        <f>K22/'Classification of Papers'!$J$2</f>
        <v>0</v>
      </c>
      <c r="M22" s="12">
        <f t="shared" si="1"/>
        <v>1</v>
      </c>
      <c r="N22" s="10"/>
      <c r="O22" s="15" t="s">
        <v>92</v>
      </c>
      <c r="P22" s="15">
        <v>1.0</v>
      </c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</row>
    <row r="23">
      <c r="A23" s="15">
        <v>2.0</v>
      </c>
      <c r="B23" s="15" t="s">
        <v>125</v>
      </c>
      <c r="C23" s="10"/>
      <c r="D23" s="13">
        <f>C23/'Classification of Papers'!$G$4</f>
        <v>0</v>
      </c>
      <c r="E23" s="10"/>
      <c r="F23" s="14">
        <f>E23/'Classification of Papers'!$G$7</f>
        <v>0</v>
      </c>
      <c r="G23" s="10"/>
      <c r="H23" s="14">
        <f>G23/'Classification of Papers'!$G$6</f>
        <v>0</v>
      </c>
      <c r="I23" s="10"/>
      <c r="J23" s="14">
        <f>I23/'Classification of Papers'!$G$2</f>
        <v>0</v>
      </c>
      <c r="K23" s="15">
        <v>1.0</v>
      </c>
      <c r="L23" s="14">
        <f>K23/'Classification of Papers'!$J$2</f>
        <v>0.04545454545</v>
      </c>
      <c r="M23" s="12">
        <f t="shared" si="1"/>
        <v>1</v>
      </c>
      <c r="N23" s="10"/>
      <c r="O23" s="15" t="s">
        <v>126</v>
      </c>
      <c r="P23" s="15">
        <v>1.0</v>
      </c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</row>
    <row r="24">
      <c r="A24" s="10"/>
      <c r="B24" s="10"/>
      <c r="C24" s="10">
        <f>counta(C2:C23)</f>
        <v>13</v>
      </c>
      <c r="D24" s="10"/>
      <c r="E24" s="10">
        <f>counta(E2:E23)</f>
        <v>4</v>
      </c>
      <c r="F24" s="10"/>
      <c r="G24" s="10">
        <f>counta(G2:G23)</f>
        <v>3</v>
      </c>
      <c r="H24" s="10"/>
      <c r="I24" s="10">
        <f>counta(I2:I23)</f>
        <v>4</v>
      </c>
      <c r="J24" s="10"/>
      <c r="K24" s="10">
        <f>counta(K2:K23)</f>
        <v>3</v>
      </c>
      <c r="L24" s="10"/>
      <c r="M24" s="10">
        <f>counta(M2:M23)</f>
        <v>22</v>
      </c>
      <c r="N24" s="10"/>
      <c r="O24" s="15" t="s">
        <v>127</v>
      </c>
      <c r="P24" s="15">
        <v>1.0</v>
      </c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</row>
    <row r="25">
      <c r="A25" s="10"/>
      <c r="B25" s="10"/>
      <c r="C25" s="10">
        <f>sum(C2:C23)</f>
        <v>18</v>
      </c>
      <c r="D25" s="10"/>
      <c r="E25" s="10">
        <f>sum(E2:E23)</f>
        <v>14</v>
      </c>
      <c r="F25" s="10"/>
      <c r="G25" s="10">
        <f>sum(G2:G23)</f>
        <v>3</v>
      </c>
      <c r="H25" s="10"/>
      <c r="I25" s="10">
        <f>sum(I2:I23)</f>
        <v>6</v>
      </c>
      <c r="J25" s="10"/>
      <c r="K25" s="10">
        <f>sum(K2:K23)</f>
        <v>8</v>
      </c>
      <c r="L25" s="10"/>
      <c r="M25" s="10">
        <f>sum(M2:M23)</f>
        <v>49</v>
      </c>
      <c r="N25" s="10"/>
      <c r="O25" s="15" t="s">
        <v>128</v>
      </c>
      <c r="P25" s="15">
        <v>1.0</v>
      </c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5" t="s">
        <v>129</v>
      </c>
      <c r="P26" s="15">
        <v>1.0</v>
      </c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5" t="s">
        <v>130</v>
      </c>
      <c r="P27" s="15">
        <v>1.0</v>
      </c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5" t="s">
        <v>131</v>
      </c>
      <c r="P28" s="15">
        <v>1.0</v>
      </c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5" t="s">
        <v>132</v>
      </c>
      <c r="P29" s="15">
        <v>3.0</v>
      </c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5" t="s">
        <v>133</v>
      </c>
      <c r="P30" s="15">
        <v>4.0</v>
      </c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5" t="s">
        <v>134</v>
      </c>
      <c r="P31" s="15">
        <v>4.0</v>
      </c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5" t="s">
        <v>103</v>
      </c>
      <c r="P32" s="15">
        <v>1.0</v>
      </c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5" t="s">
        <v>135</v>
      </c>
      <c r="P33" s="15">
        <v>2.0</v>
      </c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5" t="s">
        <v>136</v>
      </c>
      <c r="P34" s="15">
        <v>3.0</v>
      </c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5" t="s">
        <v>137</v>
      </c>
      <c r="P35" s="15">
        <v>1.0</v>
      </c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5" t="s">
        <v>138</v>
      </c>
      <c r="P36" s="15">
        <v>2.0</v>
      </c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5" t="s">
        <v>139</v>
      </c>
      <c r="P37" s="15">
        <v>1.0</v>
      </c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5" t="s">
        <v>140</v>
      </c>
      <c r="P38" s="15">
        <v>1.0</v>
      </c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5" t="s">
        <v>141</v>
      </c>
      <c r="P39" s="15">
        <v>1.0</v>
      </c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5" t="s">
        <v>113</v>
      </c>
      <c r="P40" s="15">
        <v>1.0</v>
      </c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5" t="s">
        <v>119</v>
      </c>
      <c r="P41" s="15">
        <v>1.0</v>
      </c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5" t="s">
        <v>122</v>
      </c>
      <c r="P42" s="15">
        <v>1.0</v>
      </c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5" t="s">
        <v>125</v>
      </c>
      <c r="P43" s="15">
        <v>1.0</v>
      </c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</row>
  </sheetData>
  <drawing r:id="rId1"/>
</worksheet>
</file>