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ave\git\UR-RICH-DATA-PT-10-2019-U-C\01-Excel\Homework\"/>
    </mc:Choice>
  </mc:AlternateContent>
  <xr:revisionPtr revIDLastSave="0" documentId="13_ncr:1_{81BC67A7-439F-40FA-9A45-80975F872830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Pivot Sub-Categories" sheetId="5" r:id="rId1"/>
    <sheet name="Pivot Categories" sheetId="3" r:id="rId2"/>
    <sheet name="Outcomes based on Launch date" sheetId="9" r:id="rId3"/>
    <sheet name="Bonus" sheetId="10" r:id="rId4"/>
    <sheet name="StarterBook" sheetId="1" r:id="rId5"/>
  </sheets>
  <definedNames>
    <definedName name="_xlnm._FilterDatabase" localSheetId="4" hidden="1">StarterBook!$F$1:$F$4115</definedName>
  </definedNames>
  <calcPr calcId="18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13" i="10" l="1"/>
  <c r="H13" i="10"/>
  <c r="F13" i="10"/>
  <c r="E13" i="10"/>
  <c r="D13" i="10"/>
  <c r="C13" i="10"/>
  <c r="B13" i="10"/>
  <c r="B2" i="10"/>
  <c r="D12" i="10"/>
  <c r="C12" i="10"/>
  <c r="B12" i="10"/>
  <c r="D11" i="10"/>
  <c r="C11" i="10"/>
  <c r="B11" i="10"/>
  <c r="D5" i="10"/>
  <c r="C5" i="10"/>
  <c r="B5" i="10"/>
  <c r="C9" i="10"/>
  <c r="B9" i="10"/>
  <c r="D10" i="10"/>
  <c r="C10" i="10"/>
  <c r="B10" i="10"/>
  <c r="D9" i="10"/>
  <c r="D8" i="10"/>
  <c r="C8" i="10"/>
  <c r="B8" i="10"/>
  <c r="D7" i="10"/>
  <c r="B7" i="10"/>
  <c r="C7" i="10"/>
  <c r="D6" i="10"/>
  <c r="C6" i="10"/>
  <c r="B6" i="10"/>
  <c r="D4" i="10"/>
  <c r="C4" i="10"/>
  <c r="D3" i="10"/>
  <c r="C3" i="10"/>
  <c r="B3" i="10"/>
  <c r="B4" i="10"/>
  <c r="E3" i="10"/>
  <c r="E4" i="10"/>
  <c r="E5" i="10"/>
  <c r="E6" i="10"/>
  <c r="E7" i="10"/>
  <c r="E8" i="10"/>
  <c r="E9" i="10"/>
  <c r="E10" i="10"/>
  <c r="E11" i="10"/>
  <c r="E12" i="10"/>
  <c r="E2" i="10"/>
  <c r="G12" i="10"/>
  <c r="H12" i="10"/>
  <c r="F12" i="10"/>
  <c r="G11" i="10"/>
  <c r="H11" i="10"/>
  <c r="F11" i="10"/>
  <c r="G10" i="10"/>
  <c r="H10" i="10"/>
  <c r="F10" i="10"/>
  <c r="G9" i="10"/>
  <c r="H9" i="10"/>
  <c r="F9" i="10"/>
  <c r="G8" i="10"/>
  <c r="H8" i="10"/>
  <c r="F8" i="10"/>
  <c r="G7" i="10"/>
  <c r="H7" i="10"/>
  <c r="F7" i="10"/>
  <c r="G6" i="10"/>
  <c r="H6" i="10"/>
  <c r="F6" i="10"/>
  <c r="G5" i="10"/>
  <c r="H5" i="10"/>
  <c r="F5" i="10"/>
  <c r="G4" i="10"/>
  <c r="H4" i="10"/>
  <c r="F4" i="10"/>
  <c r="G3" i="10"/>
  <c r="H3" i="10"/>
  <c r="F3" i="10"/>
  <c r="G2" i="10"/>
  <c r="H2" i="10"/>
  <c r="F2" i="10"/>
  <c r="D2" i="10"/>
  <c r="C2" i="10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</calcChain>
</file>

<file path=xl/sharedStrings.xml><?xml version="1.0" encoding="utf-8"?>
<sst xmlns="http://schemas.openxmlformats.org/spreadsheetml/2006/main" count="24821" uniqueCount="8403">
  <si>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</si>
  <si>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</si>
  <si>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</si>
  <si>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</si>
  <si>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</si>
  <si>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</si>
  <si>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</si>
  <si>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</si>
  <si>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</si>
  <si>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</si>
  <si>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</si>
  <si>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</si>
  <si>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</si>
  <si>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</si>
  <si>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</si>
  <si>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</si>
  <si>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</si>
  <si>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</si>
  <si>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</si>
  <si>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</si>
  <si>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</si>
  <si>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</si>
  <si>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</si>
  <si>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</si>
  <si>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</si>
  <si>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</si>
  <si>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</si>
  <si>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</si>
  <si>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</si>
  <si>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</si>
  <si>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</si>
  <si>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</si>
  <si>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</si>
  <si>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</si>
  <si>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</si>
  <si>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</si>
  <si>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</si>
  <si>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</si>
  <si>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</si>
  <si>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</si>
  <si>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</si>
  <si>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</si>
  <si>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</si>
  <si>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</si>
  <si>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</si>
  <si>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</si>
  <si>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</si>
  <si>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</si>
  <si>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</si>
  <si>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</si>
  <si>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</si>
  <si>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</si>
  <si>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</si>
  <si>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</si>
  <si>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</si>
  <si>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</si>
  <si>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</si>
  <si>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</si>
  <si>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</si>
  <si>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</si>
  <si>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</si>
  <si>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</si>
  <si>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</si>
  <si>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</si>
  <si>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</si>
  <si>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</si>
  <si>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</si>
  <si>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</si>
  <si>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</si>
  <si>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</si>
  <si>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</si>
  <si>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</si>
  <si>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</si>
  <si>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</si>
  <si>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</si>
  <si>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</si>
  <si>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</si>
  <si>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</si>
  <si>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</si>
  <si>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</si>
  <si>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</si>
  <si>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</si>
  <si>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</si>
  <si>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</si>
  <si>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</si>
  <si>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</si>
  <si>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</si>
  <si>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</si>
  <si>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</si>
  <si>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</si>
  <si>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</si>
  <si>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</si>
  <si>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</si>
  <si>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</si>
  <si>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</si>
  <si>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</si>
  <si>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</si>
  <si>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</si>
  <si>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</si>
  <si>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</si>
  <si>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</si>
  <si>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</si>
  <si>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</si>
  <si>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</si>
  <si>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</si>
  <si>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</si>
  <si>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</si>
  <si>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</si>
  <si>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</si>
  <si>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</si>
  <si>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</si>
  <si>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</si>
  <si>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</si>
  <si>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</si>
  <si>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</si>
  <si>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</si>
  <si>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</si>
  <si>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</si>
  <si>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</si>
  <si>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</si>
  <si>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</si>
  <si>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</si>
  <si>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</si>
  <si>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</si>
  <si>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</si>
  <si>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</si>
  <si>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</si>
  <si>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</si>
  <si>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</si>
  <si>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</si>
  <si>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</si>
  <si>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</si>
  <si>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</si>
  <si>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</si>
  <si>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</si>
  <si>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</si>
  <si>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</si>
  <si>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</si>
  <si>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</si>
  <si>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</si>
  <si>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</si>
  <si>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</si>
  <si>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</si>
  <si>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</si>
  <si>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</si>
  <si>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</si>
  <si>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</si>
  <si>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</si>
  <si>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</si>
  <si>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</si>
  <si>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</si>
  <si>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</si>
  <si>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</si>
  <si>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</si>
  <si>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</si>
  <si>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</si>
  <si>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</si>
  <si>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</si>
  <si>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</si>
  <si>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</si>
  <si>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</si>
  <si>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</si>
  <si>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</si>
  <si>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</si>
  <si>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</si>
  <si>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</si>
  <si>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</si>
  <si>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</si>
  <si>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</si>
  <si>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</si>
  <si>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</si>
  <si>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</si>
  <si>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</si>
  <si>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</si>
  <si>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</si>
  <si>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</si>
  <si>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</si>
  <si>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</si>
  <si>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</si>
  <si>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</si>
  <si>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</si>
  <si>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</si>
  <si>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</si>
  <si>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</si>
  <si>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</si>
  <si>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</si>
  <si>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</si>
  <si>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</si>
  <si>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</si>
  <si>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</si>
  <si>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</si>
  <si>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</si>
  <si>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</si>
  <si>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</si>
  <si>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</si>
  <si>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</si>
  <si>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</si>
  <si>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</si>
  <si>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</si>
  <si>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</si>
  <si>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</si>
  <si>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</si>
  <si>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</si>
  <si>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</si>
  <si>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</si>
  <si>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</si>
  <si>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</si>
  <si>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</si>
  <si>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</si>
  <si>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</si>
  <si>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</si>
  <si>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</si>
  <si>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</si>
  <si>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</si>
  <si>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</si>
  <si>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</si>
  <si>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</si>
  <si>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</si>
  <si>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</si>
  <si>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</si>
  <si>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</si>
  <si>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</si>
  <si>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</si>
  <si>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</si>
  <si>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</si>
  <si>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</si>
  <si>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</si>
  <si>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</si>
  <si>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</si>
  <si>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</si>
  <si>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</si>
  <si>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</si>
  <si>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</si>
  <si>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</si>
  <si>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</si>
  <si>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</si>
  <si>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</si>
  <si>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</si>
  <si>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</si>
  <si>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</si>
  <si>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</si>
  <si>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</si>
  <si>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</si>
  <si>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</si>
  <si>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</si>
  <si>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</si>
  <si>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</si>
  <si>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</si>
  <si>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</si>
  <si>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</si>
  <si>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</si>
  <si>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</si>
  <si>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</si>
  <si>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</si>
  <si>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</si>
  <si>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</si>
  <si>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</si>
  <si>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</si>
  <si>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</si>
  <si>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</si>
  <si>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</si>
  <si>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</si>
  <si>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</si>
  <si>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</si>
  <si>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</si>
  <si>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</si>
  <si>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</si>
  <si>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</si>
  <si>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</si>
  <si>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</si>
  <si>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</si>
  <si>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</si>
  <si>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</si>
  <si>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</si>
  <si>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</si>
  <si>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</si>
  <si>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</si>
  <si>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</si>
  <si>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</si>
  <si>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</si>
  <si>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</si>
  <si>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</si>
  <si>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</si>
  <si>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</si>
  <si>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</si>
  <si>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</si>
  <si>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</si>
  <si>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</si>
  <si>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</si>
  <si>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</si>
  <si>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</si>
  <si>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</si>
  <si>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</si>
  <si>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</si>
  <si>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</si>
  <si>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</si>
  <si>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</si>
  <si>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</si>
  <si>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</si>
  <si>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</si>
  <si>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</si>
  <si>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</si>
  <si>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</si>
  <si>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</si>
  <si>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</si>
  <si>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</si>
  <si>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</si>
  <si>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</si>
  <si>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</si>
  <si>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</si>
  <si>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</si>
  <si>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</si>
  <si>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</si>
  <si>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</si>
  <si>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</si>
  <si>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</si>
  <si>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</si>
  <si>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</si>
  <si>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</si>
  <si>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</si>
  <si>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</si>
  <si>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</si>
  <si>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</si>
  <si>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</si>
  <si>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</si>
  <si>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</si>
  <si>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</si>
  <si>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</si>
  <si>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</si>
  <si>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</si>
  <si>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</si>
  <si>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</si>
  <si>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</si>
  <si>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</si>
  <si>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</si>
  <si>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</si>
  <si>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</si>
  <si>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</si>
  <si>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</si>
  <si>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</si>
  <si>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</si>
  <si>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</si>
  <si>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</si>
  <si>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</si>
  <si>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</si>
  <si>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</si>
  <si>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</si>
  <si>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</si>
  <si>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</si>
  <si>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</si>
  <si>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</si>
  <si>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</si>
  <si>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</si>
  <si>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</si>
  <si>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</si>
  <si>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</si>
  <si>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</si>
  <si>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</si>
  <si>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</si>
  <si>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</si>
  <si>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</si>
  <si>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</si>
  <si>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</si>
  <si>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</si>
  <si>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</si>
  <si>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</si>
  <si>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</si>
  <si>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</si>
  <si>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</si>
  <si>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</si>
  <si>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</si>
  <si>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</si>
  <si>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</si>
  <si>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</si>
  <si>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</si>
  <si>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</si>
  <si>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</si>
  <si>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</si>
  <si>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</si>
  <si>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</si>
  <si>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</si>
  <si>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</si>
  <si>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</si>
  <si>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</si>
  <si>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</si>
  <si>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</si>
  <si>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</si>
  <si>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</si>
  <si>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</si>
  <si>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</si>
  <si>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</si>
  <si>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</si>
  <si>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</si>
  <si>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</si>
  <si>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</si>
  <si>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</si>
  <si>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</si>
  <si>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</si>
  <si>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</si>
  <si>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</si>
  <si>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</si>
  <si>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</si>
  <si>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</si>
  <si>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</si>
  <si>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</si>
  <si>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</si>
  <si>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</si>
  <si>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</si>
  <si>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</si>
  <si>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</si>
  <si>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</si>
  <si>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</si>
  <si>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</si>
  <si>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</si>
  <si>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</si>
  <si>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</si>
  <si>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</si>
  <si>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</si>
  <si>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</si>
  <si>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</si>
  <si>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</si>
  <si>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</si>
  <si>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</si>
  <si>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</si>
  <si>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</si>
  <si>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</si>
  <si>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</si>
  <si>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</si>
  <si>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</si>
  <si>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</si>
  <si>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</si>
  <si>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</si>
  <si>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</si>
  <si>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</si>
  <si>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</si>
  <si>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</si>
  <si>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</si>
  <si>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</si>
  <si>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</si>
  <si>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</si>
  <si>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</si>
  <si>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</si>
  <si>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</si>
  <si>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</si>
  <si>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</si>
  <si>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</si>
  <si>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</si>
  <si>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</si>
  <si>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</si>
  <si>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</si>
  <si>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</si>
  <si>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</si>
  <si>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</si>
  <si>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</si>
  <si>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</si>
  <si>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</si>
  <si>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</si>
  <si>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</si>
  <si>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</si>
  <si>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</si>
  <si>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</si>
  <si>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</si>
  <si>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</si>
  <si>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</si>
  <si>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</si>
  <si>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</si>
  <si>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</si>
  <si>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</si>
  <si>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</si>
  <si>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</si>
  <si>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</si>
  <si>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</si>
  <si>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</si>
  <si>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</si>
  <si>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</si>
  <si>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</si>
  <si>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</si>
  <si>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</si>
  <si>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</si>
  <si>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</si>
  <si>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</si>
  <si>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</si>
  <si>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</si>
  <si>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</si>
  <si>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</si>
  <si>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</si>
  <si>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</si>
  <si>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</si>
  <si>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</si>
  <si>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</si>
  <si>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</si>
  <si>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</si>
  <si>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</si>
  <si>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</si>
  <si>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</si>
  <si>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</si>
  <si>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</si>
  <si>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</si>
  <si>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</si>
  <si>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</si>
  <si>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</si>
  <si>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</si>
  <si>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</si>
  <si>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</si>
  <si>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</si>
  <si>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</si>
  <si>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</si>
  <si>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</si>
  <si>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</si>
  <si>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</si>
  <si>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</si>
  <si>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</si>
  <si>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</si>
  <si>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</si>
  <si>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</si>
  <si>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</si>
  <si>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</si>
  <si>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</si>
  <si>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</si>
  <si>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</si>
  <si>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</si>
  <si>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</si>
  <si>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</si>
  <si>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</si>
  <si>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</si>
  <si>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</si>
  <si>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</si>
  <si>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</si>
  <si>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</si>
  <si>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</si>
  <si>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</si>
  <si>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</si>
  <si>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</si>
  <si>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</si>
  <si>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</si>
  <si>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</si>
  <si>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</si>
  <si>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</si>
  <si>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</si>
  <si>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</si>
  <si>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</si>
  <si>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</si>
  <si>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</si>
  <si>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</si>
  <si>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</si>
  <si>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</si>
  <si>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</si>
  <si>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</si>
  <si>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</si>
  <si>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</si>
  <si>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</si>
  <si>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</si>
  <si>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</si>
  <si>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</si>
  <si>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</si>
  <si>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</si>
  <si>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</si>
  <si>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</si>
  <si>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</si>
  <si>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</si>
  <si>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</si>
  <si>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</si>
  <si>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</si>
  <si>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</si>
  <si>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</si>
  <si>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</si>
  <si>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</si>
  <si>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</si>
  <si>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</si>
  <si>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</si>
  <si>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</si>
  <si>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</si>
  <si>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</si>
  <si>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</si>
  <si>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</si>
  <si>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</si>
  <si>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</si>
  <si>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</si>
  <si>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</si>
  <si>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</si>
  <si>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</si>
  <si>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</si>
  <si>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</si>
  <si>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</si>
  <si>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</si>
  <si>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</si>
  <si>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</si>
  <si>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</si>
  <si>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</si>
  <si>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</si>
  <si>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</si>
  <si>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</si>
  <si>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</si>
  <si>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</si>
  <si>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</si>
  <si>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</si>
  <si>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</si>
  <si>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</si>
  <si>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</si>
  <si>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</si>
  <si>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</si>
  <si>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</si>
  <si>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</si>
  <si>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</si>
  <si>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</si>
  <si>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</si>
  <si>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</si>
  <si>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</si>
  <si>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</si>
  <si>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</si>
  <si>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</si>
  <si>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</si>
  <si>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</si>
  <si>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</si>
  <si>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</si>
  <si>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</si>
  <si>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</si>
  <si>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</si>
  <si>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</si>
  <si>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</si>
  <si>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</si>
  <si>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</si>
  <si>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</si>
  <si>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</si>
  <si>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</si>
  <si>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</si>
  <si>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</si>
  <si>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</si>
  <si>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</si>
  <si>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</si>
  <si>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</si>
  <si>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</si>
  <si>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</si>
  <si>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</si>
  <si>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</si>
  <si>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</si>
  <si>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</si>
  <si>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</si>
  <si>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</si>
  <si>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</si>
  <si>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</si>
  <si>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</si>
  <si>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</si>
  <si>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</si>
  <si>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</si>
  <si>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</si>
  <si>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</si>
  <si>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</si>
  <si>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</si>
  <si>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</si>
  <si>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</si>
  <si>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</si>
  <si>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</si>
  <si>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</si>
  <si>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</si>
  <si>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</si>
  <si>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</si>
  <si>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</si>
  <si>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</si>
  <si>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</si>
  <si>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</si>
  <si>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</si>
  <si>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</si>
  <si>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</si>
  <si>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</si>
  <si>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</si>
  <si>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</si>
  <si>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</si>
  <si>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</si>
  <si>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</si>
  <si>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</si>
  <si>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</si>
  <si>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</si>
  <si>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</si>
  <si>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</si>
  <si>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</si>
  <si>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</si>
  <si>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</si>
  <si>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</si>
  <si>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</si>
  <si>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</si>
  <si>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</si>
  <si>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</si>
  <si>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</si>
  <si>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</si>
  <si>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</si>
  <si>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</si>
  <si>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</si>
  <si>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</si>
  <si>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</si>
  <si>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</si>
  <si>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</si>
  <si>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</si>
  <si>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</si>
  <si>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</si>
  <si>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</si>
  <si>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</si>
  <si>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</si>
  <si>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</si>
  <si>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</si>
  <si>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</si>
  <si>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</si>
  <si>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</si>
  <si>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</si>
  <si>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</si>
  <si>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</si>
  <si>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</si>
  <si>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</si>
  <si>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</si>
  <si>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</si>
  <si>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</si>
  <si>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</si>
  <si>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</si>
  <si>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</si>
  <si>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</si>
  <si>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</si>
  <si>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</si>
  <si>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</si>
  <si>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</si>
  <si>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</si>
  <si>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</si>
  <si>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</si>
  <si>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</si>
  <si>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</si>
  <si>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</si>
  <si>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</si>
  <si>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</si>
  <si>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</si>
  <si>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</si>
  <si>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</si>
  <si>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</si>
  <si>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</si>
  <si>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</si>
  <si>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</si>
  <si>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</si>
  <si>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</si>
  <si>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</si>
  <si>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</si>
  <si>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</si>
  <si>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</si>
  <si>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</si>
  <si>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</si>
  <si>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</si>
  <si>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</si>
  <si>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</si>
  <si>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</si>
  <si>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</si>
  <si>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</si>
  <si>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</si>
  <si>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</si>
  <si>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</si>
  <si>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</si>
  <si>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</si>
  <si>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</si>
  <si>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</si>
  <si>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</si>
  <si>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</si>
  <si>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</si>
  <si>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</si>
  <si>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</si>
  <si>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</si>
  <si>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</si>
  <si>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</si>
  <si>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</si>
  <si>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</si>
  <si>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</si>
  <si>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</si>
  <si>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</si>
  <si>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</si>
  <si>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</si>
  <si>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</si>
  <si>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</si>
  <si>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</si>
  <si>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</si>
  <si>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</si>
  <si>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</si>
  <si>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</si>
  <si>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</si>
  <si>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</si>
  <si>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</si>
  <si>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</si>
  <si>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</si>
  <si>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</si>
  <si>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</si>
  <si>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</si>
  <si>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</si>
  <si>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</si>
  <si>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</si>
  <si>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</si>
  <si>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</si>
  <si>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</si>
  <si>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</si>
  <si>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</si>
  <si>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</si>
  <si>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</si>
  <si>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</si>
  <si>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</si>
  <si>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</si>
  <si>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</si>
  <si>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</si>
  <si>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</si>
  <si>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</si>
  <si>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</si>
  <si>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</si>
  <si>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</si>
  <si>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</si>
  <si>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</si>
  <si>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</si>
  <si>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</si>
  <si>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</si>
  <si>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</si>
  <si>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</si>
  <si>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</si>
  <si>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</si>
  <si>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</si>
  <si>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</si>
  <si>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</si>
  <si>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</si>
  <si>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</si>
  <si>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</si>
  <si>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</si>
  <si>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</si>
  <si>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</si>
  <si>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</si>
  <si>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</si>
  <si>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</si>
  <si>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</si>
  <si>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</si>
  <si>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</si>
  <si>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</si>
  <si>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</si>
  <si>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</si>
  <si>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</si>
  <si>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</si>
  <si>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</si>
  <si>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</si>
  <si>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</si>
  <si>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</si>
  <si>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</si>
  <si>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</si>
  <si>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</si>
  <si>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</si>
  <si>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</si>
  <si>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</si>
  <si>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</si>
  <si>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</si>
  <si>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</si>
  <si>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</si>
  <si>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</si>
  <si>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</si>
  <si>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</si>
  <si>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</si>
  <si>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</si>
  <si>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</si>
  <si>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</si>
  <si>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</si>
  <si>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</si>
  <si>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</si>
  <si>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</si>
  <si>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</si>
  <si>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</si>
  <si>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</si>
  <si>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</si>
  <si>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</si>
  <si>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</si>
  <si>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</si>
  <si>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</si>
  <si>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</si>
  <si>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</si>
  <si>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</si>
  <si>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</si>
  <si>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</si>
  <si>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</si>
  <si>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</si>
  <si>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</si>
  <si>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</si>
  <si>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</si>
  <si>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</si>
  <si>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</si>
  <si>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</si>
  <si>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</si>
  <si>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</si>
  <si>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</si>
  <si>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</si>
  <si>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</si>
  <si>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</si>
  <si>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</si>
  <si>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</si>
  <si>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</si>
  <si>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</si>
  <si>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</si>
  <si>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</si>
  <si>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</si>
  <si>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</si>
  <si>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</si>
  <si>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</si>
  <si>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</si>
  <si>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</si>
  <si>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</si>
  <si>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</si>
  <si>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</si>
  <si>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</si>
  <si>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</si>
  <si>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</si>
  <si>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</si>
  <si>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</si>
  <si>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</si>
  <si>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</si>
  <si>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</si>
  <si>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</si>
  <si>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</si>
  <si>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</si>
  <si>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</si>
  <si>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</si>
  <si>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</si>
  <si>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</si>
  <si>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</si>
  <si>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</si>
  <si>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</si>
  <si>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</si>
  <si>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</si>
  <si>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</si>
  <si>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</si>
  <si>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</si>
  <si>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</si>
  <si>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</si>
  <si>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</si>
  <si>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</si>
  <si>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</si>
  <si>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</si>
  <si>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</si>
  <si>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</si>
  <si>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</si>
  <si>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</si>
  <si>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</si>
  <si>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</si>
  <si>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</si>
  <si>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</si>
  <si>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</si>
  <si>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</si>
  <si>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</si>
  <si>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</si>
  <si>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</si>
  <si>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</si>
  <si>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</si>
  <si>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</si>
  <si>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</si>
  <si>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</si>
  <si>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</si>
  <si>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</si>
  <si>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</si>
  <si>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</si>
  <si>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</si>
  <si>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</si>
  <si>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</si>
  <si>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</si>
  <si>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</si>
  <si>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</si>
  <si>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</si>
  <si>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</si>
  <si>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</si>
  <si>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</si>
  <si>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</si>
  <si>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</si>
  <si>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</si>
  <si>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</si>
  <si>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</si>
  <si>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</si>
  <si>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</si>
  <si>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</si>
  <si>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</si>
  <si>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</si>
  <si>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</si>
  <si>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</si>
  <si>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</si>
  <si>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</si>
  <si>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</si>
  <si>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</si>
  <si>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</si>
  <si>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</si>
  <si>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</si>
  <si>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</si>
  <si>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</si>
  <si>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</si>
  <si>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</si>
  <si>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</si>
  <si>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</si>
  <si>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</si>
  <si>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</si>
  <si>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</si>
  <si>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</si>
  <si>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</si>
  <si>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</si>
  <si>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</si>
  <si>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</si>
  <si>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</si>
  <si>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</si>
  <si>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</si>
  <si>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</si>
  <si>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</si>
  <si>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</si>
  <si>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</si>
  <si>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</si>
  <si>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</si>
  <si>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</si>
  <si>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</si>
  <si>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</si>
  <si>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</si>
  <si>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</si>
  <si>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</si>
  <si>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</si>
  <si>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</si>
  <si>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</si>
  <si>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</si>
  <si>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</si>
  <si>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</si>
  <si>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</si>
  <si>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</si>
  <si>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</si>
  <si>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</si>
  <si>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</si>
  <si>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</si>
  <si>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</si>
  <si>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</si>
  <si>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</si>
  <si>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</si>
  <si>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</si>
  <si>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</si>
  <si>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</si>
  <si>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</si>
  <si>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</si>
  <si>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</si>
  <si>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</si>
  <si>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</si>
  <si>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</si>
  <si>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</si>
  <si>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</si>
  <si>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</si>
  <si>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</si>
  <si>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</si>
  <si>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</si>
  <si>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</si>
  <si>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</si>
  <si>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</si>
  <si>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</si>
  <si>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</si>
  <si>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</si>
  <si>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</si>
  <si>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</si>
  <si>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</si>
  <si>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</si>
  <si>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</si>
  <si>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</si>
  <si>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</si>
  <si>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</si>
  <si>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</si>
  <si>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</si>
  <si>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</si>
  <si>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</si>
  <si>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</si>
  <si>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</si>
  <si>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</si>
  <si>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</si>
  <si>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</si>
  <si>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</si>
  <si>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</si>
  <si>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</si>
  <si>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</si>
  <si>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</si>
  <si>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</si>
  <si>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</si>
  <si>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</si>
  <si>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</si>
  <si>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</si>
  <si>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</si>
  <si>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</si>
  <si>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</si>
  <si>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</si>
  <si>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</si>
  <si>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</si>
  <si>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</si>
  <si>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</si>
  <si>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</si>
  <si>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</si>
  <si>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</si>
  <si>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</si>
  <si>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</si>
  <si>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</si>
  <si>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</si>
  <si>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</si>
  <si>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</si>
  <si>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</si>
  <si>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</si>
  <si>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</si>
  <si>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</si>
  <si>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</si>
  <si>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</si>
  <si>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</si>
  <si>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</si>
  <si>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</si>
  <si>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</si>
  <si>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</si>
  <si>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</si>
  <si>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</si>
  <si>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</si>
  <si>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</si>
  <si>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</si>
  <si>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</si>
  <si>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</si>
  <si>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</si>
  <si>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</si>
  <si>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</si>
  <si>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</si>
  <si>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</si>
  <si>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</si>
  <si>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</si>
  <si>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</si>
  <si>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</si>
  <si>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</si>
  <si>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</si>
  <si>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</si>
  <si>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</si>
  <si>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</si>
  <si>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</si>
  <si>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</si>
  <si>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</si>
  <si>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</si>
  <si>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</si>
  <si>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</si>
  <si>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</si>
  <si>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</si>
  <si>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</si>
  <si>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</si>
  <si>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</si>
  <si>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</si>
  <si>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</si>
  <si>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</si>
  <si>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</si>
  <si>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</si>
  <si>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</si>
  <si>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</si>
  <si>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</si>
  <si>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</si>
  <si>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</si>
  <si>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</si>
  <si>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</si>
  <si>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</si>
  <si>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</si>
  <si>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</si>
  <si>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</si>
  <si>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</si>
  <si>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</si>
  <si>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</si>
  <si>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</si>
  <si>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</si>
  <si>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</si>
  <si>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</si>
  <si>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</si>
  <si>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</si>
  <si>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</si>
  <si>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</si>
  <si>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</si>
  <si>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</si>
  <si>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</si>
  <si>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</si>
  <si>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</si>
  <si>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</si>
  <si>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</si>
  <si>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</si>
  <si>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</si>
  <si>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</si>
  <si>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</si>
  <si>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</si>
  <si>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</si>
  <si>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</si>
  <si>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</si>
  <si>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</si>
  <si>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</si>
  <si>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</si>
  <si>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</si>
  <si>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</si>
  <si>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</si>
  <si>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</si>
  <si>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</si>
  <si>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</si>
  <si>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</si>
  <si>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</si>
  <si>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</si>
  <si>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</si>
  <si>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</si>
  <si>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</si>
  <si>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</si>
  <si>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</si>
  <si>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</si>
  <si>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</si>
  <si>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</si>
  <si>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</si>
  <si>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</si>
  <si>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</si>
  <si>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</si>
  <si>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</si>
  <si>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</si>
  <si>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</si>
  <si>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</si>
  <si>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</si>
  <si>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</si>
  <si>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</si>
  <si>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</si>
  <si>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</si>
  <si>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</si>
  <si>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</si>
  <si>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</si>
  <si>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</si>
  <si>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</si>
  <si>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</si>
  <si>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</si>
  <si>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</si>
  <si>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</si>
  <si>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</si>
  <si>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</si>
  <si>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</si>
  <si>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</si>
  <si>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</si>
  <si>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</si>
  <si>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</si>
  <si>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</si>
  <si>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</si>
  <si>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</si>
  <si>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</si>
  <si>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</si>
  <si>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</si>
  <si>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</si>
  <si>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</si>
  <si>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</si>
  <si>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</si>
  <si>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</si>
  <si>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</si>
  <si>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</si>
  <si>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</si>
  <si>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</si>
  <si>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</si>
  <si>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</si>
  <si>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</si>
  <si>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</si>
  <si>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</si>
  <si>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</si>
  <si>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</si>
  <si>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</si>
  <si>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</si>
  <si>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</si>
  <si>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</si>
  <si>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</si>
  <si>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</si>
  <si>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</si>
  <si>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</si>
  <si>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</si>
  <si>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</si>
  <si>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</si>
  <si>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</si>
  <si>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</si>
  <si>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</si>
  <si>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</si>
  <si>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</si>
  <si>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</si>
  <si>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</si>
  <si>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</si>
  <si>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</si>
  <si>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</si>
  <si>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</si>
  <si>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</si>
  <si>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</si>
  <si>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</si>
  <si>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</si>
  <si>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</si>
  <si>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</si>
  <si>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</si>
  <si>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</si>
  <si>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</si>
  <si>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</si>
  <si>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</si>
  <si>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</si>
  <si>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</si>
  <si>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</si>
  <si>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</si>
  <si>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</si>
  <si>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</si>
  <si>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</si>
  <si>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</si>
  <si>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</si>
  <si>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</si>
  <si>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</si>
  <si>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</si>
  <si>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</si>
  <si>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</si>
  <si>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</si>
  <si>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</si>
  <si>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</si>
  <si>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</si>
  <si>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</si>
  <si>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</si>
  <si>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</si>
  <si>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</si>
  <si>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</si>
  <si>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</si>
  <si>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</si>
  <si>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</si>
  <si>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</si>
  <si>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</si>
  <si>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</si>
  <si>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</si>
  <si>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</si>
  <si>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</si>
  <si>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</si>
  <si>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</si>
  <si>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</si>
  <si>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</si>
  <si>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</si>
  <si>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</si>
  <si>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</si>
  <si>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</si>
  <si>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</si>
  <si>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</si>
  <si>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</si>
  <si>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</si>
  <si>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</si>
  <si>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</si>
  <si>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</si>
  <si>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</si>
  <si>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</si>
  <si>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</si>
  <si>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</si>
  <si>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</si>
  <si>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</si>
  <si>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</si>
  <si>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</si>
  <si>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</si>
  <si>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</si>
  <si>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</si>
  <si>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</si>
  <si>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</si>
  <si>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</si>
  <si>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</si>
  <si>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</si>
  <si>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</si>
  <si>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</si>
  <si>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</si>
  <si>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</si>
  <si>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</si>
  <si>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</si>
  <si>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</si>
  <si>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</si>
  <si>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</si>
  <si>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</si>
  <si>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</si>
  <si>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</si>
  <si>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</si>
  <si>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</si>
  <si>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</si>
  <si>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</si>
  <si>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</si>
  <si>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</si>
  <si>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</si>
  <si>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</si>
  <si>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</si>
  <si>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</si>
  <si>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</si>
  <si>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</si>
  <si>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</si>
  <si>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</si>
  <si>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</si>
  <si>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</si>
  <si>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</si>
  <si>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</si>
  <si>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</si>
  <si>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</si>
  <si>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</si>
  <si>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</si>
  <si>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</si>
  <si>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</si>
  <si>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</si>
  <si>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</si>
  <si>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</si>
  <si>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</si>
  <si>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</si>
  <si>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</si>
  <si>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</si>
  <si>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</si>
  <si>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</si>
  <si>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</si>
  <si>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</si>
  <si>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</si>
  <si>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</si>
  <si>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</si>
  <si>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</si>
  <si>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</si>
  <si>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</si>
  <si>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</si>
  <si>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</si>
  <si>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</si>
  <si>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</si>
  <si>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</si>
  <si>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</si>
  <si>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</si>
  <si>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</si>
  <si>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</si>
  <si>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</si>
  <si>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</si>
  <si>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</si>
  <si>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</si>
  <si>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</si>
  <si>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</si>
  <si>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</si>
  <si>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</si>
  <si>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</si>
  <si>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</si>
  <si>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</si>
  <si>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</si>
  <si>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</si>
  <si>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</si>
  <si>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</si>
  <si>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</si>
  <si>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</si>
  <si>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</si>
  <si>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</si>
  <si>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</si>
  <si>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</si>
  <si>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</si>
  <si>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</si>
  <si>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</si>
  <si>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</si>
  <si>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</si>
  <si>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</si>
  <si>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</si>
  <si>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</si>
  <si>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</si>
  <si>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</si>
  <si>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</si>
  <si>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</si>
  <si>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</si>
  <si>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</si>
  <si>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</si>
  <si>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</si>
  <si>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</si>
  <si>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</si>
  <si>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</si>
  <si>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</si>
  <si>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</si>
  <si>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</si>
  <si>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</si>
  <si>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</si>
  <si>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</si>
  <si>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</si>
  <si>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</si>
  <si>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</si>
  <si>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</si>
  <si>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</si>
  <si>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</si>
  <si>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</si>
  <si>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</si>
  <si>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</si>
  <si>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</si>
  <si>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</si>
  <si>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</si>
  <si>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</si>
  <si>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</si>
  <si>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</si>
  <si>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</si>
  <si>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</si>
  <si>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</si>
  <si>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</si>
  <si>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</si>
  <si>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</si>
  <si>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</si>
  <si>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</si>
  <si>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</si>
  <si>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</si>
  <si>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</si>
  <si>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</si>
  <si>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</si>
  <si>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</si>
  <si>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</si>
  <si>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</si>
  <si>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</si>
  <si>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</si>
  <si>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</si>
  <si>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</si>
  <si>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</si>
  <si>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</si>
  <si>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</si>
  <si>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</si>
  <si>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</si>
  <si>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</si>
  <si>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</si>
  <si>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</si>
  <si>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</si>
  <si>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</si>
  <si>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</si>
  <si>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</si>
  <si>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</si>
  <si>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</si>
  <si>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</si>
  <si>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</si>
  <si>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</si>
  <si>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</si>
  <si>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</si>
  <si>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</si>
  <si>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</si>
  <si>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</si>
  <si>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</si>
  <si>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</si>
  <si>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</si>
  <si>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</si>
  <si>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</si>
  <si>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</si>
  <si>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</si>
  <si>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</si>
  <si>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</si>
  <si>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</si>
  <si>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</si>
  <si>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</si>
  <si>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</si>
  <si>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</si>
  <si>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</si>
  <si>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</si>
  <si>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</si>
  <si>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</si>
  <si>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</si>
  <si>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</si>
  <si>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</si>
  <si>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</si>
  <si>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</si>
  <si>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</si>
  <si>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</si>
  <si>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</si>
  <si>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</si>
  <si>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</si>
  <si>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</si>
  <si>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</si>
  <si>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</si>
  <si>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</si>
  <si>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</si>
  <si>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</si>
  <si>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</si>
  <si>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</si>
  <si>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</si>
  <si>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</si>
  <si>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</si>
  <si>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</si>
  <si>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</si>
  <si>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</si>
  <si>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</si>
  <si>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</si>
  <si>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</si>
  <si>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</si>
  <si>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</si>
  <si>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</si>
  <si>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</si>
  <si>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</si>
  <si>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</si>
  <si>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</si>
  <si>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</si>
  <si>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</si>
  <si>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</si>
  <si>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</si>
  <si>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</si>
  <si>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</si>
  <si>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</si>
  <si>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</si>
  <si>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</si>
  <si>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</si>
  <si>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</si>
  <si>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</si>
  <si>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</si>
  <si>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</si>
  <si>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</si>
  <si>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</si>
  <si>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</si>
  <si>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</si>
  <si>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</si>
  <si>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</si>
  <si>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</si>
  <si>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</si>
  <si>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</si>
  <si>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</si>
  <si>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</si>
  <si>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</si>
  <si>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</si>
  <si>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</si>
  <si>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</si>
  <si>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</si>
  <si>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</si>
  <si>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</si>
  <si>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</si>
  <si>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</si>
  <si>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</si>
  <si>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</si>
  <si>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</si>
  <si>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</si>
  <si>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</si>
  <si>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</si>
  <si>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</si>
  <si>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</si>
  <si>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</si>
  <si>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</si>
  <si>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</si>
  <si>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</si>
  <si>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</si>
  <si>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</si>
  <si>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</si>
  <si>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</si>
  <si>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</si>
  <si>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</si>
  <si>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</si>
  <si>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</si>
  <si>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</si>
  <si>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</si>
  <si>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</si>
  <si>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</si>
  <si>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</si>
  <si>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</si>
  <si>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</si>
  <si>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</si>
  <si>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</si>
  <si>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</si>
  <si>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</si>
  <si>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</si>
  <si>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</si>
  <si>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</si>
  <si>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</si>
  <si>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</si>
  <si>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</si>
  <si>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</si>
  <si>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</si>
  <si>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</si>
  <si>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</si>
  <si>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</si>
  <si>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</si>
  <si>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</si>
  <si>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</si>
  <si>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</si>
  <si>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</si>
  <si>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</si>
  <si>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</si>
  <si>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</si>
  <si>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</si>
  <si>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</si>
  <si>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</si>
  <si>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</si>
  <si>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</si>
  <si>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</si>
  <si>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</si>
  <si>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</si>
  <si>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</si>
  <si>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</si>
  <si>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</si>
  <si>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</si>
  <si>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</si>
  <si>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</si>
  <si>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</si>
  <si>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</si>
  <si>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</si>
  <si>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</si>
  <si>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</si>
  <si>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</si>
  <si>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</si>
  <si>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</si>
  <si>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</si>
  <si>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</si>
  <si>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</si>
  <si>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</si>
  <si>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</si>
  <si>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</si>
  <si>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</si>
  <si>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</si>
  <si>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</si>
  <si>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</si>
  <si>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</si>
  <si>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</si>
  <si>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</si>
  <si>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</si>
  <si>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</si>
  <si>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</si>
  <si>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</si>
  <si>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</si>
  <si>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</si>
  <si>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</si>
  <si>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</si>
  <si>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</si>
  <si>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</si>
  <si>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</si>
  <si>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</si>
  <si>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</si>
  <si>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</si>
  <si>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</si>
  <si>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</si>
  <si>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</si>
  <si>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</si>
  <si>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</si>
  <si>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</si>
  <si>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</si>
  <si>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</si>
  <si>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</si>
  <si>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</si>
  <si>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</si>
  <si>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</si>
  <si>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</si>
  <si>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</si>
  <si>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</si>
  <si>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</si>
  <si>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</si>
  <si>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</si>
  <si>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</si>
  <si>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</si>
  <si>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</si>
  <si>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</si>
  <si>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</si>
  <si>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</si>
  <si>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</si>
  <si>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</si>
  <si>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</si>
  <si>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</si>
  <si>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</si>
  <si>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</si>
  <si>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</si>
  <si>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</si>
  <si>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</si>
  <si>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</si>
  <si>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</si>
  <si>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</si>
  <si>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</si>
  <si>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</si>
  <si>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</si>
  <si>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</si>
  <si>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</si>
  <si>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</si>
  <si>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</si>
  <si>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</si>
  <si>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</si>
  <si>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</si>
  <si>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</si>
  <si>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</si>
  <si>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</si>
  <si>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</si>
  <si>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</si>
  <si>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</si>
  <si>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</si>
  <si>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</si>
  <si>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</si>
  <si>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</si>
  <si>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</si>
  <si>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</si>
  <si>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</si>
  <si>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</si>
  <si>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</si>
  <si>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</si>
  <si>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</si>
  <si>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</si>
  <si>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</si>
  <si>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</si>
  <si>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</si>
  <si>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</si>
  <si>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</si>
  <si>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</si>
  <si>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</si>
  <si>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</si>
  <si>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</si>
  <si>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</si>
  <si>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</si>
  <si>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</si>
  <si>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</si>
  <si>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</si>
  <si>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</si>
  <si>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</si>
  <si>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</si>
  <si>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</si>
  <si>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</si>
  <si>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</si>
  <si>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</si>
  <si>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</si>
  <si>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</si>
  <si>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</si>
  <si>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</si>
  <si>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</si>
  <si>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</si>
  <si>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</si>
  <si>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</si>
  <si>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</si>
  <si>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</si>
  <si>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</si>
  <si>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</si>
  <si>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</si>
  <si>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</si>
  <si>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</si>
  <si>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</si>
  <si>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</si>
  <si>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</si>
  <si>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</si>
  <si>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</si>
  <si>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</si>
  <si>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</si>
  <si>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</si>
  <si>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</si>
  <si>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</si>
  <si>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</si>
  <si>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</si>
  <si>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</si>
  <si>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</si>
  <si>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</si>
  <si>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</si>
  <si>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</si>
  <si>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</si>
  <si>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</si>
  <si>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</si>
  <si>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</si>
  <si>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</si>
  <si>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</si>
  <si>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</si>
  <si>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</si>
  <si>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</si>
  <si>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</si>
  <si>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</si>
  <si>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</si>
  <si>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</si>
  <si>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</si>
  <si>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</si>
  <si>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</si>
  <si>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</si>
  <si>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</si>
  <si>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</si>
  <si>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</si>
  <si>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</si>
  <si>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</si>
  <si>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</si>
  <si>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</si>
  <si>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</si>
  <si>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</si>
  <si>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</si>
  <si>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</si>
  <si>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</si>
  <si>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</si>
  <si>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</si>
  <si>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</si>
  <si>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</si>
  <si>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</si>
  <si>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</si>
  <si>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</si>
  <si>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</si>
  <si>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</si>
  <si>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</si>
  <si>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</si>
  <si>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</si>
  <si>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</si>
  <si>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</si>
  <si>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</si>
  <si>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</si>
  <si>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</si>
  <si>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</si>
  <si>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</si>
  <si>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</si>
  <si>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</si>
  <si>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</si>
  <si>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</si>
  <si>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</si>
  <si>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</si>
  <si>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</si>
  <si>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</si>
  <si>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</si>
  <si>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</si>
  <si>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</si>
  <si>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</si>
  <si>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</si>
  <si>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</si>
  <si>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</si>
  <si>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</si>
  <si>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</si>
  <si>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</si>
  <si>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</si>
  <si>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</si>
  <si>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</si>
  <si>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</si>
  <si>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</si>
  <si>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</si>
  <si>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</si>
  <si>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</si>
  <si>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</si>
  <si>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</si>
  <si>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</si>
  <si>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</si>
  <si>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</si>
  <si>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</si>
  <si>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</si>
  <si>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</si>
  <si>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</si>
  <si>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</si>
  <si>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</si>
  <si>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</si>
  <si>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</si>
  <si>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</si>
  <si>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</si>
  <si>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</si>
  <si>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</si>
  <si>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</si>
  <si>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</si>
  <si>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</si>
  <si>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</si>
  <si>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</si>
  <si>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</si>
  <si>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</si>
  <si>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</si>
  <si>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</si>
  <si>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</si>
  <si>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</si>
  <si>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</si>
  <si>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</si>
  <si>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</si>
  <si>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</si>
  <si>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</si>
  <si>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</si>
  <si>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</si>
  <si>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</si>
  <si>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</si>
  <si>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</si>
  <si>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</si>
  <si>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</si>
  <si>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</si>
  <si>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</si>
  <si>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</si>
  <si>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</si>
  <si>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</si>
  <si>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</si>
  <si>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</si>
  <si>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</si>
  <si>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</si>
  <si>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</si>
  <si>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</si>
  <si>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</si>
  <si>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</si>
  <si>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</si>
  <si>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</si>
  <si>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</si>
  <si>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</si>
  <si>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</si>
  <si>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</si>
  <si>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</si>
  <si>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</si>
  <si>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</si>
  <si>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</si>
  <si>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</si>
  <si>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</si>
  <si>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</si>
  <si>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</si>
  <si>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</si>
  <si>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</si>
  <si>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</si>
  <si>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</si>
  <si>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</si>
  <si>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</si>
  <si>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</si>
  <si>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</si>
  <si>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</si>
  <si>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</si>
  <si>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</si>
  <si>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</si>
  <si>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</si>
  <si>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</si>
  <si>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</si>
  <si>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</si>
  <si>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</si>
  <si>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</si>
  <si>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</si>
  <si>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</si>
  <si>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</si>
  <si>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</si>
  <si>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</si>
  <si>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</si>
  <si>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</si>
  <si>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</si>
  <si>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</si>
  <si>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</si>
  <si>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</si>
  <si>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</si>
  <si>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</si>
  <si>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</si>
  <si>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</si>
  <si>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</si>
  <si>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</si>
  <si>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</si>
  <si>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</si>
  <si>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</si>
  <si>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</si>
  <si>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</si>
  <si>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</si>
  <si>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</si>
  <si>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</si>
  <si>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</si>
  <si>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</si>
  <si>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</si>
  <si>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</si>
  <si>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</si>
  <si>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</si>
  <si>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</si>
  <si>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</si>
  <si>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</si>
  <si>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</si>
  <si>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</si>
  <si>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</si>
  <si>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</si>
  <si>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</si>
  <si>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</si>
  <si>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</si>
  <si>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</si>
  <si>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</si>
  <si>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</si>
  <si>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</si>
  <si>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</si>
  <si>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</si>
  <si>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</si>
  <si>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</si>
  <si>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</si>
  <si>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</si>
  <si>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</si>
  <si>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</si>
  <si>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</si>
  <si>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</si>
  <si>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</si>
  <si>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</si>
  <si>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</si>
  <si>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</si>
  <si>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</si>
  <si>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</si>
  <si>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</si>
  <si>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</si>
  <si>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</si>
  <si>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</si>
  <si>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</si>
  <si>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</si>
  <si>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</si>
  <si>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</si>
  <si>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</si>
  <si>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</si>
  <si>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</si>
  <si>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</si>
  <si>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</si>
  <si>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</si>
  <si>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</si>
  <si>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</si>
  <si>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</si>
  <si>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</si>
  <si>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</si>
  <si>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</si>
  <si>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</si>
  <si>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</si>
  <si>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</si>
  <si>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</si>
  <si>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</si>
  <si>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</si>
  <si>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</si>
  <si>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</si>
  <si>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</si>
  <si>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</si>
  <si>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</si>
  <si>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</si>
  <si>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</si>
  <si>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</si>
  <si>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</si>
  <si>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</si>
  <si>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</si>
  <si>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</si>
  <si>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</si>
  <si>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</si>
  <si>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</si>
  <si>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</si>
  <si>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</si>
  <si>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</si>
  <si>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</si>
  <si>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</si>
  <si>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</si>
  <si>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</si>
  <si>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</si>
  <si>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</si>
  <si>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</si>
  <si>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</si>
  <si>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</si>
  <si>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</si>
  <si>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</si>
  <si>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</si>
  <si>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</si>
  <si>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</si>
  <si>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</si>
  <si>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</si>
  <si>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</si>
  <si>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</si>
  <si>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</si>
  <si>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</si>
  <si>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</si>
  <si>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</si>
  <si>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</si>
  <si>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</si>
  <si>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</si>
  <si>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</si>
  <si>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</si>
  <si>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</si>
  <si>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</si>
  <si>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</si>
  <si>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</si>
  <si>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</si>
  <si>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</si>
  <si>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</si>
  <si>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</si>
  <si>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</si>
  <si>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</si>
  <si>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</si>
  <si>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</si>
  <si>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</si>
  <si>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</si>
  <si>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</si>
  <si>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</si>
  <si>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</si>
  <si>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</si>
  <si>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</si>
  <si>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</si>
  <si>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</si>
  <si>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</si>
  <si>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</si>
  <si>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</si>
  <si>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</si>
  <si>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</si>
  <si>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</si>
  <si>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</si>
  <si>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</si>
  <si>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</si>
  <si>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</si>
  <si>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</si>
  <si>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</si>
  <si>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</si>
  <si>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</si>
  <si>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</si>
  <si>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</si>
  <si>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</si>
  <si>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</si>
  <si>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</si>
  <si>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</si>
  <si>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</si>
  <si>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</si>
  <si>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</si>
  <si>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</si>
  <si>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</si>
  <si>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</si>
  <si>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</si>
  <si>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</si>
  <si>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</si>
  <si>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</si>
  <si>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</si>
  <si>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</si>
  <si>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</si>
  <si>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</si>
  <si>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</si>
  <si>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</si>
  <si>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</si>
  <si>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</si>
  <si>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</si>
  <si>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</si>
  <si>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</si>
  <si>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</si>
  <si>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</si>
  <si>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</si>
  <si>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</si>
  <si>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</si>
  <si>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</si>
  <si>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</si>
  <si>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</si>
  <si>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</si>
  <si>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</si>
  <si>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</si>
  <si>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</si>
  <si>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</si>
  <si>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</si>
  <si>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</si>
  <si>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</si>
  <si>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</si>
  <si>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</si>
  <si>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</si>
  <si>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</si>
  <si>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</si>
  <si>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</si>
  <si>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</si>
  <si>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</si>
  <si>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</si>
  <si>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</si>
  <si>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</si>
  <si>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</si>
  <si>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</si>
  <si>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</si>
  <si>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</si>
  <si>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</si>
  <si>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</si>
  <si>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</si>
  <si>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</si>
  <si>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</si>
  <si>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</si>
  <si>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</si>
  <si>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</si>
  <si>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</si>
  <si>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</si>
  <si>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</si>
  <si>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</si>
  <si>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</si>
  <si>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</si>
  <si>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</si>
  <si>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</si>
  <si>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</si>
  <si>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</si>
  <si>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</si>
  <si>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</si>
  <si>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</si>
  <si>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</si>
  <si>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</si>
  <si>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</si>
  <si>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</si>
  <si>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</si>
  <si>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</si>
  <si>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</si>
  <si>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</si>
  <si>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</si>
  <si>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</si>
  <si>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</si>
  <si>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</si>
  <si>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</si>
  <si>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</si>
  <si>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</si>
  <si>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</si>
  <si>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</si>
  <si>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</si>
  <si>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</si>
  <si>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</si>
  <si>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</si>
  <si>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</si>
  <si>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</si>
  <si>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</si>
  <si>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</si>
  <si>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</si>
  <si>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</si>
  <si>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</si>
  <si>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</si>
  <si>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</si>
  <si>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</si>
  <si>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</si>
  <si>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</si>
  <si>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</si>
  <si>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</si>
  <si>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</si>
  <si>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</si>
  <si>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</si>
  <si>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</si>
  <si>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</si>
  <si>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</si>
  <si>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</si>
  <si>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</si>
  <si>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</si>
  <si>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</si>
  <si>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</si>
  <si>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</si>
  <si>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</si>
  <si>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</si>
  <si>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</si>
  <si>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</si>
  <si>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</si>
  <si>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</si>
  <si>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</si>
  <si>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</si>
  <si>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</si>
  <si>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</si>
  <si>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</si>
  <si>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</si>
  <si>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</si>
  <si>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</si>
  <si>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</si>
  <si>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</si>
  <si>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</si>
  <si>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</si>
  <si>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</si>
  <si>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</si>
  <si>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</si>
  <si>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</si>
  <si>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</si>
  <si>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</si>
  <si>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</si>
  <si>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</si>
  <si>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</si>
  <si>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</si>
  <si>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</si>
  <si>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</si>
  <si>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</si>
  <si>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</si>
  <si>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</si>
  <si>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</si>
  <si>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</si>
  <si>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</si>
  <si>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</si>
  <si>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</si>
  <si>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</si>
  <si>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</si>
  <si>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</si>
  <si>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</si>
  <si>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</si>
  <si>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</si>
  <si>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</si>
  <si>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</si>
  <si>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</si>
  <si>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</si>
  <si>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</si>
  <si>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</si>
  <si>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</si>
  <si>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</si>
  <si>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</si>
  <si>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</si>
  <si>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</si>
  <si>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</si>
  <si>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</si>
  <si>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</si>
  <si>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</si>
  <si>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</si>
  <si>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</si>
  <si>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</si>
  <si>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</si>
  <si>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</si>
  <si>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</si>
  <si>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</si>
  <si>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</si>
  <si>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</si>
  <si>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</si>
  <si>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</si>
  <si>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</si>
  <si>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</si>
  <si>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</si>
  <si>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</si>
  <si>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</si>
  <si>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</si>
  <si>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</si>
  <si>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</si>
  <si>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</si>
  <si>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</si>
  <si>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</si>
  <si>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</si>
  <si>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</si>
  <si>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</si>
  <si>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</si>
  <si>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</si>
  <si>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</si>
  <si>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</si>
  <si>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</si>
  <si>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</si>
  <si>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</si>
  <si>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</si>
  <si>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</si>
  <si>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</si>
  <si>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</si>
  <si>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</si>
  <si>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</si>
  <si>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</si>
  <si>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</si>
  <si>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</si>
  <si>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</si>
  <si>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</si>
  <si>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</si>
  <si>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</si>
  <si>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</si>
  <si>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</si>
  <si>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</si>
  <si>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</si>
  <si>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</si>
  <si>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</si>
  <si>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</si>
  <si>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</si>
  <si>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</si>
  <si>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</si>
  <si>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</si>
  <si>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</si>
  <si>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</si>
  <si>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</si>
  <si>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</si>
  <si>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</si>
  <si>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</si>
  <si>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</si>
  <si>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</si>
  <si>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</si>
  <si>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</si>
  <si>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</si>
  <si>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</si>
  <si>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</si>
  <si>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</si>
  <si>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</si>
  <si>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</si>
  <si>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</si>
  <si>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</si>
  <si>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</si>
  <si>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</si>
  <si>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</si>
  <si>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</si>
  <si>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</si>
  <si>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</si>
  <si>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</si>
  <si>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</si>
  <si>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</si>
  <si>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</si>
  <si>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</si>
  <si>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</si>
  <si>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</si>
  <si>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</si>
  <si>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</si>
  <si>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</si>
  <si>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</si>
  <si>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</si>
  <si>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</si>
  <si>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</si>
  <si>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</si>
  <si>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</si>
  <si>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</si>
  <si>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</si>
  <si>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</si>
  <si>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</si>
  <si>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</si>
  <si>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</si>
  <si>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</si>
  <si>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</si>
  <si>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</si>
  <si>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</si>
  <si>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</si>
  <si>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</si>
  <si>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</si>
  <si>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</si>
  <si>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</si>
  <si>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</si>
  <si>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</si>
  <si>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</si>
  <si>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</si>
  <si>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</si>
  <si>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</si>
  <si>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</si>
  <si>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</si>
  <si>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</si>
  <si>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</si>
  <si>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</si>
  <si>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</si>
  <si>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</si>
  <si>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</si>
  <si>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</si>
  <si>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</si>
  <si>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</si>
  <si>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</si>
  <si>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</si>
  <si>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</si>
  <si>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</si>
  <si>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</si>
  <si>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</si>
  <si>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</si>
  <si>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</si>
  <si>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</si>
  <si>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</si>
  <si>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</si>
  <si>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</si>
  <si>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</si>
  <si>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</si>
  <si>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</si>
  <si>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</si>
  <si>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</si>
  <si>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</si>
  <si>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</si>
  <si>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</si>
  <si>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</si>
  <si>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</si>
  <si>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</si>
  <si>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</si>
  <si>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</si>
  <si>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</si>
  <si>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</si>
  <si>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</si>
  <si>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</si>
  <si>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</si>
  <si>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</si>
  <si>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</si>
  <si>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</si>
  <si>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</si>
  <si>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</si>
  <si>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</si>
  <si>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</si>
  <si>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</si>
  <si>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</si>
  <si>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</si>
  <si>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</si>
  <si>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</si>
  <si>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</si>
  <si>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</si>
  <si>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</si>
  <si>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</si>
  <si>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</si>
  <si>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</si>
  <si>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</si>
  <si>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</si>
  <si>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</si>
  <si>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</si>
  <si>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</si>
  <si>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</si>
  <si>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</si>
  <si>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</si>
  <si>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</si>
  <si>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</si>
  <si>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</si>
  <si>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</si>
  <si>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</si>
  <si>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</si>
  <si>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</si>
  <si>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</si>
  <si>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</si>
  <si>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</si>
  <si>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</si>
  <si>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</si>
  <si>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</si>
  <si>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</si>
  <si>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</si>
  <si>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</si>
  <si>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</si>
  <si>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</si>
  <si>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</si>
  <si>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</si>
  <si>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</si>
  <si>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</si>
  <si>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</si>
  <si>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</si>
  <si>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</si>
  <si>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</si>
  <si>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</si>
  <si>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</si>
  <si>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</si>
  <si>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</si>
  <si>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</si>
  <si>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</si>
  <si>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</si>
  <si>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</si>
  <si>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</si>
  <si>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</si>
  <si>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</si>
  <si>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</si>
  <si>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</si>
  <si>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</si>
  <si>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</si>
  <si>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</si>
  <si>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</si>
  <si>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</si>
  <si>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</si>
  <si>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</si>
  <si>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</si>
  <si>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</si>
  <si>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</si>
  <si>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</si>
  <si>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</si>
  <si>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</si>
  <si>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</si>
  <si>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</si>
  <si>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</si>
  <si>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</si>
  <si>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</si>
  <si>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</si>
  <si>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</si>
  <si>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</si>
  <si>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</si>
  <si>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</si>
  <si>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</si>
  <si>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</si>
  <si>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</si>
  <si>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</si>
  <si>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</si>
  <si>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</si>
  <si>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</si>
  <si>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</si>
  <si>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</si>
  <si>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</si>
  <si>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</si>
  <si>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</si>
  <si>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</si>
  <si>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</si>
  <si>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</si>
  <si>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</si>
  <si>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</si>
  <si>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</si>
  <si>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</si>
  <si>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</si>
  <si>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</si>
  <si>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</si>
  <si>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</si>
  <si>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</si>
  <si>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</si>
  <si>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</si>
  <si>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</si>
  <si>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</si>
  <si>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</si>
  <si>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</si>
  <si>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</si>
  <si>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</si>
  <si>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</si>
  <si>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</si>
  <si>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</si>
  <si>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</si>
  <si>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</si>
  <si>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</si>
  <si>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</si>
  <si>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</si>
  <si>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</si>
  <si>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</si>
  <si>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</si>
  <si>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</si>
  <si>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</si>
  <si>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</si>
  <si>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</si>
  <si>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</si>
  <si>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</si>
  <si>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</si>
  <si>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</si>
  <si>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</si>
  <si>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</si>
  <si>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</si>
  <si>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</si>
  <si>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</si>
  <si>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</si>
  <si>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</si>
  <si>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</si>
  <si>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</si>
  <si>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</si>
  <si>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</si>
  <si>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</si>
  <si>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</si>
  <si>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</si>
  <si>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</si>
  <si>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</si>
  <si>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</si>
  <si>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</si>
  <si>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</si>
  <si>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</si>
  <si>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</si>
  <si>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</si>
  <si>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</si>
  <si>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</si>
  <si>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</si>
  <si>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</si>
  <si>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</si>
  <si>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</si>
  <si>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</si>
  <si>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</si>
  <si>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</si>
  <si>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</si>
  <si>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</si>
  <si>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</si>
  <si>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</si>
  <si>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</si>
  <si>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</si>
  <si>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</si>
  <si>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</si>
  <si>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</si>
  <si>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</si>
  <si>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</si>
  <si>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</si>
  <si>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</si>
  <si>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</si>
  <si>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</si>
  <si>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</si>
  <si>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</si>
  <si>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</si>
  <si>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</si>
  <si>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</si>
  <si>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</si>
  <si>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</si>
  <si>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</si>
  <si>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</si>
  <si>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</si>
  <si>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</si>
  <si>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</si>
  <si>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</si>
  <si>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</si>
  <si>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</si>
  <si>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</si>
  <si>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</si>
  <si>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</si>
  <si>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</si>
  <si>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</si>
  <si>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</si>
  <si>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</si>
  <si>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</si>
  <si>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</si>
  <si>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</si>
  <si>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</si>
  <si>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</si>
  <si>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</si>
  <si>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</si>
  <si>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</si>
  <si>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</si>
  <si>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</si>
  <si>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</si>
  <si>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</si>
  <si>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</si>
  <si>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</si>
  <si>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</si>
  <si>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</si>
  <si>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</si>
  <si>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</si>
  <si>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</si>
  <si>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</si>
  <si>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</si>
  <si>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</si>
  <si>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</si>
  <si>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</si>
  <si>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</si>
  <si>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</si>
  <si>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</si>
  <si>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</si>
  <si>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</si>
  <si>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</si>
  <si>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</si>
  <si>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</si>
  <si>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</si>
  <si>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</si>
  <si>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</si>
  <si>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</si>
  <si>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</si>
  <si>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</si>
  <si>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</si>
  <si>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</si>
  <si>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</si>
  <si>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</si>
  <si>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</si>
  <si>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</si>
  <si>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</si>
  <si>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</si>
  <si>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</si>
  <si>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</si>
  <si>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</si>
  <si>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</si>
  <si>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</si>
  <si>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</si>
  <si>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</si>
  <si>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</si>
  <si>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</si>
  <si>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</si>
  <si>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</si>
  <si>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</si>
  <si>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</si>
  <si>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</si>
  <si>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</si>
  <si>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</si>
  <si>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</si>
  <si>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</si>
  <si>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</si>
  <si>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</si>
  <si>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</si>
  <si>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</si>
  <si>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</si>
  <si>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</si>
  <si>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</si>
  <si>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</si>
  <si>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</si>
  <si>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</si>
  <si>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</si>
  <si>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</si>
  <si>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</si>
  <si>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</si>
  <si>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</si>
  <si>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</si>
  <si>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</si>
  <si>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</si>
  <si>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</si>
  <si>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</si>
  <si>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</si>
  <si>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</si>
  <si>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</si>
  <si>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</si>
  <si>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</si>
  <si>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</si>
  <si>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</si>
  <si>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</si>
  <si>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</si>
  <si>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</si>
  <si>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</si>
  <si>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</si>
  <si>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</si>
  <si>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</si>
  <si>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</si>
  <si>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</si>
  <si>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</si>
  <si>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</si>
  <si>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</si>
  <si>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</si>
  <si>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</si>
  <si>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</si>
  <si>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</si>
  <si>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</si>
  <si>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</si>
  <si>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</si>
  <si>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</si>
  <si>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</si>
  <si>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</si>
  <si>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</si>
  <si>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</si>
  <si>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</si>
  <si>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</si>
  <si>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</si>
  <si>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</si>
  <si>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</si>
  <si>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</si>
  <si>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</si>
  <si>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</si>
  <si>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</si>
  <si>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</si>
  <si>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</si>
  <si>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</si>
  <si>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</si>
  <si>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</si>
  <si>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</si>
  <si>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</si>
  <si>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</si>
  <si>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</si>
  <si>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</si>
  <si>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</si>
  <si>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</si>
  <si>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</si>
  <si>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</si>
  <si>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</si>
  <si>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</si>
  <si>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</si>
  <si>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</si>
  <si>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</si>
  <si>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</si>
  <si>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</si>
  <si>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</si>
  <si>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</si>
  <si>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</si>
  <si>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</si>
  <si>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</si>
  <si>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</si>
  <si>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</si>
  <si>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</si>
  <si>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</si>
  <si>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</si>
  <si>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</si>
  <si>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</si>
  <si>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</si>
  <si>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</si>
  <si>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</si>
  <si>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</si>
  <si>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</si>
  <si>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</si>
  <si>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</si>
  <si>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</si>
  <si>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</si>
  <si>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</si>
  <si>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</si>
  <si>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</si>
  <si>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</si>
  <si>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</si>
  <si>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</si>
  <si>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</si>
  <si>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</si>
  <si>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</si>
  <si>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</si>
  <si>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</si>
  <si>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</si>
  <si>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</si>
  <si>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</si>
  <si>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</si>
  <si>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</si>
  <si>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</si>
  <si>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</si>
  <si>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</si>
  <si>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</si>
  <si>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</si>
  <si>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</si>
  <si>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</si>
  <si>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</si>
  <si>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</si>
  <si>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</si>
  <si>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</si>
  <si>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</si>
  <si>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</si>
  <si>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</si>
  <si>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</si>
  <si>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</si>
  <si>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</si>
  <si>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</si>
  <si>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</si>
  <si>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</si>
  <si>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</si>
  <si>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</si>
  <si>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</si>
  <si>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</si>
  <si>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</si>
  <si>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</si>
  <si>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</si>
  <si>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</si>
  <si>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</si>
  <si>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</si>
  <si>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</si>
  <si>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</si>
  <si>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</si>
  <si>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</si>
  <si>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</si>
  <si>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</si>
  <si>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</si>
  <si>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</si>
  <si>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</si>
  <si>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</si>
  <si>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</si>
  <si>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</si>
  <si>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</si>
  <si>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</si>
  <si>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</si>
  <si>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</si>
  <si>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</si>
  <si>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</si>
  <si>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</si>
  <si>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</si>
  <si>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</si>
  <si>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</si>
  <si>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</si>
  <si>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</si>
  <si>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</si>
  <si>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</si>
  <si>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</si>
  <si>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</si>
  <si>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</si>
  <si>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</si>
  <si>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</si>
  <si>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</si>
  <si>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</si>
  <si>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</si>
  <si>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</si>
  <si>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</si>
  <si>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</si>
  <si>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</si>
  <si>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</si>
  <si>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</si>
  <si>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</si>
  <si>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</si>
  <si>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</si>
  <si>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</si>
  <si>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</si>
  <si>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</si>
  <si>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</si>
  <si>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</si>
  <si>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</si>
  <si>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</si>
  <si>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</si>
  <si>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</si>
  <si>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</si>
  <si>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</si>
  <si>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</si>
  <si>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</si>
  <si>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</si>
  <si>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</si>
  <si>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</si>
  <si>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</si>
  <si>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</si>
  <si>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</si>
  <si>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</si>
  <si>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</si>
  <si>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</si>
  <si>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</si>
  <si>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</si>
  <si>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</si>
  <si>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</si>
  <si>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</si>
  <si>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</si>
  <si>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</si>
  <si>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</si>
  <si>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</si>
  <si>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</si>
  <si>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</si>
  <si>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</si>
  <si>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</si>
  <si>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</si>
  <si>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</si>
  <si>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</si>
  <si>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</si>
  <si>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</si>
  <si>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</si>
  <si>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</si>
  <si>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</si>
  <si>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</si>
  <si>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</si>
  <si>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</si>
  <si>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</si>
  <si>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</si>
  <si>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</si>
  <si>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</si>
  <si>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</si>
  <si>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</si>
  <si>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</si>
  <si>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</si>
  <si>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</si>
  <si>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</si>
  <si>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</si>
  <si>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</si>
  <si>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</si>
  <si>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</si>
  <si>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</si>
  <si>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</si>
  <si>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</si>
  <si>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</si>
  <si>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</si>
  <si>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</si>
  <si>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</si>
  <si>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</si>
  <si>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</si>
  <si>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</si>
  <si>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</si>
  <si>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</si>
  <si>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</si>
  <si>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</si>
  <si>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</si>
  <si>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</si>
  <si>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</si>
  <si>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</si>
  <si>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</si>
  <si>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</si>
  <si>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</si>
  <si>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</si>
  <si>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</si>
  <si>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</si>
  <si>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</si>
  <si>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</si>
  <si>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</si>
  <si>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</si>
  <si>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</si>
  <si>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</si>
  <si>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</si>
  <si>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</si>
  <si>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</si>
  <si>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</si>
  <si>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</si>
  <si>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</si>
  <si>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</si>
  <si>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</si>
  <si>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</si>
  <si>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</si>
  <si>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</si>
  <si>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</si>
  <si>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</si>
  <si>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</si>
  <si>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</si>
  <si>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</si>
  <si>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</si>
  <si>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</si>
  <si>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</si>
  <si>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</si>
  <si>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</si>
  <si>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</si>
  <si>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</si>
  <si>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</si>
  <si>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</si>
  <si>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</si>
  <si>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</si>
  <si>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</si>
  <si>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</si>
  <si>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</si>
  <si>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</si>
  <si>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</si>
  <si>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</si>
  <si>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</si>
  <si>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</si>
  <si>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</si>
  <si>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</si>
  <si>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</si>
  <si>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</si>
  <si>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</si>
  <si>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</si>
  <si>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</si>
  <si>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</si>
  <si>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</si>
  <si>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</si>
  <si>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</si>
  <si>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</si>
  <si>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</si>
  <si>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</si>
  <si>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</si>
  <si>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</si>
  <si>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</si>
  <si>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</si>
  <si>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</si>
  <si>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</si>
  <si>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</si>
  <si>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</si>
  <si>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</si>
  <si>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</si>
  <si>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</si>
  <si>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</si>
  <si>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</si>
  <si>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</si>
  <si>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</si>
  <si>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</si>
  <si>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</si>
  <si>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</si>
  <si>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</si>
  <si>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</si>
  <si>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</si>
  <si>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</si>
  <si>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</si>
  <si>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</si>
  <si>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</si>
  <si>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</si>
  <si>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</si>
  <si>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</si>
  <si>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</si>
  <si>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</si>
  <si>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</si>
  <si>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</si>
  <si>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</si>
  <si>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</si>
  <si>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</si>
  <si>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</si>
  <si>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</si>
  <si>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</si>
  <si>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</si>
  <si>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</si>
  <si>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</si>
  <si>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</si>
  <si>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</si>
  <si>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</si>
  <si>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</si>
  <si>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</si>
  <si>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</si>
  <si>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</si>
  <si>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</si>
  <si>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</si>
  <si>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</si>
  <si>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</si>
  <si>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</si>
  <si>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</si>
  <si>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</si>
  <si>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</si>
  <si>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</si>
  <si>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</si>
  <si>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</si>
  <si>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</si>
  <si>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</si>
  <si>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</si>
  <si>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</si>
  <si>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</si>
  <si>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</si>
  <si>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</si>
  <si>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</si>
  <si>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</si>
  <si>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</si>
  <si>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</si>
  <si>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</si>
  <si>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</si>
  <si>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</si>
  <si>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</si>
  <si>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</si>
  <si>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</si>
  <si>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</si>
  <si>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</si>
  <si>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</si>
  <si>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</si>
  <si>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</si>
  <si>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</si>
  <si>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</si>
  <si>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</si>
  <si>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</si>
  <si>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</si>
  <si>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</si>
  <si>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</si>
  <si>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</si>
  <si>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</si>
  <si>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</si>
  <si>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</si>
  <si>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</si>
  <si>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</si>
  <si>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</si>
  <si>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</si>
  <si>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</si>
  <si>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</si>
  <si>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</si>
  <si>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</si>
  <si>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</si>
  <si>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</si>
  <si>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</si>
  <si>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</si>
  <si>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</si>
  <si>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</si>
  <si>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</si>
  <si>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</si>
  <si>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</si>
  <si>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</si>
  <si>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</si>
  <si>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</si>
  <si>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</si>
  <si>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</si>
  <si>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</si>
  <si>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</si>
  <si>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</si>
  <si>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</si>
  <si>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</si>
  <si>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</si>
  <si>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</si>
  <si>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</si>
  <si>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</si>
  <si>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</si>
  <si>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</si>
  <si>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</si>
  <si>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</si>
  <si>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</si>
  <si>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</si>
  <si>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</si>
  <si>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</si>
  <si>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</si>
  <si>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</si>
  <si>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</si>
  <si>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</si>
  <si>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</si>
  <si>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</si>
  <si>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</si>
  <si>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</si>
  <si>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</si>
  <si>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</si>
  <si>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</si>
  <si>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</si>
  <si>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</si>
  <si>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</si>
  <si>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</si>
  <si>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</si>
  <si>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</si>
  <si>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</si>
  <si>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</si>
  <si>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</si>
  <si>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</si>
  <si>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</si>
  <si>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</si>
  <si>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</si>
  <si>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</si>
  <si>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</si>
  <si>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</si>
  <si>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</si>
  <si>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</si>
  <si>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</si>
  <si>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</si>
  <si>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</si>
  <si>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</si>
  <si>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</si>
  <si>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</si>
  <si>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</si>
  <si>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</si>
  <si>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</si>
  <si>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</si>
  <si>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</si>
  <si>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</si>
  <si>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</si>
  <si>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</si>
  <si>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</si>
  <si>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</si>
  <si>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</si>
  <si>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</si>
  <si>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</si>
  <si>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</si>
  <si>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</si>
  <si>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</si>
  <si>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</si>
  <si>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</si>
  <si>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</si>
  <si>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</si>
  <si>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</si>
  <si>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</si>
  <si>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</si>
  <si>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</si>
  <si>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</si>
  <si>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</si>
  <si>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</si>
  <si>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</si>
  <si>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</si>
  <si>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</si>
  <si>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</si>
  <si>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</si>
  <si>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</si>
  <si>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</si>
  <si>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</si>
  <si>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</si>
  <si>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</si>
  <si>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</si>
  <si>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</si>
  <si>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</si>
  <si>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</si>
  <si>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</si>
  <si>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</si>
  <si>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</si>
  <si>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</si>
  <si>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</si>
  <si>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</si>
  <si>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</si>
  <si>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</si>
  <si>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</si>
  <si>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</si>
  <si>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</si>
  <si>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</si>
  <si>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</si>
  <si>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</si>
  <si>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</si>
  <si>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</si>
  <si>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</si>
  <si>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</si>
  <si>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</si>
  <si>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</si>
  <si>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</si>
  <si>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</si>
  <si>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</si>
  <si>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</si>
  <si>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</si>
  <si>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</si>
  <si>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</si>
  <si>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</si>
  <si>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</si>
  <si>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</si>
  <si>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</si>
  <si>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</si>
  <si>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</si>
  <si>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</si>
  <si>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</si>
  <si>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</si>
  <si>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</si>
  <si>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</si>
  <si>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</si>
  <si>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</si>
  <si>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</si>
  <si>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</si>
  <si>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</si>
  <si>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</si>
  <si>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</si>
  <si>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</si>
  <si>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</si>
  <si>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</si>
  <si>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</si>
  <si>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</si>
  <si>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</si>
  <si>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</si>
  <si>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</si>
  <si>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</si>
  <si>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</si>
  <si>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</si>
  <si>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</si>
  <si>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</si>
  <si>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</si>
  <si>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</si>
  <si>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</si>
  <si>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</si>
  <si>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</si>
  <si>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</si>
  <si>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</si>
  <si>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</si>
  <si>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</si>
  <si>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</si>
  <si>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</si>
  <si>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</si>
  <si>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</si>
  <si>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</si>
  <si>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</si>
  <si>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</si>
  <si>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</si>
  <si>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</si>
  <si>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</si>
  <si>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</si>
  <si>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</si>
  <si>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</si>
  <si>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</si>
  <si>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</si>
  <si>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</si>
  <si>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</si>
  <si>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</si>
  <si>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</si>
  <si>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</si>
  <si>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</si>
  <si>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</si>
  <si>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</si>
  <si>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</si>
  <si>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</si>
  <si>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</si>
  <si>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</si>
  <si>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</si>
  <si>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</si>
  <si>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</si>
  <si>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</si>
  <si>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</si>
  <si>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</si>
  <si>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</si>
  <si>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</si>
  <si>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</si>
  <si>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</si>
  <si>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</si>
  <si>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</si>
  <si>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</si>
  <si>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</si>
  <si>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</si>
  <si>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</si>
  <si>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</si>
  <si>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</si>
  <si>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</si>
  <si>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</si>
  <si>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</si>
  <si>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</si>
  <si>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</si>
  <si>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</si>
  <si>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</si>
  <si>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</si>
  <si>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</si>
  <si>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</si>
  <si>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</si>
  <si>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</si>
  <si>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</si>
  <si>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</si>
  <si>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</si>
  <si>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</si>
  <si>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</si>
  <si>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</si>
  <si>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</si>
  <si>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</si>
  <si>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</si>
  <si>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</si>
  <si>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</si>
  <si>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</si>
  <si>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</si>
  <si>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</si>
  <si>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</si>
  <si>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</si>
  <si>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</si>
  <si>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</si>
  <si>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</si>
  <si>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</si>
  <si>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</si>
  <si>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</si>
  <si>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</si>
  <si>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</si>
  <si>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</si>
  <si>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</si>
  <si>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</si>
  <si>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</si>
  <si>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</si>
  <si>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</si>
  <si>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</si>
  <si>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</si>
  <si>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</si>
  <si>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</si>
  <si>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</si>
  <si>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</si>
  <si>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</si>
  <si>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</si>
  <si>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</si>
  <si>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</si>
  <si>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</si>
  <si>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</si>
  <si>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</si>
  <si>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</si>
  <si>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</si>
  <si>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</si>
  <si>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</si>
  <si>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</si>
  <si>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</si>
  <si>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</si>
  <si>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</si>
  <si>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</si>
  <si>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</si>
  <si>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</si>
  <si>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</si>
  <si>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</si>
  <si>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</si>
  <si>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</si>
  <si>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</si>
  <si>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</si>
  <si>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</si>
  <si>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</si>
  <si>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</si>
  <si>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</si>
  <si>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</si>
  <si>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</si>
  <si>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</si>
  <si>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</si>
  <si>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</si>
  <si>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</si>
  <si>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</si>
  <si>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</si>
  <si>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</si>
  <si>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</si>
  <si>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</si>
  <si>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</si>
  <si>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</si>
  <si>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</si>
  <si>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</si>
  <si>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</si>
  <si>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</si>
  <si>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</si>
  <si>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</si>
  <si>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</si>
  <si>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</si>
  <si>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</si>
  <si>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</si>
  <si>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</si>
  <si>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</si>
  <si>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</si>
  <si>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</si>
  <si>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</si>
  <si>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</si>
  <si>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</si>
  <si>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</si>
  <si>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</si>
  <si>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</si>
  <si>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</si>
  <si>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</si>
  <si>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</si>
  <si>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</si>
  <si>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</si>
  <si>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</si>
  <si>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</si>
  <si>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</si>
  <si>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</si>
  <si>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</si>
  <si>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</si>
  <si>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</si>
  <si>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</si>
  <si>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</si>
  <si>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</si>
  <si>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</si>
  <si>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</si>
  <si>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</si>
  <si>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</si>
  <si>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</si>
  <si>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</si>
  <si>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</si>
  <si>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</si>
  <si>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</si>
  <si>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</si>
  <si>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</si>
  <si>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</si>
  <si>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</si>
  <si>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</si>
  <si>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</si>
  <si>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</si>
  <si>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</si>
  <si>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</si>
  <si>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</si>
  <si>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</si>
  <si>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</si>
  <si>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</si>
  <si>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</si>
  <si>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</si>
  <si>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</si>
  <si>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</si>
  <si>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</si>
  <si>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</si>
  <si>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</si>
  <si>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</si>
  <si>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</si>
  <si>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</si>
  <si>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</si>
  <si>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</si>
  <si>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</si>
  <si>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</si>
  <si>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</si>
  <si>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</si>
  <si>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</si>
  <si>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</si>
  <si>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</si>
  <si>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</si>
  <si>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</si>
  <si>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</si>
  <si>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</si>
  <si>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</si>
  <si>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</si>
  <si>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</si>
  <si>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</si>
  <si>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</si>
  <si>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</si>
  <si>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</si>
  <si>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</si>
  <si>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</si>
  <si>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</si>
  <si>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</si>
  <si>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</si>
  <si>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</si>
  <si>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</si>
  <si>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</si>
  <si>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</si>
  <si>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</si>
  <si>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</si>
  <si>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</si>
  <si>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</si>
  <si>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</si>
  <si>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</si>
  <si>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</si>
  <si>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</si>
  <si>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</si>
  <si>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</si>
  <si>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</si>
  <si>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</si>
  <si>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</si>
  <si>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</si>
  <si>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</si>
  <si>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</si>
  <si>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</si>
  <si>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</si>
  <si>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</si>
  <si>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</si>
  <si>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</si>
  <si>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</si>
  <si>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</si>
  <si>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</si>
  <si>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</si>
  <si>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</si>
  <si>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</si>
  <si>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</si>
  <si>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</si>
  <si>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</si>
  <si>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</si>
  <si>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</si>
  <si>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</si>
  <si>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</si>
  <si>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</si>
  <si>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</si>
  <si>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</si>
  <si>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</si>
  <si>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</si>
  <si>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</si>
  <si>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</si>
  <si>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</si>
  <si>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</si>
  <si>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</si>
  <si>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</si>
  <si>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</si>
  <si>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</si>
  <si>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</si>
  <si>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</si>
  <si>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</si>
  <si>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</si>
  <si>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</si>
  <si>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</si>
  <si>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</si>
  <si>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</si>
  <si>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</si>
  <si>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</si>
  <si>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</si>
  <si>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</si>
  <si>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</si>
  <si>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</si>
  <si>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</si>
  <si>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</si>
  <si>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</si>
  <si>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</si>
  <si>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</si>
  <si>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</si>
  <si>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</si>
  <si>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</si>
  <si>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</si>
  <si>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</si>
  <si>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</si>
  <si>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</si>
  <si>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</si>
  <si>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</si>
  <si>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</si>
  <si>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</si>
  <si>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</si>
  <si>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</si>
  <si>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</si>
  <si>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</si>
  <si>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</si>
  <si>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</si>
  <si>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</si>
  <si>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</si>
  <si>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</si>
  <si>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</si>
  <si>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</si>
  <si>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</si>
  <si>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</si>
  <si>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</si>
  <si>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</si>
  <si>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</si>
  <si>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</si>
  <si>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</si>
  <si>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</si>
  <si>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</si>
  <si>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</si>
  <si>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</si>
  <si>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</si>
  <si>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</si>
  <si>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</si>
  <si>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</si>
  <si>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</si>
  <si>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</si>
  <si>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</si>
  <si>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</si>
  <si>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</si>
  <si>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</si>
  <si>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</si>
  <si>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</si>
  <si>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</si>
  <si>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</si>
  <si>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</si>
  <si>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</si>
  <si>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</si>
  <si>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</si>
  <si>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</si>
  <si>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</si>
  <si>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</si>
  <si>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</si>
  <si>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</si>
  <si>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</si>
  <si>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</si>
  <si>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</si>
  <si>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</si>
  <si>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</si>
  <si>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</si>
  <si>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</si>
  <si>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</si>
  <si>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</si>
  <si>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</si>
  <si>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</si>
  <si>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</si>
  <si>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</si>
  <si>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</si>
  <si>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</si>
  <si>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</si>
  <si>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</si>
  <si>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</si>
  <si>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</si>
  <si>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</si>
  <si>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</si>
  <si>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</si>
  <si>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</si>
  <si>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</si>
  <si>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</si>
  <si>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</si>
  <si>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</si>
  <si>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</si>
  <si>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</si>
  <si>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</si>
  <si>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</si>
  <si>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</si>
  <si>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</si>
  <si>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</si>
  <si>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</si>
  <si>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</si>
  <si>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</si>
  <si>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</si>
  <si>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</si>
  <si>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</si>
  <si>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</si>
  <si>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</si>
  <si>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</si>
  <si>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</si>
  <si>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</si>
  <si>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</si>
  <si>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</si>
  <si>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</si>
  <si>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</si>
  <si>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</si>
  <si>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</si>
  <si>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</si>
  <si>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</si>
  <si>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</si>
  <si>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</si>
  <si>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</si>
  <si>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</si>
  <si>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</si>
  <si>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</si>
  <si>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</si>
  <si>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</si>
  <si>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</si>
  <si>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</si>
  <si>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</si>
  <si>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</si>
  <si>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</si>
  <si>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</si>
  <si>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</si>
  <si>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</si>
  <si>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</si>
  <si>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</si>
  <si>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</si>
  <si>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</si>
  <si>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</si>
  <si>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</si>
  <si>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</si>
  <si>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</si>
  <si>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</si>
  <si>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</si>
  <si>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</si>
  <si>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</si>
  <si>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</si>
  <si>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</si>
  <si>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</si>
  <si>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</si>
  <si>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</si>
  <si>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</si>
  <si>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</si>
  <si>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</si>
  <si>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</si>
  <si>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</si>
  <si>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</si>
  <si>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</si>
  <si>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</si>
  <si>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</si>
  <si>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</si>
  <si>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</si>
  <si>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</si>
  <si>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</si>
  <si>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</si>
  <si>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</si>
  <si>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</si>
  <si>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</si>
  <si>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</si>
  <si>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</si>
  <si>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</si>
  <si>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</si>
  <si>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</si>
  <si>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</si>
  <si>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</si>
  <si>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</si>
  <si>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</si>
  <si>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</si>
  <si>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</si>
  <si>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</si>
  <si>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</si>
  <si>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</si>
  <si>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</si>
  <si>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</si>
  <si>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</si>
  <si>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</si>
  <si>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</si>
  <si>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</si>
  <si>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</si>
  <si>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</si>
  <si>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</si>
  <si>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</si>
  <si>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</si>
  <si>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</si>
  <si>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</si>
  <si>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</si>
  <si>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</si>
  <si>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</si>
  <si>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</si>
  <si>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</si>
  <si>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</si>
  <si>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</si>
  <si>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</si>
  <si>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</si>
  <si>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</si>
  <si>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</si>
  <si>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</si>
  <si>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</si>
  <si>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</si>
  <si>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</si>
  <si>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</si>
  <si>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</si>
  <si>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</si>
  <si>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</si>
  <si>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</si>
  <si>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</si>
  <si>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</si>
  <si>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</si>
  <si>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</si>
  <si>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</si>
  <si>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</si>
  <si>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</si>
  <si>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</si>
  <si>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</si>
  <si>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</si>
  <si>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</si>
  <si>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</si>
  <si>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</si>
  <si>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</si>
  <si>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</si>
  <si>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</si>
  <si>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</si>
  <si>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</si>
  <si>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</si>
  <si>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</si>
  <si>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</si>
  <si>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</si>
  <si>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</si>
  <si>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</si>
  <si>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</si>
  <si>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</si>
  <si>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</si>
  <si>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</si>
  <si>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</si>
  <si>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</si>
  <si>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</si>
  <si>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</si>
  <si>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</si>
  <si>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</si>
  <si>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</si>
  <si>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</si>
  <si>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</si>
  <si>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</si>
  <si>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</si>
  <si>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</si>
  <si>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</si>
  <si>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</si>
  <si>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</si>
  <si>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</si>
  <si>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</si>
  <si>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</si>
  <si>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</si>
  <si>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</si>
  <si>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</si>
  <si>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</si>
  <si>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</si>
  <si>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</si>
  <si>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</si>
  <si>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</si>
  <si>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</si>
  <si>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</si>
  <si>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</si>
  <si>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</si>
  <si>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</si>
  <si>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</si>
  <si>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</si>
  <si>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</si>
  <si>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</si>
  <si>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</si>
  <si>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</si>
  <si>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</si>
  <si>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</si>
  <si>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</si>
  <si>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</si>
  <si>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</si>
  <si>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</si>
  <si>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</si>
  <si>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</si>
  <si>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</si>
  <si>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</si>
  <si>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</si>
  <si>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</si>
  <si>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</si>
  <si>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</si>
  <si>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</si>
  <si>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</si>
  <si>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</si>
  <si>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</si>
  <si>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</si>
  <si>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</si>
  <si>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</si>
  <si>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</si>
  <si>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</si>
  <si>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</si>
  <si>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</si>
  <si>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</si>
  <si>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</si>
  <si>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</si>
  <si>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</si>
  <si>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</si>
  <si>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</si>
  <si>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</si>
  <si>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</si>
  <si>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</si>
  <si>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</si>
  <si>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</si>
  <si>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</si>
  <si>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</si>
  <si>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</si>
  <si>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</si>
  <si>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</si>
  <si>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</si>
  <si>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</si>
  <si>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</si>
  <si>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</si>
  <si>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</si>
  <si>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</si>
  <si>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</si>
  <si>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</si>
  <si>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</si>
  <si>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</si>
  <si>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</si>
  <si>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</si>
  <si>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</si>
  <si>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</si>
  <si>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</si>
  <si>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</si>
  <si>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</si>
  <si>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</si>
  <si>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</si>
  <si>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</si>
  <si>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</si>
  <si>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</si>
  <si>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</si>
  <si>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</si>
  <si>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</si>
  <si>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</si>
  <si>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</si>
  <si>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</si>
  <si>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</si>
  <si>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</si>
  <si>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</si>
  <si>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</si>
  <si>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</si>
  <si>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</si>
  <si>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</si>
  <si>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</si>
  <si>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</si>
  <si>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</si>
  <si>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</si>
  <si>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</si>
  <si>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</si>
  <si>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</si>
  <si>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</si>
  <si>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</si>
  <si>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</si>
  <si>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</si>
  <si>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</si>
  <si>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</si>
  <si>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</si>
  <si>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</si>
  <si>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</si>
  <si>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</si>
  <si>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</si>
  <si>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</si>
  <si>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</si>
  <si>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</si>
  <si>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</si>
  <si>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</si>
  <si>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</si>
  <si>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</si>
  <si>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</si>
  <si>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</si>
  <si>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</si>
  <si>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</si>
  <si>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</si>
  <si>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</si>
  <si>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</si>
  <si>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</si>
  <si>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</si>
  <si>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</si>
  <si>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</si>
  <si>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</si>
  <si>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</si>
  <si>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</si>
  <si>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</si>
  <si>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</si>
  <si>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</si>
  <si>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</si>
  <si>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</si>
  <si>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</si>
  <si>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</si>
  <si>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</si>
  <si>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</si>
  <si>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</si>
  <si>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</si>
  <si>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</si>
  <si>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</si>
  <si>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</si>
  <si>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</si>
  <si>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</si>
  <si>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</si>
  <si>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</si>
  <si>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</si>
  <si>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</si>
  <si>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</si>
  <si>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</si>
  <si>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</si>
  <si>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</si>
  <si>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</si>
  <si>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</si>
  <si>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</si>
  <si>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</si>
  <si>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</si>
  <si>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</si>
  <si>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</si>
  <si>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</si>
  <si>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</si>
  <si>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</si>
  <si>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</si>
  <si>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</si>
  <si>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</si>
  <si>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</si>
  <si>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</si>
  <si>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</si>
  <si>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</si>
  <si>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</si>
  <si>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</si>
  <si>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</si>
  <si>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</si>
  <si>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</si>
  <si>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</si>
  <si>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</si>
  <si>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</si>
  <si>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</si>
  <si>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</si>
  <si>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</si>
  <si>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</si>
  <si>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</si>
  <si>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</si>
  <si>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</si>
  <si>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</si>
  <si>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</si>
  <si>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</si>
  <si>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</si>
  <si>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</si>
  <si>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</si>
  <si>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</si>
  <si>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</si>
  <si>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</si>
  <si>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</si>
  <si>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</si>
  <si>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</si>
  <si>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</si>
  <si>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</si>
  <si>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</si>
  <si>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</si>
  <si>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</si>
  <si>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</si>
  <si>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</si>
  <si>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</si>
  <si>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</si>
  <si>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</si>
  <si>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</si>
  <si>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</si>
  <si>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</si>
  <si>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</si>
  <si>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</si>
  <si>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</si>
  <si>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</si>
  <si>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</si>
  <si>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</si>
  <si>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</si>
  <si>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</si>
  <si>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</si>
  <si>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</si>
  <si>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</si>
  <si>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</si>
  <si>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</si>
  <si>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</si>
  <si>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</si>
  <si>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</si>
  <si>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</si>
  <si>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</si>
  <si>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</si>
  <si>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</si>
  <si>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</si>
  <si>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</si>
  <si>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</si>
  <si>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</si>
  <si>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</si>
  <si>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</si>
  <si>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</si>
  <si>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</si>
  <si>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</si>
  <si>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</si>
  <si>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</si>
  <si>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</si>
  <si>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</si>
  <si>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</si>
  <si>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</si>
  <si>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</si>
  <si>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</si>
  <si>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</si>
  <si>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</si>
  <si>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</si>
  <si>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</si>
  <si>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</si>
  <si>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</si>
  <si>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</si>
  <si>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</si>
  <si>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</si>
  <si>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</si>
  <si>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</si>
  <si>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</si>
  <si>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</si>
  <si>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</si>
  <si>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</si>
  <si>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</si>
  <si>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</si>
  <si>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</si>
  <si>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</si>
  <si>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</si>
  <si>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</si>
  <si>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</si>
  <si>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</si>
  <si>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</si>
  <si>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</si>
  <si>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</si>
  <si>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</si>
  <si>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</si>
  <si>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</si>
  <si>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</si>
  <si>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</si>
  <si>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</si>
  <si>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</si>
  <si>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</si>
  <si>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</si>
  <si>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</si>
  <si>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</si>
  <si>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</si>
  <si>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</si>
  <si>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</si>
  <si>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</si>
  <si>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</si>
  <si>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</si>
  <si>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</si>
  <si>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</si>
  <si>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</si>
  <si>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</si>
  <si>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</si>
  <si>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</si>
  <si>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</si>
  <si>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</si>
  <si>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</si>
  <si>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</si>
  <si>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</si>
  <si>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</si>
  <si>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</si>
  <si>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</si>
  <si>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</si>
  <si>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</si>
  <si>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</si>
  <si>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</si>
  <si>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</si>
  <si>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</si>
  <si>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</si>
  <si>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</si>
  <si>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</si>
  <si>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</si>
  <si>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</si>
  <si>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</si>
  <si>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</si>
  <si>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</si>
  <si>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</si>
  <si>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</si>
  <si>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</si>
  <si>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</si>
  <si>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</si>
  <si>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</si>
  <si>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</si>
  <si>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</si>
  <si>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</si>
  <si>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</si>
  <si>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</si>
  <si>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</si>
  <si>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</si>
  <si>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</si>
  <si>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</si>
  <si>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</si>
  <si>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</si>
  <si>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</si>
  <si>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</si>
  <si>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</si>
  <si>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</si>
  <si>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</si>
  <si>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</si>
  <si>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</si>
  <si>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</si>
  <si>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</si>
  <si>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</si>
  <si>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</si>
  <si>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</si>
  <si>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</si>
  <si>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</si>
  <si>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</si>
  <si>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</si>
  <si>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</si>
  <si>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</si>
  <si>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</si>
  <si>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</si>
  <si>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</si>
  <si>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</si>
  <si>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</si>
  <si>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</si>
  <si>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</si>
  <si>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</si>
  <si>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</si>
  <si>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</si>
  <si>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</si>
  <si>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</si>
  <si>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</si>
  <si>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</si>
  <si>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</si>
  <si>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</si>
  <si>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</si>
  <si>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</si>
  <si>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</si>
  <si>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</si>
  <si>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</si>
  <si>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</si>
  <si>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</si>
  <si>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</si>
  <si>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</si>
  <si>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</si>
  <si>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</si>
  <si>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</si>
  <si>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</si>
  <si>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</si>
  <si>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</si>
  <si>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</si>
  <si>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</si>
  <si>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</si>
  <si>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</si>
  <si>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</si>
  <si>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</si>
  <si>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</si>
  <si>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</si>
  <si>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</si>
  <si>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</si>
  <si>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</si>
  <si>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</si>
  <si>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</si>
  <si>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</si>
  <si>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</si>
  <si>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</si>
  <si>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</si>
  <si>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</si>
  <si>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</si>
  <si>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</si>
  <si>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</si>
  <si>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</si>
  <si>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</si>
  <si>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</si>
  <si>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</si>
  <si>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</si>
  <si>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</si>
  <si>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</si>
  <si>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</si>
  <si>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</si>
  <si>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</si>
  <si>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</si>
  <si>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</si>
  <si>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</si>
  <si>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</si>
  <si>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</si>
  <si>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</si>
  <si>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</si>
  <si>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</si>
  <si>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</si>
  <si>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</si>
  <si>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</si>
  <si>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</si>
  <si>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</si>
  <si>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</si>
  <si>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</si>
  <si>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</si>
  <si>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</si>
  <si>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</si>
  <si>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</si>
  <si>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</si>
  <si>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</si>
  <si>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</si>
  <si>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</si>
  <si>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</si>
  <si>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</si>
  <si>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</si>
  <si>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</si>
  <si>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</si>
  <si>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</si>
  <si>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</si>
  <si>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</si>
  <si>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</si>
  <si>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</si>
  <si>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</si>
  <si>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</si>
  <si>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</si>
  <si>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</si>
  <si>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</si>
  <si>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</si>
  <si>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</si>
  <si>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</si>
  <si>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</si>
  <si>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</si>
  <si>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</si>
  <si>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</si>
  <si>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</si>
  <si>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</si>
  <si>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</si>
  <si>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</si>
  <si>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</si>
  <si>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</si>
  <si>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</si>
  <si>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</si>
  <si>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</si>
  <si>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</si>
  <si>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</si>
  <si>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</si>
  <si>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</si>
  <si>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</si>
  <si>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</si>
  <si>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</si>
  <si>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</si>
  <si>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</si>
  <si>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</si>
  <si>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</si>
  <si>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</si>
  <si>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</si>
  <si>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</si>
  <si>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</si>
  <si>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</si>
  <si>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</si>
  <si>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</si>
  <si>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</si>
  <si>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</si>
  <si>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</si>
  <si>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</si>
  <si>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</si>
  <si>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</si>
  <si>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</si>
  <si>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</si>
  <si>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</si>
  <si>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</si>
  <si>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</si>
  <si>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</si>
  <si>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</si>
  <si>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</si>
  <si>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</si>
  <si>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</si>
  <si>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</si>
  <si>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</si>
  <si>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</si>
  <si>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</si>
  <si>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</si>
  <si>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</si>
  <si>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</si>
  <si>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</si>
  <si>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</si>
  <si>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</si>
  <si>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</si>
  <si>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</si>
  <si>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</si>
  <si>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</si>
  <si>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</si>
  <si>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</si>
  <si>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</si>
  <si>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</si>
  <si>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</si>
  <si>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</si>
  <si>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</si>
  <si>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</si>
  <si>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</si>
  <si>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</si>
  <si>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</si>
  <si>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</si>
  <si>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</si>
  <si>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</si>
  <si>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</si>
  <si>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</si>
  <si>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</si>
  <si>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</si>
  <si>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</si>
  <si>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</si>
  <si>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</si>
  <si>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</si>
  <si>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</si>
  <si>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</si>
  <si>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</si>
  <si>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</si>
  <si>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</si>
  <si>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</si>
  <si>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</si>
  <si>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</si>
  <si>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</si>
  <si>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</si>
  <si>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</si>
  <si>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</si>
  <si>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</si>
  <si>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</si>
  <si>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</si>
  <si>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</si>
  <si>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</si>
  <si>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</si>
  <si>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</si>
  <si>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</si>
  <si>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</si>
  <si>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</si>
  <si>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</si>
  <si>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</si>
  <si>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</si>
  <si>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</si>
  <si>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</si>
  <si>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</si>
  <si>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</si>
  <si>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</si>
  <si>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</si>
  <si>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</si>
  <si>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</si>
  <si>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</si>
  <si>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</si>
  <si>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</si>
  <si>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</si>
  <si>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</si>
  <si>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</si>
  <si>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</si>
  <si>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</si>
  <si>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</si>
  <si>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</si>
  <si>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</si>
  <si>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</si>
  <si>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</si>
  <si>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</si>
  <si>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</si>
  <si>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</si>
  <si>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</si>
  <si>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</si>
  <si>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</si>
  <si>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</si>
  <si>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</si>
  <si>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</si>
  <si>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</si>
  <si>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</si>
  <si>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</si>
  <si>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</si>
  <si>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</si>
  <si>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</si>
  <si>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</si>
  <si>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</si>
  <si>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</si>
  <si>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</si>
  <si>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</si>
  <si>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</si>
  <si>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</si>
  <si>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</si>
  <si>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</si>
  <si>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</si>
  <si>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</si>
  <si>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</si>
  <si>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</si>
  <si>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</si>
  <si>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</si>
  <si>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</si>
  <si>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</si>
  <si>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</si>
  <si>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</si>
  <si>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</si>
  <si>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</si>
  <si>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</si>
  <si>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</si>
  <si>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</si>
  <si>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</si>
  <si>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</si>
  <si>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</si>
  <si>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</si>
  <si>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</si>
  <si>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</si>
  <si>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</si>
  <si>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</si>
  <si>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</si>
  <si>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</si>
  <si>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</si>
  <si>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</si>
  <si>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</si>
  <si>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</si>
  <si>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</si>
  <si>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</si>
  <si>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</si>
  <si>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</si>
  <si>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</si>
  <si>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</si>
  <si>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</si>
  <si>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</si>
  <si>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</si>
  <si>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</si>
  <si>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</si>
  <si>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</si>
  <si>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</si>
  <si>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</si>
  <si>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</si>
  <si>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</si>
  <si>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</si>
  <si>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</si>
  <si>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</si>
  <si>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</si>
  <si>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</si>
  <si>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</si>
  <si>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</si>
  <si>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</si>
  <si>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</si>
  <si>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</si>
  <si>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</si>
  <si>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</si>
  <si>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</si>
  <si>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</si>
  <si>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</si>
  <si>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</si>
  <si>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</si>
  <si>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</si>
  <si>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</si>
  <si>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</si>
  <si>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</si>
  <si>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</si>
  <si>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</si>
  <si>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</si>
  <si>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</si>
  <si>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</si>
  <si>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</si>
  <si>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</si>
  <si>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</si>
  <si>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</si>
  <si>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</si>
  <si>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</si>
  <si>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</si>
  <si>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</si>
  <si>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</si>
  <si>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</si>
  <si>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</si>
  <si>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</si>
  <si>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</si>
  <si>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</si>
  <si>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</si>
  <si>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</si>
  <si>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</si>
  <si>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</si>
  <si>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</si>
  <si>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</si>
  <si>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</si>
  <si>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</si>
  <si>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</si>
  <si>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</si>
  <si>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</si>
  <si>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</si>
  <si>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</si>
  <si>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</si>
  <si>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</si>
  <si>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</si>
  <si>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</si>
  <si>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</si>
  <si>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</si>
  <si>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</si>
  <si>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</si>
  <si>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</si>
  <si>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</si>
  <si>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</si>
  <si>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</si>
  <si>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</si>
  <si>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</si>
  <si>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</si>
  <si>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</si>
  <si>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</si>
  <si>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</si>
  <si>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</si>
  <si>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</si>
  <si>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</si>
  <si>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</si>
  <si>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</si>
  <si>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</si>
  <si>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</si>
  <si>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</si>
  <si>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</si>
  <si>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</si>
  <si>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</si>
  <si>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</si>
  <si>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</si>
  <si>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</si>
  <si>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</si>
  <si>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</si>
  <si>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</si>
  <si>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</si>
  <si>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</si>
  <si>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</si>
  <si>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</si>
  <si>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</si>
  <si>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</si>
  <si>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</si>
  <si>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</si>
  <si>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</si>
  <si>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</si>
  <si>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</si>
  <si>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</si>
  <si>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</si>
  <si>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</si>
  <si>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</si>
  <si>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</si>
  <si>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</si>
  <si>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</si>
  <si>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</si>
  <si>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</si>
  <si>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</si>
  <si>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</si>
  <si>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</si>
  <si>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</si>
  <si>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</si>
  <si>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</si>
  <si>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</si>
  <si>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</si>
  <si>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</si>
  <si>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</si>
  <si>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</si>
  <si>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</si>
  <si>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</si>
  <si>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</si>
  <si>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</si>
  <si>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</si>
  <si>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</si>
  <si>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</si>
  <si>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</si>
  <si>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</si>
  <si>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</si>
  <si>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</si>
  <si>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</si>
  <si>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</si>
  <si>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</si>
  <si>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</si>
  <si>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</si>
  <si>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</si>
  <si>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</si>
  <si>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</si>
  <si>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</si>
  <si>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</si>
  <si>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</si>
  <si>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</si>
  <si>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</si>
  <si>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</si>
  <si>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</si>
  <si>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</si>
  <si>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</si>
  <si>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</si>
  <si>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</si>
  <si>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</si>
  <si>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</si>
  <si>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</si>
  <si>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</si>
  <si>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</si>
  <si>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</si>
  <si>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</si>
  <si>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</si>
  <si>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</si>
  <si>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</si>
  <si>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</si>
  <si>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</si>
  <si>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</si>
  <si>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</si>
  <si>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</si>
  <si>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</si>
  <si>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</si>
  <si>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</si>
  <si>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</si>
  <si>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</si>
  <si>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</si>
  <si>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</si>
  <si>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</si>
  <si>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</si>
  <si>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</si>
  <si>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</si>
  <si>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</si>
  <si>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</si>
  <si>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</si>
  <si>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</si>
  <si>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</si>
  <si>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</si>
  <si>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</si>
  <si>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</si>
  <si>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</si>
  <si>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</si>
  <si>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</si>
  <si>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</si>
  <si>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</si>
  <si>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</si>
  <si>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</si>
  <si>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</si>
  <si>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</si>
  <si>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</si>
  <si>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</si>
  <si>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</si>
  <si>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</si>
  <si>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</si>
  <si>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</si>
  <si>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</si>
  <si>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</si>
  <si>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</si>
  <si>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</si>
  <si>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</si>
  <si>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</si>
  <si>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</si>
  <si>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</si>
  <si>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</si>
  <si>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</si>
  <si>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</si>
  <si>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</si>
  <si>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</si>
  <si>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</si>
  <si>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</si>
  <si>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</si>
  <si>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</si>
  <si>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</si>
  <si>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</si>
  <si>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</si>
  <si>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</si>
  <si>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</si>
  <si>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</si>
  <si>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</si>
  <si>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</si>
  <si>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</si>
  <si>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</si>
  <si>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</si>
  <si>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</si>
  <si>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</si>
  <si>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</si>
  <si>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</si>
  <si>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</si>
  <si>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</si>
  <si>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</si>
  <si>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</si>
  <si>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</si>
  <si>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</si>
  <si>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</si>
  <si>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</si>
  <si>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</si>
  <si>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</si>
  <si>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</si>
  <si>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</si>
  <si>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</si>
  <si>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</si>
  <si>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</si>
  <si>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</si>
  <si>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</si>
  <si>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</si>
  <si>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</si>
  <si>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</si>
  <si>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</si>
  <si>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</si>
  <si>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</si>
  <si>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</si>
  <si>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</si>
  <si>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</si>
  <si>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</si>
  <si>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</si>
  <si>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</si>
  <si>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</si>
  <si>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</si>
  <si>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</si>
  <si>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</si>
  <si>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</si>
  <si>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</si>
  <si>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</si>
  <si>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</si>
  <si>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</si>
  <si>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</si>
  <si>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</si>
  <si>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</si>
  <si>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</si>
  <si>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</si>
  <si>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</si>
  <si>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</si>
  <si>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</si>
  <si>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</si>
  <si>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</si>
  <si>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</si>
  <si>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</si>
  <si>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</si>
  <si>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</si>
  <si>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</si>
  <si>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</si>
  <si>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</si>
  <si>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</si>
  <si>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</si>
  <si>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</si>
  <si>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</si>
  <si>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</si>
  <si>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</si>
  <si>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</si>
  <si>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</si>
  <si>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</si>
  <si>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</si>
  <si>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</si>
  <si>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</si>
  <si>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</si>
  <si>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</si>
  <si>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</si>
  <si>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</si>
  <si>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</si>
  <si>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</si>
  <si>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</si>
  <si>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</si>
  <si>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</si>
  <si>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</si>
  <si>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</si>
  <si>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</si>
  <si>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</si>
  <si>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</si>
  <si>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</si>
  <si>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</si>
  <si>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</si>
  <si>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</si>
  <si>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</si>
  <si>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</si>
  <si>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</si>
  <si>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</si>
  <si>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</si>
  <si>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</si>
  <si>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</si>
  <si>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</si>
  <si>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</si>
  <si>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</si>
  <si>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</si>
  <si>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</si>
  <si>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</si>
  <si>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</si>
  <si>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</si>
  <si>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</si>
  <si>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</si>
  <si>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</si>
  <si>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</si>
  <si>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</si>
  <si>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</si>
  <si>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</si>
  <si>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</si>
  <si>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</si>
  <si>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</si>
  <si>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</si>
  <si>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</si>
  <si>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</si>
  <si>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</si>
  <si>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</si>
  <si>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</si>
  <si>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</si>
  <si>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</si>
  <si>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</si>
  <si>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</si>
  <si>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</si>
  <si>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</si>
  <si>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</si>
  <si>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</si>
  <si>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</si>
  <si>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</si>
  <si>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</si>
  <si>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</si>
  <si>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</si>
  <si>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</si>
  <si>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</si>
  <si>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</si>
  <si>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</si>
  <si>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</si>
  <si>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</si>
  <si>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</si>
  <si>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</si>
  <si>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</si>
  <si>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</si>
  <si>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</si>
  <si>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</si>
  <si>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</si>
  <si>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</si>
  <si>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</si>
  <si>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</si>
  <si>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</si>
  <si>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</si>
  <si>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</si>
  <si>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</si>
  <si>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</si>
  <si>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</si>
  <si>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</si>
  <si>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</si>
  <si>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</si>
  <si>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</si>
  <si>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</si>
  <si>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</si>
  <si>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</si>
  <si>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</si>
  <si>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</si>
  <si>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</si>
  <si>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</si>
  <si>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</si>
  <si>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</si>
  <si>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</si>
  <si>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</si>
  <si>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</si>
  <si>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</si>
  <si>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</si>
  <si>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</si>
  <si>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</si>
  <si>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</si>
  <si>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</si>
  <si>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</si>
  <si>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</si>
  <si>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</si>
  <si>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</si>
  <si>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</si>
  <si>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</si>
  <si>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</si>
  <si>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</si>
  <si>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</si>
  <si>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</si>
  <si>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</si>
  <si>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</si>
  <si>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</si>
  <si>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</si>
  <si>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</si>
  <si>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</si>
  <si>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</si>
  <si>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</si>
  <si>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</si>
  <si>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</si>
  <si>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</si>
  <si>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</si>
  <si>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</si>
  <si>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</si>
  <si>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</si>
  <si>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</si>
  <si>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</si>
  <si>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</si>
  <si>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</si>
  <si>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</si>
  <si>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</si>
  <si>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</si>
  <si>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</si>
  <si>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</si>
  <si>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</si>
  <si>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</si>
  <si>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</si>
  <si>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</si>
  <si>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</si>
  <si>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</si>
  <si>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</si>
  <si>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</si>
  <si>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</si>
  <si>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</si>
  <si>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</si>
  <si>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</si>
  <si>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</si>
  <si>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</si>
  <si>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</si>
  <si>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</si>
  <si>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</si>
  <si>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</si>
  <si>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</si>
  <si>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</si>
  <si>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</si>
  <si>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</si>
  <si>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</si>
  <si>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</si>
  <si>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</si>
  <si>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</si>
  <si>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</si>
  <si>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</si>
  <si>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</si>
  <si>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</si>
  <si>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</si>
  <si>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</si>
  <si>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</si>
  <si>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</si>
  <si>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</si>
  <si>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</si>
  <si>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</si>
  <si>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</si>
  <si>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</si>
  <si>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</si>
  <si>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</si>
  <si>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</si>
  <si>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</si>
  <si>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</si>
  <si>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</si>
  <si>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</si>
  <si>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</si>
  <si>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</si>
  <si>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</si>
  <si>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</si>
  <si>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</si>
  <si>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</si>
  <si>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</si>
  <si>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</si>
  <si>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</si>
  <si>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</si>
  <si>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</si>
  <si>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</si>
  <si>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</si>
  <si>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</si>
  <si>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</si>
  <si>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</si>
  <si>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</si>
  <si>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</si>
  <si>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</si>
  <si>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</si>
  <si>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</si>
  <si>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</si>
  <si>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</si>
  <si>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</si>
  <si>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</si>
  <si>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</si>
  <si>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</si>
  <si>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</si>
  <si>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</si>
  <si>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</si>
  <si>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</si>
  <si>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</si>
  <si>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</si>
  <si>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</si>
  <si>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</si>
  <si>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</si>
  <si>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</si>
  <si>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</si>
  <si>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</si>
  <si>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</si>
  <si>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</si>
  <si>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</si>
  <si>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</si>
  <si>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</si>
  <si>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</si>
  <si>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</si>
  <si>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</si>
  <si>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</si>
  <si>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</si>
  <si>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</si>
  <si>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</si>
  <si>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</si>
  <si>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</si>
  <si>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</si>
  <si>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</si>
  <si>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</si>
  <si>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</si>
  <si>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</si>
  <si>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</si>
  <si>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</si>
  <si>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</si>
  <si>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</si>
  <si>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</si>
  <si>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</si>
  <si>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</si>
  <si>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</si>
  <si>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</si>
  <si>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</si>
  <si>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</si>
  <si>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</si>
  <si>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</si>
  <si>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</si>
  <si>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</si>
  <si>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</si>
  <si>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</si>
  <si>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</si>
  <si>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</si>
  <si>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</si>
  <si>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</si>
  <si>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</si>
  <si>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</si>
  <si>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</si>
  <si>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</si>
  <si>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</si>
  <si>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</si>
  <si>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</si>
  <si>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</si>
  <si>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</si>
  <si>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</si>
  <si>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</si>
  <si>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</si>
  <si>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</si>
  <si>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</si>
  <si>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</si>
  <si>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</si>
  <si>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</si>
  <si>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</si>
  <si>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</si>
  <si>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</si>
  <si>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</si>
  <si>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</si>
  <si>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</si>
  <si>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</si>
  <si>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</si>
  <si>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</si>
  <si>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</si>
  <si>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</si>
  <si>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</si>
  <si>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</si>
  <si>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</si>
  <si>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</si>
  <si>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</si>
  <si>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</si>
  <si>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</si>
  <si>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</si>
  <si>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</si>
  <si>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</si>
  <si>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</si>
  <si>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</si>
  <si>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</si>
  <si>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</si>
  <si>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</si>
  <si>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</si>
  <si>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</si>
  <si>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</si>
  <si>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</si>
  <si>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</si>
  <si>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</si>
  <si>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</si>
  <si>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</si>
  <si>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</si>
  <si>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</si>
  <si>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</si>
  <si>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</si>
  <si>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</si>
  <si>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</si>
  <si>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</si>
  <si>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</si>
  <si>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</si>
  <si>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</si>
  <si>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</si>
  <si>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</si>
  <si>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</si>
  <si>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</si>
  <si>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</si>
  <si>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</si>
  <si>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</si>
  <si>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</si>
  <si>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</si>
  <si>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</si>
  <si>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</si>
  <si>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</si>
  <si>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</si>
  <si>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</si>
  <si>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</si>
  <si>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</si>
  <si>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</si>
  <si>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</si>
  <si>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</si>
  <si>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</si>
  <si>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</si>
  <si>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</si>
  <si>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</si>
  <si>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</si>
  <si>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</si>
  <si>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</si>
  <si>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</si>
  <si>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</si>
  <si>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</si>
  <si>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</si>
  <si>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</si>
  <si>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</si>
  <si>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</si>
  <si>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</si>
  <si>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</si>
  <si>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</si>
  <si>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</si>
  <si>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</si>
  <si>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</si>
  <si>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</si>
  <si>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</si>
  <si>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</si>
  <si>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</si>
  <si>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</si>
  <si>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</si>
  <si>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</si>
  <si>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</si>
  <si>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</si>
  <si>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</si>
  <si>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</si>
  <si>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</si>
  <si>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</si>
  <si>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</si>
  <si>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</si>
  <si>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</si>
  <si>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</si>
  <si>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</si>
  <si>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</si>
  <si>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</si>
  <si>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</si>
  <si>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</si>
  <si>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</si>
  <si>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</si>
  <si>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</si>
  <si>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</si>
  <si>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</si>
  <si>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</si>
  <si>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</si>
  <si>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</si>
  <si>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</si>
  <si>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</si>
  <si>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</si>
  <si>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</si>
  <si>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</si>
  <si>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</si>
  <si>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</si>
  <si>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</si>
  <si>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</si>
  <si>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</si>
  <si>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</si>
  <si>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</si>
  <si>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</si>
  <si>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</si>
  <si>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</si>
  <si>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</si>
  <si>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</si>
  <si>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</si>
  <si>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</si>
  <si>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</si>
  <si>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</si>
  <si>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</si>
  <si>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</si>
  <si>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</si>
  <si>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</si>
  <si>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</si>
  <si>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</si>
  <si>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</si>
  <si>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</si>
  <si>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</si>
  <si>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</si>
  <si>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</si>
  <si>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</si>
  <si>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</si>
  <si>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</si>
  <si>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</si>
  <si>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</si>
  <si>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</si>
  <si>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</si>
  <si>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</si>
  <si>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</si>
  <si>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</si>
  <si>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</si>
  <si>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</si>
  <si>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</si>
  <si>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</si>
  <si>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</si>
  <si>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</si>
  <si>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</si>
  <si>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</si>
  <si>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</si>
  <si>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</si>
  <si>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</si>
  <si>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</si>
  <si>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</si>
  <si>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</si>
  <si>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</si>
  <si>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</si>
  <si>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</si>
  <si>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</si>
  <si>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</si>
  <si>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</si>
  <si>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</si>
  <si>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</si>
  <si>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</si>
  <si>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</si>
  <si>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</si>
  <si>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</si>
  <si>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</si>
  <si>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</si>
  <si>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</si>
  <si>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</si>
  <si>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</si>
  <si>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</si>
  <si>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</si>
  <si>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</si>
  <si>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</si>
  <si>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</si>
  <si>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</si>
  <si>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</si>
  <si>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</si>
  <si>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</si>
  <si>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</si>
  <si>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</si>
  <si>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</si>
  <si>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</si>
  <si>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</si>
  <si>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</si>
  <si>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</si>
  <si>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</si>
  <si>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</si>
  <si>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</si>
  <si>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</si>
  <si>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</si>
  <si>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</si>
  <si>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</si>
  <si>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</si>
  <si>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</si>
  <si>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</si>
  <si>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</si>
  <si>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</si>
  <si>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</si>
  <si>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</si>
  <si>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</si>
  <si>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</si>
  <si>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</si>
  <si>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</si>
  <si>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</si>
  <si>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</si>
  <si>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</si>
  <si>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</si>
  <si>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</si>
  <si>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</si>
  <si>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</si>
  <si>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</si>
  <si>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</si>
  <si>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</si>
  <si>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</si>
  <si>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</si>
  <si>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</si>
  <si>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</si>
  <si>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</si>
  <si>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</si>
  <si>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</si>
  <si>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</si>
  <si>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</si>
  <si>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</si>
  <si>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</si>
  <si>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</si>
  <si>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</si>
  <si>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</si>
  <si>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</si>
  <si>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</si>
  <si>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</si>
  <si>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</si>
  <si>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</si>
  <si>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</si>
  <si>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</si>
  <si>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</si>
  <si>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</si>
  <si>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</si>
  <si>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</si>
  <si>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</si>
  <si>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</si>
  <si>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</si>
  <si>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</si>
  <si>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</si>
  <si>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</si>
  <si>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</si>
  <si>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</si>
  <si>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</si>
  <si>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</si>
  <si>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</si>
  <si>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</si>
  <si>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</si>
  <si>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</si>
  <si>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</si>
  <si>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</si>
  <si>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</si>
  <si>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</si>
  <si>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</si>
  <si>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</si>
  <si>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</si>
  <si>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</si>
  <si>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</si>
  <si>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</si>
  <si>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</si>
  <si>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</si>
  <si>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</si>
  <si>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</si>
  <si>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</si>
  <si>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</si>
  <si>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</si>
  <si>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</si>
  <si>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</si>
  <si>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</si>
  <si>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</si>
  <si>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</si>
  <si>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</si>
  <si>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</si>
  <si>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</si>
  <si>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</si>
  <si>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</si>
  <si>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</si>
  <si>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</si>
  <si>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</si>
  <si>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</si>
  <si>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</si>
  <si>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</si>
  <si>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</si>
  <si>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</si>
  <si>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</si>
  <si>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</si>
  <si>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</si>
  <si>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</si>
  <si>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</si>
  <si>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</si>
  <si>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</si>
  <si>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</si>
  <si>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</si>
  <si>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</si>
  <si>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</si>
  <si>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</si>
  <si>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</si>
  <si>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</si>
  <si>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</si>
  <si>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</si>
  <si>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</si>
  <si>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</si>
  <si>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</si>
  <si>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</si>
  <si>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</si>
  <si>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</si>
  <si>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</si>
  <si>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</si>
  <si>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</si>
  <si>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</si>
  <si>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</si>
  <si>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</si>
  <si>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</si>
  <si>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</si>
  <si>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</si>
  <si>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</si>
  <si>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</si>
  <si>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</si>
  <si>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</si>
  <si>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</si>
  <si>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</si>
  <si>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</si>
  <si>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</si>
  <si>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</si>
  <si>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</si>
  <si>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</si>
  <si>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</si>
  <si>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</si>
  <si>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</si>
  <si>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</si>
  <si>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</si>
  <si>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</si>
  <si>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</si>
  <si>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</si>
  <si>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</si>
  <si>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</si>
  <si>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</si>
  <si>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</si>
  <si>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</si>
  <si>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</si>
  <si>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</si>
  <si>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</si>
  <si>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</si>
  <si>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</si>
  <si>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</si>
  <si>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</si>
  <si>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</si>
  <si>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</si>
  <si>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</si>
  <si>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</si>
  <si>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</si>
  <si>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</si>
  <si>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</si>
  <si>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</si>
  <si>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</si>
  <si>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</si>
  <si>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</si>
  <si>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</si>
  <si>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</si>
  <si>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</si>
  <si>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</si>
  <si>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</si>
  <si>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</si>
  <si>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</si>
  <si>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</si>
  <si>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</si>
  <si>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</si>
  <si>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</si>
  <si>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</si>
  <si>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</si>
  <si>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</si>
  <si>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</si>
  <si>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</si>
  <si>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</si>
  <si>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</si>
  <si>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</si>
  <si>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</si>
  <si>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</si>
  <si>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</si>
  <si>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</si>
  <si>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</si>
  <si>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</si>
  <si>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</si>
  <si>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</si>
  <si>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</si>
  <si>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</si>
  <si>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</si>
  <si>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</si>
  <si>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</si>
  <si>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</si>
  <si>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</si>
  <si>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</si>
  <si>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</si>
  <si>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</si>
  <si>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</si>
  <si>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</si>
  <si>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</si>
  <si>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</si>
  <si>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</si>
  <si>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</si>
  <si>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</si>
  <si>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</si>
  <si>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</si>
  <si>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</si>
  <si>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</si>
  <si>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</si>
  <si>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</si>
  <si>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</si>
  <si>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</si>
  <si>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</si>
  <si>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</si>
  <si>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</si>
  <si>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</si>
  <si>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</si>
  <si>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</si>
  <si>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</si>
  <si>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</si>
  <si>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</si>
  <si>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</si>
  <si>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</si>
  <si>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</si>
  <si>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</si>
  <si>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</si>
  <si>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</si>
  <si>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</si>
  <si>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</si>
  <si>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</si>
  <si>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</si>
  <si>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</si>
  <si>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</si>
  <si>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</si>
  <si>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</si>
  <si>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</si>
  <si>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</si>
  <si>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</si>
  <si>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</si>
  <si>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</si>
  <si>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</si>
  <si>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</si>
  <si>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</si>
  <si>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</si>
  <si>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</si>
  <si>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</si>
  <si>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</si>
  <si>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</si>
  <si>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</si>
  <si>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</si>
  <si>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</si>
  <si>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</si>
  <si>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</si>
  <si>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</si>
  <si>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</si>
  <si>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</si>
  <si>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</si>
  <si>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</si>
  <si>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</si>
  <si>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</si>
  <si>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</si>
  <si>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</si>
  <si>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</si>
  <si>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</si>
  <si>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</si>
  <si>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</si>
  <si>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</si>
  <si>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</si>
  <si>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</si>
  <si>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</si>
  <si>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</si>
  <si>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</si>
  <si>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</si>
  <si>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</si>
  <si>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</si>
  <si>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</si>
  <si>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</si>
  <si>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</si>
  <si>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</si>
  <si>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</si>
  <si>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</si>
  <si>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</si>
  <si>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</si>
  <si>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</si>
  <si>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</si>
  <si>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</si>
  <si>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</si>
  <si>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</si>
  <si>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</si>
  <si>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</si>
  <si>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</si>
  <si>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</si>
  <si>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</si>
  <si>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</si>
  <si>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</si>
  <si>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</si>
  <si>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</si>
  <si>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</si>
  <si>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</si>
  <si>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</si>
  <si>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</si>
  <si>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</si>
  <si>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</si>
  <si>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</si>
  <si>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</si>
  <si>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</si>
  <si>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</si>
  <si>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</si>
  <si>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</si>
  <si>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</si>
  <si>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</si>
  <si>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</si>
  <si>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</si>
  <si>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</si>
  <si>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</si>
  <si>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</si>
  <si>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</si>
  <si>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</si>
  <si>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</si>
  <si>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</si>
  <si>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</si>
  <si>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</si>
  <si>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</si>
  <si>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</si>
  <si>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</si>
  <si>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</si>
  <si>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</si>
  <si>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</si>
  <si>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</si>
  <si>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</si>
  <si>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</si>
  <si>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</si>
  <si>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</si>
  <si>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</si>
  <si>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</si>
  <si>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</si>
  <si>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</si>
  <si>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</si>
  <si>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</si>
  <si>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</si>
  <si>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</si>
  <si>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</si>
  <si>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</si>
  <si>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</si>
  <si>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</si>
  <si>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</si>
  <si>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</si>
  <si>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</si>
  <si>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</si>
  <si>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</si>
  <si>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</si>
  <si>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</si>
  <si>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</si>
  <si>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</si>
  <si>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</si>
  <si>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</si>
  <si>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</si>
  <si>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</si>
  <si>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</si>
  <si>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</si>
  <si>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</si>
  <si>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</si>
  <si>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</si>
  <si>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</si>
  <si>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</si>
  <si>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</si>
  <si>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</si>
  <si>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</si>
  <si>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</si>
  <si>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</si>
  <si>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</si>
  <si>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</si>
  <si>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</si>
  <si>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</si>
  <si>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</si>
  <si>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</si>
  <si>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</si>
  <si>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</si>
  <si>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</si>
  <si>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</si>
  <si>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</si>
  <si>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</si>
  <si>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</si>
  <si>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</si>
  <si>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</si>
  <si>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</si>
  <si>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</si>
  <si>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</si>
  <si>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</si>
  <si>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</si>
  <si>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</si>
  <si>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</si>
  <si>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</si>
  <si>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</si>
  <si>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</si>
  <si>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</si>
  <si>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</si>
  <si>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</si>
  <si>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</si>
  <si>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</si>
  <si>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</si>
  <si>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</si>
  <si>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</si>
  <si>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</si>
  <si>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</si>
  <si>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</si>
  <si>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</si>
  <si>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</si>
  <si>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</si>
  <si>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</si>
  <si>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</si>
  <si>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</si>
  <si>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</si>
  <si>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</si>
  <si>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</si>
  <si>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</si>
  <si>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</si>
  <si>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</si>
  <si>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</si>
  <si>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</si>
  <si>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</si>
  <si>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</si>
  <si>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</si>
  <si>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</si>
  <si>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</si>
  <si>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</si>
  <si>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</si>
  <si>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</si>
  <si>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</si>
  <si>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</si>
  <si>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</si>
  <si>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</si>
  <si>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</si>
  <si>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</si>
  <si>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</si>
  <si>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</si>
  <si>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</si>
  <si>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</si>
  <si>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</si>
  <si>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</si>
  <si>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</si>
  <si>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</si>
  <si>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</si>
  <si>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</si>
  <si>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</si>
  <si>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</si>
  <si>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</si>
  <si>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</si>
  <si>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</si>
  <si>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</si>
  <si>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</si>
  <si>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</si>
  <si>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</si>
  <si>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</si>
  <si>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</si>
  <si>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</si>
  <si>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</si>
  <si>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</si>
  <si>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</si>
  <si>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</si>
  <si>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</si>
  <si>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</si>
  <si>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</si>
  <si>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</si>
  <si>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</si>
  <si>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</si>
  <si>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</si>
  <si>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</si>
  <si>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</si>
  <si>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</si>
  <si>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</si>
  <si>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</si>
  <si>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</si>
  <si>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</si>
  <si>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</si>
  <si>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</si>
  <si>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</si>
  <si>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</si>
  <si>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</si>
  <si>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</si>
  <si>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</si>
  <si>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</si>
  <si>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</si>
  <si>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</si>
  <si>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</si>
  <si>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</si>
  <si>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</si>
  <si>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</si>
  <si>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</si>
  <si>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</si>
  <si>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</si>
  <si>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</si>
  <si>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</si>
  <si>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</si>
  <si>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</si>
  <si>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</si>
  <si>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</si>
  <si>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</si>
  <si>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</si>
  <si>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</si>
  <si>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</si>
  <si>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</si>
  <si>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</si>
  <si>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</si>
  <si>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</si>
  <si>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</si>
  <si>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</si>
  <si>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</si>
  <si>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</si>
  <si>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</si>
  <si>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</si>
  <si>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</si>
  <si>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</si>
  <si>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</si>
  <si>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</si>
  <si>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</si>
  <si>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</si>
  <si>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</si>
  <si>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</si>
  <si>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</si>
  <si>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</si>
  <si>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</si>
  <si>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</si>
  <si>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</si>
  <si>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</si>
  <si>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</si>
  <si>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</si>
  <si>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</si>
  <si>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</si>
  <si>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</si>
  <si>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</si>
  <si>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</si>
  <si>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</si>
  <si>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</si>
  <si>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</si>
  <si>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</si>
  <si>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</si>
  <si>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</si>
  <si>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</si>
  <si>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</si>
  <si>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</si>
  <si>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</si>
  <si>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</si>
  <si>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</si>
  <si>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</si>
  <si>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</si>
  <si>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</si>
  <si>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</si>
  <si>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</si>
  <si>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</si>
  <si>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</si>
  <si>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</si>
  <si>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</si>
  <si>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</si>
  <si>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</si>
  <si>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</si>
  <si>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</si>
  <si>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</si>
  <si>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</si>
  <si>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</si>
  <si>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</si>
  <si>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</si>
  <si>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</si>
  <si>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</si>
  <si>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</si>
  <si>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</si>
  <si>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</si>
  <si>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</si>
  <si>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</si>
  <si>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</si>
  <si>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</si>
  <si>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</si>
  <si>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</si>
  <si>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</si>
  <si>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</si>
  <si>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</si>
  <si>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</si>
  <si>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</si>
  <si>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</si>
  <si>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</si>
  <si>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</si>
  <si>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</si>
  <si>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</si>
  <si>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</si>
  <si>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</si>
  <si>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</si>
  <si>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</si>
  <si>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</si>
  <si>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</si>
  <si>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</si>
  <si>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</si>
  <si>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</si>
  <si>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</si>
  <si>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</si>
  <si>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</si>
  <si>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</si>
  <si>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</si>
  <si>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</si>
  <si>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</si>
  <si>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</si>
  <si>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</si>
  <si>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</si>
  <si>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</si>
  <si>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</si>
  <si>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</si>
  <si>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</si>
  <si>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</si>
  <si>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</si>
  <si>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</si>
  <si>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</si>
  <si>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</si>
  <si>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</si>
  <si>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</si>
  <si>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</si>
  <si>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</si>
  <si>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</si>
  <si>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</si>
  <si>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</si>
  <si>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</si>
  <si>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</si>
  <si>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</si>
  <si>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</si>
  <si>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</si>
  <si>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</si>
  <si>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</si>
  <si>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</si>
  <si>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</si>
  <si>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</si>
  <si>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</si>
  <si>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</si>
  <si>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</si>
  <si>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</si>
  <si>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</si>
  <si>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</si>
  <si>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</si>
  <si>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</si>
  <si>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</si>
  <si>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</si>
  <si>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</si>
  <si>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</si>
  <si>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</si>
  <si>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</si>
  <si>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</si>
  <si>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</si>
  <si>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</si>
  <si>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</si>
  <si>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</si>
  <si>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</si>
  <si>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</si>
  <si>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</si>
  <si>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</si>
  <si>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</si>
  <si>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</si>
  <si>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</si>
  <si>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</si>
  <si>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</si>
  <si>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</si>
  <si>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</si>
  <si>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</si>
  <si>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</si>
  <si>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</si>
  <si>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</si>
  <si>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</si>
  <si>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</si>
  <si>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</si>
  <si>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</si>
  <si>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</si>
  <si>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</si>
  <si>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</si>
  <si>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</si>
  <si>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</si>
  <si>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</si>
  <si>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</si>
  <si>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</si>
  <si>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</si>
  <si>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</si>
  <si>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</si>
  <si>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</si>
  <si>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</si>
  <si>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</si>
  <si>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</si>
  <si>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</si>
  <si>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</si>
  <si>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</si>
  <si>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</si>
  <si>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</si>
  <si>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</si>
  <si>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</si>
  <si>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</si>
  <si>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</si>
  <si>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</si>
  <si>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</si>
  <si>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</si>
  <si>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</si>
  <si>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</si>
  <si>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</si>
  <si>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</si>
  <si>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</si>
  <si>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</si>
  <si>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</si>
  <si>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</si>
  <si>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</si>
  <si>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</si>
  <si>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</si>
  <si>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</si>
  <si>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</si>
  <si>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</si>
  <si>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</si>
  <si>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</si>
  <si>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</si>
  <si>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</si>
  <si>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</si>
  <si>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</si>
  <si>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</si>
  <si>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</si>
  <si>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</si>
  <si>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</si>
  <si>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</si>
  <si>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</si>
  <si>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</si>
  <si>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</si>
  <si>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</si>
  <si>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</si>
  <si>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</si>
  <si>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</si>
  <si>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</si>
  <si>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</si>
  <si>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</si>
  <si>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</si>
  <si>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</si>
  <si>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</si>
  <si>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</si>
  <si>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</si>
  <si>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</si>
  <si>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</si>
  <si>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</si>
  <si>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</si>
  <si>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</si>
  <si>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</si>
  <si>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</si>
  <si>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</si>
  <si>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</si>
  <si>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</si>
  <si>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</si>
  <si>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</si>
  <si>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</si>
  <si>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</si>
  <si>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</si>
  <si>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</si>
  <si>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</si>
  <si>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</si>
  <si>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</si>
  <si>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</si>
  <si>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</si>
  <si>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</si>
  <si>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</si>
  <si>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</si>
  <si>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</si>
  <si>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</si>
  <si>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</si>
  <si>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</si>
  <si>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</si>
  <si>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</si>
  <si>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</si>
  <si>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</si>
  <si>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</si>
  <si>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</si>
  <si>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</si>
  <si>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</si>
  <si>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</si>
  <si>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</si>
  <si>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</si>
  <si>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</si>
  <si>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</si>
  <si>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</si>
  <si>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</si>
  <si>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</si>
  <si>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</si>
  <si>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</si>
  <si>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</si>
  <si>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</si>
  <si>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</si>
  <si>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</si>
  <si>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</si>
  <si>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</si>
  <si>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</si>
  <si>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</si>
  <si>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</si>
  <si>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</si>
  <si>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</si>
  <si>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</si>
  <si>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</si>
  <si>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</si>
  <si>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</si>
  <si>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</si>
  <si>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</si>
  <si>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</si>
  <si>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</si>
  <si>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</si>
  <si>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</si>
  <si>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</si>
  <si>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</si>
  <si>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</si>
  <si>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</si>
  <si>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</si>
  <si>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</si>
  <si>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</si>
  <si>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</si>
  <si>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</si>
  <si>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</si>
  <si>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</si>
  <si>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</si>
  <si>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</si>
  <si>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</si>
  <si>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</si>
  <si>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</si>
  <si>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</si>
  <si>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</si>
  <si>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</si>
  <si>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</si>
  <si>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</si>
  <si>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</si>
  <si>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</si>
  <si>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</si>
  <si>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</si>
  <si>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</si>
  <si>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</si>
  <si>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</si>
  <si>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</si>
  <si>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</si>
  <si>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</si>
  <si>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</si>
  <si>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</si>
  <si>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</si>
  <si>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</si>
  <si>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</si>
  <si>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</si>
  <si>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</si>
  <si>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</si>
  <si>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</si>
  <si>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</si>
  <si>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</si>
  <si>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</si>
  <si>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</si>
  <si>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</si>
  <si>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</si>
  <si>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</si>
  <si>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</si>
  <si>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</si>
  <si>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</si>
  <si>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</si>
  <si>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</si>
  <si>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</si>
  <si>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</si>
  <si>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</si>
  <si>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</si>
  <si>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</si>
  <si>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</si>
  <si>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</si>
  <si>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</si>
  <si>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</si>
  <si>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</si>
  <si>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</si>
  <si>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</si>
  <si>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</si>
  <si>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</si>
  <si>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</si>
  <si>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</si>
  <si>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</si>
  <si>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</si>
  <si>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</si>
  <si>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</si>
  <si>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</si>
  <si>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</si>
  <si>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</si>
  <si>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</si>
  <si>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</si>
  <si>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</si>
  <si>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</si>
  <si>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</si>
  <si>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</si>
  <si>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</si>
  <si>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</si>
  <si>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</si>
  <si>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</si>
  <si>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</si>
  <si>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</si>
  <si>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</si>
  <si>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</si>
  <si>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</si>
  <si>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</si>
  <si>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</si>
  <si>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</si>
  <si>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</si>
  <si>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</si>
  <si>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</si>
  <si>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</si>
  <si>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</si>
  <si>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</si>
  <si>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</si>
  <si>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</si>
  <si>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</si>
  <si>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</si>
  <si>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</si>
  <si>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</si>
  <si>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</si>
  <si>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</si>
  <si>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</si>
  <si>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</si>
  <si>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</si>
  <si>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</si>
  <si>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</si>
  <si>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</si>
  <si>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</si>
  <si>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</si>
  <si>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</si>
  <si>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</si>
  <si>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</si>
  <si>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</si>
  <si>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</si>
  <si>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</si>
  <si>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</si>
  <si>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</si>
  <si>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</si>
  <si>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</si>
  <si>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</si>
  <si>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</si>
  <si>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</si>
  <si>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</si>
  <si>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</si>
  <si>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</si>
  <si>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</si>
  <si>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</si>
  <si>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</si>
  <si>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</si>
  <si>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</si>
  <si>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</si>
  <si>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</si>
  <si>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</si>
  <si>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</si>
  <si>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</si>
  <si>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</si>
  <si>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</si>
  <si>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</si>
  <si>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</si>
  <si>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</si>
  <si>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</si>
  <si>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</si>
  <si>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</si>
  <si>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</si>
  <si>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</si>
  <si>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</si>
  <si>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</si>
  <si>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</si>
  <si>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</si>
  <si>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</si>
  <si>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</si>
  <si>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</si>
  <si>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</si>
  <si>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</si>
  <si>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</si>
  <si>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</si>
  <si>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</si>
  <si>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</si>
  <si>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</si>
  <si>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</si>
  <si>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</si>
  <si>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</si>
  <si>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</si>
  <si>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</si>
  <si>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</si>
  <si>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</si>
  <si>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</si>
  <si>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</si>
  <si>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</si>
  <si>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</si>
  <si>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</si>
  <si>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</si>
  <si>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</si>
  <si>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</si>
  <si>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</si>
  <si>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</si>
  <si>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</si>
  <si>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</si>
  <si>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</si>
  <si>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</si>
  <si>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</si>
  <si>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</si>
  <si>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</si>
  <si>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</si>
  <si>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</si>
  <si>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</si>
  <si>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</si>
  <si>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</si>
  <si>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</si>
  <si>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</si>
  <si>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</si>
  <si>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</si>
  <si>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</si>
  <si>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</si>
  <si>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</si>
  <si>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</si>
  <si>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</si>
  <si>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</si>
  <si>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</si>
  <si>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</si>
  <si>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</si>
  <si>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</si>
  <si>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</si>
  <si>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</si>
  <si>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</si>
  <si>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</si>
  <si>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</si>
  <si>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</si>
  <si>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</si>
  <si>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</si>
  <si>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</si>
  <si>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</si>
  <si>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</si>
  <si>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</si>
  <si>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</si>
  <si>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</si>
  <si>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</si>
  <si>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</si>
  <si>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</si>
  <si>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</si>
  <si>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</si>
  <si>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</si>
  <si>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</si>
  <si>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</si>
  <si>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</si>
  <si>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</si>
  <si>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</si>
  <si>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</si>
  <si>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</si>
  <si>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</si>
  <si>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</si>
  <si>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</si>
  <si>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</si>
  <si>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</si>
  <si>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</si>
  <si>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</si>
  <si>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</si>
  <si>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</si>
  <si>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</si>
  <si>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</si>
  <si>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</si>
  <si>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</si>
  <si>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</si>
  <si>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</si>
  <si>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</si>
  <si>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</si>
  <si>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</si>
  <si>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</si>
  <si>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</si>
  <si>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</si>
  <si>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</si>
  <si>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</si>
  <si>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</si>
  <si>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</si>
  <si>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</si>
  <si>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</si>
  <si>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</si>
  <si>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</si>
  <si>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</si>
  <si>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</si>
  <si>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</si>
  <si>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</si>
  <si>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</si>
  <si>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</si>
  <si>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</si>
  <si>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</si>
  <si>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</si>
  <si>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</si>
  <si>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</si>
  <si>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</si>
  <si>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</si>
  <si>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</si>
  <si>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</si>
  <si>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</si>
  <si>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</si>
  <si>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</si>
  <si>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</si>
  <si>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</si>
  <si>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</si>
  <si>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</si>
  <si>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</si>
  <si>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</si>
  <si>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</si>
  <si>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</si>
  <si>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</si>
  <si>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</si>
  <si>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</si>
  <si>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</si>
  <si>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</si>
  <si>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</si>
  <si>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</si>
  <si>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</si>
  <si>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</si>
  <si>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</si>
  <si>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</si>
  <si>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</si>
  <si>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</si>
  <si>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</si>
  <si>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</si>
  <si>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</si>
  <si>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</si>
  <si>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</si>
  <si>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</si>
  <si>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</si>
  <si>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</si>
  <si>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</si>
  <si>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</si>
  <si>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</si>
  <si>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</si>
  <si>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</si>
  <si>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</si>
  <si>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</si>
  <si>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</si>
  <si>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</si>
  <si>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</si>
  <si>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</si>
  <si>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</si>
  <si>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</si>
  <si>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</si>
  <si>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</si>
  <si>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</si>
  <si>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</si>
  <si>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</si>
  <si>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</si>
  <si>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</si>
  <si>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</si>
  <si>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</si>
  <si>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</si>
  <si>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</si>
  <si>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</si>
  <si>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</si>
  <si>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</si>
  <si>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</si>
  <si>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</si>
  <si>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</si>
  <si>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</si>
  <si>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</si>
  <si>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</si>
  <si>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</si>
  <si>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</si>
  <si>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</si>
  <si>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</si>
  <si>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</si>
  <si>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</si>
  <si>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</si>
  <si>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</si>
  <si>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</si>
  <si>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</si>
  <si>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</si>
  <si>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</si>
  <si>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</si>
  <si>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</si>
  <si>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</si>
  <si>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</si>
  <si>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</si>
  <si>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</si>
  <si>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</si>
  <si>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</si>
  <si>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</si>
  <si>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</si>
  <si>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</si>
  <si>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</si>
  <si>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</si>
  <si>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</si>
  <si>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</si>
  <si>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</si>
  <si>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</si>
  <si>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</si>
  <si>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</si>
  <si>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</si>
  <si>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</si>
  <si>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</si>
  <si>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</si>
  <si>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</si>
  <si>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</si>
  <si>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</si>
  <si>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</si>
  <si>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</si>
  <si>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</si>
  <si>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</si>
  <si>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</si>
  <si>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</si>
  <si>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</si>
  <si>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</si>
  <si>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</si>
  <si>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</si>
  <si>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</si>
  <si>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</si>
  <si>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</si>
  <si>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</si>
  <si>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</si>
  <si>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</si>
  <si>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</si>
  <si>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</si>
  <si>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</si>
  <si>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</si>
  <si>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</si>
  <si>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</si>
  <si>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</si>
  <si>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</si>
  <si>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</si>
  <si>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</si>
  <si>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</si>
  <si>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</si>
  <si>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</si>
  <si>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</si>
  <si>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</si>
  <si>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</si>
  <si>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</si>
  <si>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</si>
  <si>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</si>
  <si>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</si>
  <si>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</si>
  <si>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</si>
  <si>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</si>
  <si>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</si>
  <si>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</si>
  <si>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</si>
  <si>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</si>
  <si>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</si>
  <si>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</si>
  <si>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</si>
  <si>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</si>
  <si>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</si>
  <si>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</si>
  <si>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</si>
  <si>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</si>
  <si>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</si>
  <si>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</si>
  <si>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</si>
  <si>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</si>
  <si>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</si>
  <si>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</si>
  <si>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</si>
  <si>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</si>
  <si>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</si>
  <si>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</si>
  <si>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</si>
  <si>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</si>
  <si>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</si>
  <si>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</si>
  <si>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</si>
  <si>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</si>
  <si>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</si>
  <si>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</si>
  <si>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</si>
  <si>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</si>
  <si>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</si>
  <si>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</si>
  <si>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</si>
  <si>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</si>
  <si>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</si>
  <si>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</si>
  <si>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</si>
  <si>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</si>
  <si>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</si>
  <si>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</si>
  <si>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</si>
  <si>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</si>
  <si>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</si>
  <si>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</si>
  <si>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</si>
  <si>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</si>
  <si>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</si>
  <si>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</si>
  <si>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</si>
  <si>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</si>
  <si>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</si>
  <si>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</si>
  <si>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</si>
  <si>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</si>
  <si>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</si>
  <si>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</si>
  <si>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</si>
  <si>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</si>
  <si>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</si>
  <si>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</si>
  <si>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</si>
  <si>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</si>
  <si>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</si>
  <si>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</si>
  <si>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</si>
  <si>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</si>
  <si>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</si>
  <si>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</si>
  <si>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</si>
  <si>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</si>
  <si>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</si>
  <si>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</si>
  <si>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</si>
  <si>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</si>
  <si>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</si>
  <si>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</si>
  <si>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</si>
  <si>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</si>
  <si>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</si>
  <si>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</si>
  <si>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</si>
  <si>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</si>
  <si>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</si>
  <si>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</si>
  <si>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</si>
  <si>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</si>
  <si>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</si>
  <si>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</si>
  <si>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</si>
  <si>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</si>
  <si>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</si>
  <si>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</si>
  <si>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</si>
  <si>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</si>
  <si>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</si>
  <si>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</si>
  <si>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</si>
  <si>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</si>
  <si>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</si>
  <si>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</si>
  <si>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</si>
  <si>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</si>
  <si>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</si>
  <si>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</si>
  <si>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</si>
  <si>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</si>
  <si>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</si>
  <si>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</si>
  <si>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</si>
  <si>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</si>
  <si>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</si>
  <si>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</si>
  <si>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</si>
  <si>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</si>
  <si>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</si>
  <si>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</si>
  <si>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</si>
  <si>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</si>
  <si>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</si>
  <si>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</si>
  <si>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</si>
  <si>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</si>
  <si>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</si>
  <si>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</si>
  <si>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</si>
  <si>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</si>
  <si>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</si>
  <si>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</si>
  <si>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</si>
  <si>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</si>
  <si>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</si>
  <si>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</si>
  <si>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</si>
  <si>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</si>
  <si>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</si>
  <si>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</si>
  <si>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</si>
  <si>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</si>
  <si>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</si>
  <si>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</si>
  <si>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</si>
  <si>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</si>
  <si>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</si>
  <si>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</si>
  <si>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</si>
  <si>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</si>
  <si>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</si>
  <si>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</si>
  <si>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</si>
  <si>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</si>
  <si>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</si>
  <si>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</si>
  <si>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</si>
  <si>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</si>
  <si>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</si>
  <si>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</si>
  <si>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</si>
  <si>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</si>
  <si>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</si>
  <si>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</si>
  <si>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</si>
  <si>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</si>
  <si>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</si>
  <si>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</si>
  <si>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</si>
  <si>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</si>
  <si>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</si>
  <si>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</si>
  <si>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</si>
  <si>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</si>
  <si>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</si>
  <si>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</si>
  <si>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</si>
  <si>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</si>
  <si>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</si>
  <si>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</si>
  <si>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</si>
  <si>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</si>
  <si>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</si>
  <si>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</si>
  <si>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</si>
  <si>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</si>
  <si>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</si>
  <si>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</si>
  <si>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</si>
  <si>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</si>
  <si>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</si>
  <si>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</si>
  <si>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</si>
  <si>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</si>
  <si>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</si>
  <si>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</si>
  <si>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</si>
  <si>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</si>
  <si>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</si>
  <si>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</si>
  <si>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</si>
  <si>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</si>
  <si>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</si>
  <si>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</si>
  <si>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</si>
  <si>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</si>
  <si>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</si>
  <si>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</si>
  <si>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</si>
  <si>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</si>
  <si>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</si>
  <si>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</si>
  <si>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</si>
  <si>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</si>
  <si>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</si>
  <si>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</si>
  <si>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</si>
  <si>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</si>
  <si>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</si>
  <si>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</si>
  <si>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</si>
  <si>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</si>
  <si>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</si>
  <si>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</si>
  <si>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</si>
  <si>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</si>
  <si>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</si>
  <si>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</si>
  <si>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</si>
  <si>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</si>
  <si>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</si>
  <si>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</si>
  <si>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</si>
  <si>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</si>
  <si>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</si>
  <si>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</si>
  <si>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</si>
  <si>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</si>
  <si>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</si>
  <si>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</si>
  <si>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</si>
  <si>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</si>
  <si>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</si>
  <si>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</si>
  <si>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</si>
  <si>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</si>
  <si>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</si>
  <si>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</si>
  <si>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</si>
  <si>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</si>
  <si>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</si>
  <si>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</si>
  <si>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</si>
  <si>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</si>
  <si>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</si>
  <si>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</si>
  <si>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</si>
  <si>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</si>
  <si>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</si>
  <si>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</si>
  <si>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</si>
  <si>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</si>
  <si>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</si>
  <si>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</si>
  <si>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</si>
  <si>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</si>
  <si>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</si>
  <si>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</si>
  <si>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</si>
  <si>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</si>
  <si>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</si>
  <si>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</si>
  <si>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</si>
  <si>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</si>
  <si>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</si>
  <si>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</si>
  <si>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</si>
  <si>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</si>
  <si>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</si>
  <si>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</si>
  <si>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</si>
  <si>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</si>
  <si>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</si>
  <si>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</si>
  <si>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</si>
  <si>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</si>
  <si>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</si>
  <si>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</si>
  <si>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</si>
  <si>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</si>
  <si>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</si>
  <si>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</si>
  <si>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</si>
  <si>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</si>
  <si>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</si>
  <si>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</si>
  <si>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</si>
  <si>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</si>
  <si>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</si>
  <si>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</si>
  <si>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</si>
  <si>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</si>
  <si>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</si>
  <si>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</si>
  <si>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</si>
  <si>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</si>
  <si>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</si>
  <si>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</si>
  <si>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</si>
  <si>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</si>
  <si>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</si>
  <si>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</si>
  <si>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</si>
  <si>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</si>
  <si>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</si>
  <si>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</si>
  <si>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</si>
  <si>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</si>
  <si>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</si>
  <si>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</si>
  <si>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</si>
  <si>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</si>
  <si>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</si>
  <si>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</si>
  <si>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</si>
  <si>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</si>
  <si>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</si>
  <si>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</si>
  <si>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</si>
  <si>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</si>
  <si>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</si>
  <si>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</si>
  <si>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</si>
  <si>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</si>
  <si>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</si>
  <si>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</si>
  <si>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</si>
  <si>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</si>
  <si>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</si>
  <si>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</si>
  <si>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</si>
  <si>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</si>
  <si>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</si>
  <si>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</si>
  <si>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</si>
  <si>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</si>
  <si>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</si>
  <si>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</si>
  <si>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</si>
  <si>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</si>
  <si>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</si>
  <si>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</si>
  <si>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</si>
  <si>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</si>
  <si>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</si>
  <si>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</si>
  <si>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</si>
  <si>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</si>
  <si>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</si>
  <si>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</si>
  <si>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</si>
  <si>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</si>
  <si>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</si>
  <si>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</si>
  <si>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</si>
  <si>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</si>
  <si>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</si>
  <si>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</si>
  <si>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</si>
  <si>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</si>
  <si>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</si>
  <si>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</si>
  <si>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</si>
  <si>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</si>
  <si>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</si>
  <si>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</si>
  <si>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</si>
  <si>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</si>
  <si>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</si>
  <si>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</si>
  <si>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</si>
  <si>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</si>
  <si>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</si>
  <si>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</si>
  <si>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</si>
  <si>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</si>
  <si>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</si>
  <si>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</si>
  <si>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</si>
  <si>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</si>
  <si>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</si>
  <si>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</si>
  <si>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</si>
  <si>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</si>
  <si>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</si>
  <si>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</si>
  <si>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</si>
  <si>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</si>
  <si>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</si>
  <si>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</si>
  <si>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</si>
  <si>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</si>
  <si>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</si>
  <si>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</si>
  <si>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</si>
  <si>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</si>
  <si>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</si>
  <si>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</si>
  <si>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</si>
  <si>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</si>
  <si>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</si>
  <si>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</si>
  <si>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</si>
  <si>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</si>
  <si>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</si>
  <si>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</si>
  <si>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</si>
  <si>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</si>
  <si>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</si>
  <si>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</si>
  <si>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</si>
  <si>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</si>
  <si>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</si>
  <si>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</si>
  <si>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</si>
  <si>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</si>
  <si>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</si>
  <si>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</si>
  <si>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</si>
  <si>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</si>
  <si>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</si>
  <si>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</si>
  <si>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</si>
  <si>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</si>
  <si>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</si>
  <si>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</si>
  <si>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</si>
  <si>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</si>
  <si>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</si>
  <si>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</si>
  <si>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</si>
  <si>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</si>
  <si>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</si>
  <si>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</si>
  <si>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</si>
  <si>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</si>
  <si>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</si>
  <si>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</si>
  <si>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</si>
  <si>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</si>
  <si>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</si>
  <si>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</si>
  <si>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</si>
  <si>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</si>
  <si>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</si>
  <si>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</si>
  <si>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</si>
  <si>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</si>
  <si>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</si>
  <si>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</si>
  <si>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</si>
  <si>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</si>
  <si>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</si>
  <si>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</si>
  <si>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</si>
  <si>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</si>
  <si>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</si>
  <si>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</si>
  <si>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</si>
  <si>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</si>
  <si>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</si>
  <si>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</si>
  <si>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</si>
  <si>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</si>
  <si>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</si>
  <si>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</si>
  <si>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</si>
  <si>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</si>
  <si>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</si>
  <si>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</si>
  <si>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</si>
  <si>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</si>
  <si>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</si>
  <si>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</si>
  <si>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</si>
  <si>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</si>
  <si>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</si>
  <si>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</si>
  <si>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</si>
  <si>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</si>
  <si>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</si>
  <si>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</si>
  <si>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</si>
  <si>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</si>
  <si>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</si>
  <si>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</si>
  <si>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</si>
  <si>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</si>
  <si>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</si>
  <si>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</si>
  <si>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</si>
  <si>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</si>
  <si>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</si>
  <si>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</si>
  <si>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</si>
  <si>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</si>
  <si>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</si>
  <si>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</si>
  <si>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</si>
  <si>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</si>
  <si>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</si>
  <si>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</si>
  <si>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</si>
  <si>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</si>
  <si>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</si>
  <si>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</si>
  <si>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</si>
  <si>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</si>
  <si>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</si>
  <si>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</si>
  <si>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</si>
  <si>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</si>
  <si>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</si>
  <si>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</si>
  <si>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</si>
  <si>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</si>
  <si>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</si>
  <si>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</si>
  <si>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</si>
  <si>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</si>
  <si>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</si>
  <si>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</si>
  <si>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</si>
  <si>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</si>
  <si>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</si>
  <si>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</si>
  <si>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</si>
  <si>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</si>
  <si>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</si>
  <si>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</si>
  <si>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</si>
  <si>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</si>
  <si>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</si>
  <si>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</si>
  <si>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</si>
  <si>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</si>
  <si>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</si>
  <si>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</si>
  <si>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</si>
  <si>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</si>
  <si>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</si>
  <si>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</si>
  <si>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</si>
  <si>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</si>
  <si>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</si>
  <si>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</si>
  <si>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</si>
  <si>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</si>
  <si>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</si>
  <si>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</si>
  <si>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</si>
  <si>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</si>
  <si>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</si>
  <si>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</si>
  <si>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</si>
  <si>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</si>
  <si>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</si>
  <si>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</si>
  <si>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</si>
  <si>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</si>
  <si>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</si>
  <si>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</si>
  <si>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</si>
  <si>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</si>
  <si>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</si>
  <si>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</si>
  <si>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</si>
  <si>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</si>
  <si>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</si>
  <si>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</si>
  <si>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</si>
  <si>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</si>
  <si>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</si>
  <si>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</si>
  <si>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</si>
  <si>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</si>
  <si>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</si>
  <si>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</si>
  <si>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</si>
  <si>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</si>
  <si>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</si>
  <si>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</si>
  <si>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</si>
  <si>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</si>
  <si>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</si>
  <si>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</si>
  <si>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</si>
  <si>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</si>
  <si>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</si>
  <si>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</si>
  <si>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</si>
  <si>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</si>
  <si>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</si>
  <si>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</si>
  <si>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</si>
  <si>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</si>
  <si>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</si>
  <si>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</si>
  <si>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</si>
  <si>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</si>
  <si>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</si>
  <si>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</si>
  <si>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</si>
  <si>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</si>
  <si>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</si>
  <si>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</si>
  <si>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</si>
  <si>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</si>
  <si>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</si>
  <si>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</si>
  <si>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</si>
  <si>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</si>
  <si>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</si>
  <si>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</si>
  <si>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</si>
  <si>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</si>
  <si>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</si>
  <si>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</si>
  <si>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</si>
  <si>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</si>
  <si>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</si>
  <si>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</si>
  <si>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</si>
  <si>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</si>
  <si>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</si>
  <si>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</si>
  <si>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</si>
  <si>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</si>
  <si>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</si>
  <si>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</si>
  <si>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</si>
  <si>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</si>
  <si>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</si>
  <si>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</si>
  <si>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</si>
  <si>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</si>
  <si>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</si>
  <si>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</si>
  <si>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</si>
  <si>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</si>
  <si>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</si>
  <si>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</si>
  <si>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</si>
  <si>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</si>
  <si>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</si>
  <si>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</si>
  <si>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</si>
  <si>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</si>
  <si>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</si>
  <si>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</si>
  <si>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</si>
  <si>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</si>
  <si>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</si>
  <si>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</si>
  <si>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</si>
  <si>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</si>
  <si>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</si>
  <si>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</si>
  <si>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</si>
  <si>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</si>
  <si>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</si>
  <si>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</si>
  <si>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</si>
  <si>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</si>
  <si>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</si>
  <si>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</si>
  <si>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</si>
  <si>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</si>
  <si>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</si>
  <si>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</si>
  <si>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</si>
  <si>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</si>
  <si>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</si>
  <si>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</si>
  <si>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</si>
  <si>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</si>
  <si>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</si>
  <si>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</si>
  <si>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</si>
  <si>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</si>
  <si>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</si>
  <si>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</si>
  <si>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</si>
  <si>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</si>
  <si>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</si>
  <si>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</si>
  <si>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</si>
  <si>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</si>
  <si>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</si>
  <si>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</si>
  <si>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</si>
  <si>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</si>
  <si>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</si>
  <si>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</si>
  <si>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</si>
  <si>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</si>
  <si>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</si>
  <si>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</si>
  <si>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</si>
  <si>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</si>
  <si>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</si>
  <si>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</si>
  <si>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</si>
  <si>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</si>
  <si>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</si>
  <si>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</si>
  <si>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</si>
  <si>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</si>
  <si>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</si>
  <si>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</si>
  <si>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</si>
  <si>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</si>
  <si>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</si>
  <si>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</si>
  <si>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</si>
  <si>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</si>
  <si>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</si>
  <si>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</si>
  <si>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</si>
  <si>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</si>
  <si>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</si>
  <si>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</si>
  <si>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</si>
  <si>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</si>
  <si>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</si>
  <si>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</si>
  <si>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</si>
  <si>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</si>
  <si>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</si>
  <si>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</si>
  <si>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</si>
  <si>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</si>
  <si>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</si>
  <si>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</si>
  <si>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</si>
  <si>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</si>
  <si>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</si>
  <si>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</si>
  <si>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</si>
  <si>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</si>
  <si>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</si>
  <si>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</si>
  <si>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</si>
  <si>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</si>
  <si>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</si>
  <si>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</si>
  <si>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</si>
  <si>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</si>
  <si>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</si>
  <si>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</si>
  <si>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</si>
  <si>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</si>
  <si>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</si>
  <si>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</si>
  <si>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</si>
  <si>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</si>
  <si>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</si>
  <si>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</si>
  <si>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</si>
  <si>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</si>
  <si>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</si>
  <si>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</si>
  <si>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</si>
  <si>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</si>
  <si>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</si>
  <si>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</si>
  <si>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</si>
  <si>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</si>
  <si>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</si>
  <si>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</si>
  <si>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</si>
  <si>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</si>
  <si>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</si>
  <si>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</si>
  <si>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</si>
  <si>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</si>
  <si>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</si>
  <si>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</si>
  <si>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</si>
  <si>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</si>
  <si>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</si>
  <si>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</si>
  <si>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</si>
  <si>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</si>
  <si>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</si>
  <si>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</si>
  <si>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</si>
  <si>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</si>
  <si>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</si>
  <si>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</si>
  <si>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</si>
  <si>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</si>
  <si>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</si>
  <si>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</si>
  <si>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</si>
  <si>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</si>
  <si>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</si>
  <si>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</si>
  <si>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</si>
  <si>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</si>
  <si>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</si>
  <si>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</si>
  <si>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</si>
  <si>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</si>
  <si>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</si>
  <si>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</si>
  <si>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</si>
  <si>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</si>
  <si>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</si>
  <si>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</si>
  <si>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</si>
  <si>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</si>
  <si>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</si>
  <si>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</si>
  <si>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</si>
  <si>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</si>
  <si>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</si>
  <si>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</si>
  <si>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</si>
  <si>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</si>
  <si>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</si>
  <si>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</si>
  <si>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</si>
  <si>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</si>
  <si>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</si>
  <si>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</si>
  <si>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</si>
  <si>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</si>
  <si>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</si>
  <si>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</si>
  <si>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</si>
  <si>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</si>
  <si>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</si>
  <si>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</si>
  <si>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</si>
  <si>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</si>
  <si>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</si>
  <si>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</si>
  <si>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</si>
  <si>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</si>
  <si>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</si>
  <si>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</si>
  <si>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</si>
  <si>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</si>
  <si>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</si>
  <si>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</si>
  <si>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</si>
  <si>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</si>
  <si>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</si>
  <si>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</si>
  <si>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</si>
  <si>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</si>
  <si>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</si>
  <si>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</si>
  <si>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</si>
  <si>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</si>
  <si>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</si>
  <si>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</si>
  <si>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</si>
  <si>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</si>
  <si>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</si>
  <si>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</si>
  <si>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</si>
  <si>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</si>
  <si>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</si>
  <si>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</si>
  <si>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</si>
  <si>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</si>
  <si>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</si>
  <si>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</si>
  <si>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</si>
  <si>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</si>
  <si>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</si>
  <si>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</si>
  <si>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</si>
  <si>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</si>
  <si>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</si>
  <si>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</si>
  <si>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</si>
  <si>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</si>
  <si>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</si>
  <si>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</si>
  <si>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</si>
  <si>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</si>
  <si>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</si>
  <si>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</si>
  <si>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</si>
  <si>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</si>
  <si>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</si>
  <si>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</si>
  <si>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</si>
  <si>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</si>
  <si>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</si>
  <si>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</si>
  <si>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</si>
  <si>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</si>
  <si>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</si>
  <si>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</si>
  <si>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</si>
  <si>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</si>
  <si>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</si>
  <si>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</si>
  <si>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</si>
  <si>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</si>
  <si>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</si>
  <si>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</si>
  <si>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</si>
  <si>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</si>
  <si>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</si>
  <si>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</si>
  <si>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</si>
  <si>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</si>
  <si>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</si>
  <si>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</si>
  <si>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</si>
  <si>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</si>
  <si>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</si>
  <si>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</si>
  <si>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</si>
  <si>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</si>
  <si>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</si>
  <si>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</si>
  <si>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</si>
  <si>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</si>
  <si>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</si>
  <si>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</si>
  <si>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</si>
  <si>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</si>
  <si>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</si>
  <si>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</si>
  <si>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</si>
  <si>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</si>
  <si>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</si>
  <si>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</si>
  <si>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</si>
  <si>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</si>
  <si>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</si>
  <si>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</si>
  <si>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</si>
  <si>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</si>
  <si>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</si>
  <si>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</si>
  <si>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</si>
  <si>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</si>
  <si>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</si>
  <si>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</si>
  <si>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</si>
  <si>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</si>
  <si>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</si>
  <si>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</si>
  <si>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</si>
  <si>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</si>
  <si>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</si>
  <si>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</si>
  <si>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</si>
  <si>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</si>
  <si>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</si>
  <si>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</si>
  <si>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</si>
  <si>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</si>
  <si>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</si>
  <si>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</si>
  <si>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</si>
  <si>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</si>
  <si>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</si>
  <si>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</si>
  <si>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</si>
  <si>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</si>
  <si>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</si>
  <si>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</si>
  <si>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</si>
  <si>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</si>
  <si>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</si>
  <si>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</si>
  <si>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</si>
  <si>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</si>
  <si>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</si>
  <si>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</si>
  <si>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</si>
  <si>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</si>
  <si>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</si>
  <si>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</si>
  <si>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</si>
  <si>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</si>
  <si>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</si>
  <si>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</si>
  <si>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</si>
  <si>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</si>
  <si>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</si>
  <si>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</si>
  <si>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</si>
  <si>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</si>
  <si>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</si>
  <si>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</si>
  <si>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</si>
  <si>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</si>
  <si>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</si>
  <si>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</si>
  <si>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</si>
  <si>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</si>
  <si>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</si>
  <si>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</si>
  <si>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</si>
  <si>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</si>
  <si>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</si>
  <si>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</si>
  <si>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</si>
  <si>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</si>
  <si>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</si>
  <si>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</si>
  <si>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</si>
  <si>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</si>
  <si>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</si>
  <si>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</si>
  <si>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</si>
  <si>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</si>
  <si>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</si>
  <si>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</si>
  <si>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</si>
  <si>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</si>
  <si>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</si>
  <si>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</si>
  <si>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</si>
  <si>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</si>
  <si>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</si>
  <si>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</si>
  <si>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</si>
  <si>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</si>
  <si>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</si>
  <si>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</si>
  <si>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</si>
  <si>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</si>
  <si>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</si>
  <si>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</si>
  <si>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</si>
  <si>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</si>
  <si>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</si>
  <si>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</si>
  <si>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</si>
  <si>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</si>
  <si>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</si>
  <si>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</si>
  <si>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</si>
  <si>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</si>
  <si>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</si>
  <si>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</si>
  <si>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</si>
  <si>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</si>
  <si>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</si>
  <si>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</si>
  <si>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</si>
  <si>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</si>
  <si>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</si>
  <si>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</si>
  <si>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</si>
  <si>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</si>
  <si>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</si>
  <si>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</si>
  <si>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</si>
  <si>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</si>
  <si>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</si>
  <si>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</si>
  <si>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</si>
  <si>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</si>
  <si>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</si>
  <si>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</si>
  <si>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</si>
  <si>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</si>
  <si>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</si>
  <si>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</si>
  <si>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</si>
  <si>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</si>
  <si>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</si>
  <si>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</si>
  <si>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</si>
  <si>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</si>
  <si>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</si>
  <si>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</si>
  <si>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</si>
  <si>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</si>
  <si>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</si>
  <si>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</si>
  <si>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</si>
  <si>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</si>
  <si>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</si>
  <si>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</si>
  <si>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</si>
  <si>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</si>
  <si>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</si>
  <si>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</si>
  <si>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</si>
  <si>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</si>
  <si>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</si>
  <si>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</si>
  <si>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</si>
  <si>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</si>
  <si>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</si>
  <si>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</si>
  <si>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</si>
  <si>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</si>
  <si>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</si>
  <si>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</si>
  <si>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</si>
  <si>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</si>
  <si>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</si>
  <si>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</si>
  <si>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</si>
  <si>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</si>
  <si>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</si>
  <si>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</si>
  <si>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</si>
  <si>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</si>
  <si>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</si>
  <si>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</si>
  <si>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</si>
  <si>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</si>
  <si>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</si>
  <si>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</si>
  <si>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</si>
  <si>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</si>
  <si>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</si>
  <si>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</si>
  <si>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</si>
  <si>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</si>
  <si>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</si>
  <si>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</si>
  <si>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</si>
  <si>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</si>
  <si>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</si>
  <si>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</si>
  <si>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</si>
  <si>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</si>
  <si>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</si>
  <si>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</si>
  <si>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</si>
  <si>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</si>
  <si>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</si>
  <si>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</si>
  <si>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</si>
  <si>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</si>
  <si>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</si>
  <si>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</si>
  <si>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</si>
  <si>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</si>
  <si>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</si>
  <si>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</si>
  <si>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</si>
  <si>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</si>
  <si>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</si>
  <si>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</si>
  <si>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</si>
  <si>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</si>
  <si>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</si>
  <si>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</si>
  <si>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</si>
  <si>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</si>
  <si>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</si>
  <si>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</si>
  <si>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</si>
  <si>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</si>
  <si>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</si>
  <si>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</si>
  <si>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</si>
  <si>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</si>
  <si>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</si>
  <si>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</si>
  <si>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</si>
  <si>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</si>
  <si>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</si>
  <si>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</si>
  <si>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</si>
  <si>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</si>
  <si>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</si>
  <si>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</si>
  <si>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</si>
  <si>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</si>
  <si>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</si>
  <si>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</si>
  <si>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</si>
  <si>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</si>
  <si>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</si>
  <si>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</si>
  <si>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</si>
  <si>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</si>
  <si>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</si>
  <si>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</si>
  <si>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</si>
  <si>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</si>
  <si>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</si>
  <si>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</si>
  <si>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</si>
  <si>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</si>
  <si>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</si>
  <si>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</si>
  <si>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</si>
  <si>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</si>
  <si>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</si>
  <si>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</si>
  <si>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</si>
  <si>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</si>
  <si>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</si>
  <si>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</si>
  <si>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</si>
  <si>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</si>
  <si>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</si>
  <si>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</si>
  <si>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</si>
  <si>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</si>
  <si>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</si>
  <si>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</si>
  <si>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</si>
  <si>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</si>
  <si>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</si>
  <si>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</si>
  <si>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</si>
  <si>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</si>
  <si>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</si>
  <si>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</si>
  <si>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</si>
  <si>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</si>
  <si>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</si>
  <si>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</si>
  <si>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</si>
  <si>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</si>
  <si>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</si>
  <si>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</si>
  <si>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</si>
  <si>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</si>
  <si>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</si>
  <si>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</si>
  <si>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</si>
  <si>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</si>
  <si>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</si>
  <si>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</si>
  <si>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</si>
  <si>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</si>
  <si>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</si>
  <si>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</si>
  <si>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</si>
  <si>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</si>
  <si>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</si>
  <si>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</si>
  <si>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</si>
  <si>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</si>
  <si>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</si>
  <si>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</si>
  <si>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</si>
  <si>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</si>
  <si>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</si>
  <si>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</si>
  <si>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</si>
  <si>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</si>
  <si>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</si>
  <si>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</si>
  <si>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</si>
  <si>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</si>
  <si>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</si>
  <si>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</si>
  <si>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</si>
  <si>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</si>
  <si>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</si>
  <si>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</si>
  <si>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</si>
  <si>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</si>
  <si>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</si>
  <si>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</si>
  <si>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</si>
  <si>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</si>
  <si>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</si>
  <si>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</si>
  <si>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</si>
  <si>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</si>
  <si>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</si>
  <si>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</si>
  <si>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</si>
  <si>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</si>
  <si>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</si>
  <si>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</si>
  <si>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</si>
  <si>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</si>
  <si>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</si>
  <si>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</si>
  <si>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</si>
  <si>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</si>
  <si>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</si>
  <si>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</si>
  <si>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</si>
  <si>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</si>
  <si>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</si>
  <si>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</si>
  <si>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</si>
  <si>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</si>
  <si>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</si>
  <si>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</si>
  <si>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</si>
  <si>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</si>
  <si>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</si>
  <si>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</si>
  <si>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</si>
  <si>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</si>
  <si>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</si>
  <si>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</si>
  <si>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</si>
  <si>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</si>
  <si>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</si>
  <si>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</si>
  <si>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</si>
  <si>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</si>
  <si>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</si>
  <si>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</si>
  <si>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</si>
  <si>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</si>
  <si>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</si>
  <si>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</si>
  <si>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</si>
  <si>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</si>
  <si>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</si>
  <si>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</si>
  <si>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</si>
  <si>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</si>
  <si>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</si>
  <si>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</si>
  <si>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</si>
  <si>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</si>
  <si>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</si>
  <si>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</si>
  <si>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</si>
  <si>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</si>
  <si>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</si>
  <si>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</si>
  <si>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</si>
  <si>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</si>
  <si>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</si>
  <si>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</si>
  <si>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</si>
  <si>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</si>
  <si>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</si>
  <si>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</si>
  <si>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</si>
  <si>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</si>
  <si>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</si>
  <si>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</si>
  <si>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</si>
  <si>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</si>
  <si>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</si>
  <si>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</si>
  <si>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</si>
  <si>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</si>
  <si>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</si>
  <si>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</si>
  <si>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</si>
  <si>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</si>
  <si>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</si>
  <si>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</si>
  <si>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</si>
  <si>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</si>
  <si>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</si>
  <si>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</si>
  <si>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</si>
  <si>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</si>
  <si>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</si>
  <si>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</si>
  <si>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</si>
  <si>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</si>
  <si>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</si>
  <si>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</si>
  <si>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</si>
  <si>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</si>
  <si>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</si>
  <si>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</si>
  <si>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</si>
  <si>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</si>
  <si>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</si>
  <si>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</si>
  <si>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</si>
  <si>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</si>
  <si>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</si>
  <si>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</si>
  <si>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</si>
  <si>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</si>
  <si>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</si>
  <si>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</si>
  <si>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</si>
  <si>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</si>
  <si>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</si>
  <si>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</si>
  <si>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</si>
  <si>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</si>
  <si>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</si>
  <si>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</si>
  <si>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</si>
  <si>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</si>
  <si>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</si>
  <si>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</si>
  <si>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</si>
  <si>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</si>
  <si>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</si>
  <si>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</si>
  <si>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</si>
  <si>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</si>
  <si>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</si>
  <si>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</si>
  <si>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</si>
  <si>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</si>
  <si>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</si>
  <si>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</si>
  <si>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</si>
  <si>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</si>
  <si>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</si>
  <si>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</si>
  <si>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</si>
  <si>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</si>
  <si>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</si>
  <si>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</si>
  <si>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</si>
  <si>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</si>
  <si>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</si>
  <si>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</si>
  <si>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</si>
  <si>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</si>
  <si>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</si>
  <si>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</si>
  <si>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</si>
  <si>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</si>
  <si>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</si>
  <si>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</si>
  <si>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</si>
  <si>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</si>
  <si>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</si>
  <si>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</si>
  <si>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</si>
  <si>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</si>
  <si>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</si>
  <si>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</si>
  <si>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</si>
  <si>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</si>
  <si>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</si>
  <si>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</si>
  <si>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</si>
  <si>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</si>
  <si>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</si>
  <si>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</si>
  <si>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</si>
  <si>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</si>
  <si>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</si>
  <si>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</si>
  <si>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</si>
  <si>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</si>
  <si>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</si>
  <si>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</si>
  <si>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</si>
  <si>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</si>
  <si>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</si>
  <si>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</si>
  <si>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</si>
  <si>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</si>
  <si>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</si>
  <si>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</si>
  <si>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</si>
  <si>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</si>
  <si>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</si>
  <si>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</si>
  <si>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</si>
  <si>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</si>
  <si>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</si>
  <si>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</si>
  <si>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</si>
  <si>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</si>
  <si>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</si>
  <si>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</si>
  <si>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</si>
  <si>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</si>
  <si>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</si>
  <si>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</si>
  <si>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</si>
  <si>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</si>
  <si>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</si>
  <si>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</si>
  <si>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</si>
  <si>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</si>
  <si>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</si>
  <si>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</si>
  <si>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</si>
  <si>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</si>
  <si>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</si>
  <si>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</si>
  <si>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</si>
  <si>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</si>
  <si>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</si>
  <si>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</si>
  <si>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</si>
  <si>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</si>
  <si>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</si>
  <si>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</si>
  <si>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</si>
  <si>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</si>
  <si>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</si>
  <si>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</si>
  <si>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</si>
  <si>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</si>
  <si>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</si>
  <si>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</si>
  <si>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</si>
  <si>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</si>
  <si>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</si>
  <si>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</si>
  <si>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</si>
  <si>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</si>
  <si>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</si>
  <si>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</si>
  <si>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</si>
  <si>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</si>
  <si>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</si>
  <si>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</si>
  <si>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</si>
  <si>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</si>
  <si>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</si>
  <si>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</si>
  <si>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</si>
  <si>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</si>
  <si>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</si>
  <si>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</si>
  <si>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</si>
  <si>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</si>
  <si>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</si>
  <si>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</si>
  <si>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</si>
  <si>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</si>
  <si>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</si>
  <si>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</si>
  <si>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</si>
  <si>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</si>
  <si>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</si>
  <si>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</si>
  <si>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</si>
  <si>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</si>
  <si>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</si>
  <si>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</si>
  <si>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</si>
  <si>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</si>
  <si>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</si>
  <si>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</si>
  <si>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</si>
  <si>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</si>
  <si>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</si>
  <si>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</si>
  <si>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</si>
  <si>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</si>
  <si>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</si>
  <si>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</si>
  <si>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</si>
  <si>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</si>
  <si>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</si>
  <si>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</si>
  <si>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</si>
  <si>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</si>
  <si>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</si>
  <si>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</si>
  <si>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</si>
  <si>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</si>
  <si>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</si>
  <si>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</si>
  <si>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</si>
  <si>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</si>
  <si>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</si>
  <si>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</si>
  <si>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</si>
  <si>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</si>
  <si>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</si>
  <si>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</si>
  <si>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</si>
  <si>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</si>
  <si>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</si>
  <si>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</si>
  <si>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</si>
  <si>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</si>
  <si>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</si>
  <si>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</si>
  <si>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</si>
  <si>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</si>
  <si>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</si>
  <si>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</si>
  <si>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</si>
  <si>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</si>
  <si>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</si>
  <si>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</si>
  <si>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</si>
  <si>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</si>
  <si>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</si>
  <si>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</si>
  <si>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</si>
  <si>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</si>
  <si>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</si>
  <si>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</si>
  <si>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</si>
  <si>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</si>
  <si>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</si>
  <si>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</si>
  <si>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</si>
  <si>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</si>
  <si>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</si>
  <si>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</si>
  <si>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</si>
  <si>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</si>
  <si>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</si>
  <si>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</si>
  <si>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</si>
  <si>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</si>
  <si>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</si>
  <si>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</si>
  <si>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</si>
  <si>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</si>
  <si>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</si>
  <si>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</si>
  <si>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</si>
  <si>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</si>
  <si>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</si>
  <si>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</si>
  <si>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</si>
  <si>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</si>
  <si>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</si>
  <si>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</si>
  <si>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</si>
  <si>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</si>
  <si>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</si>
  <si>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</si>
  <si>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</si>
  <si>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</si>
  <si>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</si>
  <si>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</si>
  <si>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</si>
  <si>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</si>
  <si>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</si>
  <si>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</si>
  <si>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</si>
  <si>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</si>
  <si>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</si>
  <si>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</si>
  <si>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</si>
  <si>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</si>
  <si>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</si>
  <si>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</si>
  <si>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</si>
  <si>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</si>
  <si>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</si>
  <si>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</si>
  <si>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</si>
  <si>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</si>
  <si>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</si>
  <si>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</si>
  <si>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</si>
  <si>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</si>
  <si>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</si>
  <si>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</si>
  <si>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</si>
  <si>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</si>
  <si>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</si>
  <si>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</si>
  <si>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</si>
  <si>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</si>
  <si>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</si>
  <si>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</si>
  <si>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</si>
  <si>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</si>
  <si>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</si>
  <si>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</si>
  <si>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</si>
  <si>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</si>
  <si>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</si>
  <si>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</si>
  <si>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</si>
  <si>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</si>
  <si>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</si>
  <si>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</si>
  <si>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</si>
  <si>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</si>
  <si>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</si>
  <si>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</si>
  <si>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</si>
  <si>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</si>
  <si>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</si>
  <si>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</si>
  <si>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</si>
  <si>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</si>
  <si>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</si>
  <si>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</si>
  <si>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</si>
  <si>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</si>
  <si>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</si>
  <si>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</si>
  <si>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</si>
  <si>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</si>
  <si>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</si>
  <si>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</si>
  <si>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</si>
  <si>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</si>
  <si>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</si>
  <si>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</si>
  <si>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</si>
  <si>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</si>
  <si>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</si>
  <si>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</si>
  <si>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</si>
  <si>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</si>
  <si>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</si>
  <si>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</si>
  <si>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</si>
  <si>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</si>
  <si>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</si>
  <si>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</si>
  <si>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</si>
  <si>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</si>
  <si>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</si>
  <si>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</si>
  <si>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</si>
  <si>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</si>
  <si>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</si>
  <si>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</si>
  <si>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</si>
  <si>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</si>
  <si>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</si>
  <si>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</si>
  <si>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</si>
  <si>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</si>
  <si>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</si>
  <si>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</si>
  <si>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</si>
  <si>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</si>
  <si>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</si>
  <si>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</si>
  <si>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</si>
  <si>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</si>
  <si>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</si>
  <si>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</si>
  <si>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</si>
  <si>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</si>
  <si>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</si>
  <si>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</si>
  <si>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(Multiple Items)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</si>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</sst>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2" fontId="1" fillId="0" borderId="0" xfId="0" applyNumberFormat="1" applyFont="1" applyAlignment="1">
      <alignment horizontal="center"/>
    </xf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9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Sub-Categories!PivotTable3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A-4909-97D1-6C4FA3DA3454}"/>
            </c:ext>
          </c:extLst>
        </c:ser>
        <c:ser>
          <c:idx val="1"/>
          <c:order val="1"/>
          <c:tx>
            <c:strRef>
              <c:f>'Pivot 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9A-4909-97D1-6C4FA3DA3454}"/>
            </c:ext>
          </c:extLst>
        </c:ser>
        <c:ser>
          <c:idx val="2"/>
          <c:order val="2"/>
          <c:tx>
            <c:strRef>
              <c:f>'Pivot Sub-Categories'!$D$4:$D$5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9A-4909-97D1-6C4FA3DA3454}"/>
            </c:ext>
          </c:extLst>
        </c:ser>
        <c:ser>
          <c:idx val="3"/>
          <c:order val="3"/>
          <c:tx>
            <c:strRef>
              <c:f>'Pivot Sub-Categories'!$E$4:$E$5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9A-4909-97D1-6C4FA3DA3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7582112"/>
        <c:axId val="1010353472"/>
      </c:barChart>
      <c:catAx>
        <c:axId val="100758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353472"/>
        <c:crosses val="autoZero"/>
        <c:auto val="1"/>
        <c:lblAlgn val="ctr"/>
        <c:lblOffset val="100"/>
        <c:noMultiLvlLbl val="0"/>
      </c:catAx>
      <c:valAx>
        <c:axId val="101035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58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Categories!PivotTable2</c:name>
    <c:fmtId val="6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D-42C9-96D0-BF03575EA72B}"/>
            </c:ext>
          </c:extLst>
        </c:ser>
        <c:ser>
          <c:idx val="1"/>
          <c:order val="1"/>
          <c:tx>
            <c:strRef>
              <c:f>'Pivot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D-42C9-96D0-BF03575EA72B}"/>
            </c:ext>
          </c:extLst>
        </c:ser>
        <c:ser>
          <c:idx val="2"/>
          <c:order val="2"/>
          <c:tx>
            <c:strRef>
              <c:f>'Pivot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Categories'!$D$5:$D$14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D-42C9-96D0-BF03575EA72B}"/>
            </c:ext>
          </c:extLst>
        </c:ser>
        <c:ser>
          <c:idx val="3"/>
          <c:order val="3"/>
          <c:tx>
            <c:strRef>
              <c:f>'Pivot 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Categories'!$E$5:$E$14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D-42C9-96D0-BF03575EA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2289696"/>
        <c:axId val="821042560"/>
      </c:barChart>
      <c:catAx>
        <c:axId val="88228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042560"/>
        <c:crosses val="autoZero"/>
        <c:auto val="1"/>
        <c:lblAlgn val="ctr"/>
        <c:lblOffset val="100"/>
        <c:noMultiLvlLbl val="0"/>
      </c:catAx>
      <c:valAx>
        <c:axId val="82104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28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E-48D3-9878-907430FA9F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E-48D3-9878-907430FA9F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6E-48D3-9878-907430FA9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96960"/>
        <c:axId val="69254720"/>
      </c:lineChart>
      <c:catAx>
        <c:axId val="18949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4720"/>
        <c:crosses val="autoZero"/>
        <c:auto val="1"/>
        <c:lblAlgn val="ctr"/>
        <c:lblOffset val="100"/>
        <c:noMultiLvlLbl val="0"/>
      </c:catAx>
      <c:valAx>
        <c:axId val="692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9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2-4107-B7A0-396249AC05E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2-4107-B7A0-396249AC05E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F2-4107-B7A0-396249AC0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670912"/>
        <c:axId val="625100048"/>
      </c:lineChart>
      <c:catAx>
        <c:axId val="85067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00048"/>
        <c:crosses val="autoZero"/>
        <c:auto val="1"/>
        <c:lblAlgn val="ctr"/>
        <c:lblOffset val="100"/>
        <c:noMultiLvlLbl val="0"/>
      </c:catAx>
      <c:valAx>
        <c:axId val="62510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7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1</xdr:row>
      <xdr:rowOff>148590</xdr:rowOff>
    </xdr:from>
    <xdr:to>
      <xdr:col>21</xdr:col>
      <xdr:colOff>533400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AE1B8-941E-4AA4-9611-866076501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25872</xdr:colOff>
      <xdr:row>0</xdr:row>
      <xdr:rowOff>0</xdr:rowOff>
    </xdr:from>
    <xdr:to>
      <xdr:col>15</xdr:col>
      <xdr:colOff>5906</xdr:colOff>
      <xdr:row>19</xdr:row>
      <xdr:rowOff>41349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59E0BC-F4D2-44BD-B317-FD7C4B339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723900</xdr:colOff>
      <xdr:row>0</xdr:row>
      <xdr:rowOff>0</xdr:rowOff>
    </xdr:from>
    <xdr:to>
      <xdr:col>14</xdr:col>
      <xdr:colOff>15240</xdr:colOff>
      <xdr:row>18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C94496-24A6-446D-8F86-3FAF68061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13</xdr:row>
      <xdr:rowOff>11430</xdr:rowOff>
    </xdr:from>
    <xdr:to>
      <xdr:col>16</xdr:col>
      <xdr:colOff>30480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EFAF7-3189-4302-A20D-7E622C02B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s Davenport" refreshedDate="43758.598705439814" createdVersion="6" refreshedVersion="6" minRefreshableVersion="3" recordCount="4115" xr:uid="{FD1B3013-AF0C-4CB7-9458-52EFAE266106}">
  <cacheSource type="worksheet">
    <worksheetSource ref="A1:T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s Davenport" refreshedDate="43761.740719560185" createdVersion="6" refreshedVersion="6" minRefreshableVersion="3" recordCount="4115" xr:uid="{F2D56496-24D4-4496-9555-768D4E12C5C8}">
  <cacheSource type="worksheet">
    <worksheetSource ref="A1:T1048576" sheet="StarterBook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0">
      <sharedItems containsString="0" containsBlank="1" containsNumber="1" minValue="0" maxValue="2260300"/>
    </cacheField>
    <cacheField name="Average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Month" numFmtId="14">
      <sharedItems containsBlank="1" count="13">
        <s v="July"/>
        <s v="March"/>
        <s v="February"/>
        <s v="August"/>
        <s v="December"/>
        <s v="June"/>
        <s v="April"/>
        <s v="September"/>
        <s v="November"/>
        <s v="January"/>
        <s v="May"/>
        <s v="October"/>
        <m/>
      </sharedItems>
    </cacheField>
    <cacheField name="Year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  <x v="0"/>
    <s v="2015"/>
  </r>
  <r>
    <n v="1"/>
    <s v="FannibalFest Fan Convention"/>
    <s v="A Hannibal TV Show Fan Convention and Art Collective"/>
    <n v="10275"/>
    <n v="14653"/>
    <x v="0"/>
    <s v="US"/>
    <x v="0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  <x v="1"/>
    <s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d v="2016-02-15T16:51:23"/>
    <n v="1454691083"/>
    <x v="2"/>
    <b v="0"/>
    <n v="35"/>
    <b v="1"/>
    <s v="film &amp; video/television"/>
    <n v="105"/>
    <n v="15"/>
    <x v="0"/>
    <s v="television"/>
    <x v="2"/>
    <s v="2016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  <x v="3"/>
    <s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  <x v="4"/>
    <s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  <x v="0"/>
    <s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  <x v="5"/>
    <s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  <x v="0"/>
    <s v="2016"/>
  </r>
  <r>
    <n v="8"/>
    <s v="Sizzling in the Kitchen Flynn Style"/>
    <s v="Help us raise the funds to film our pilot episode!"/>
    <n v="3500"/>
    <n v="3501.52"/>
    <x v="0"/>
    <s v="US"/>
    <x v="0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  <x v="6"/>
    <s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  <x v="6"/>
    <s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  <x v="5"/>
    <s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  <x v="3"/>
    <s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  <x v="0"/>
    <s v="2014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  <x v="5"/>
    <s v="2016"/>
  </r>
  <r>
    <n v="14"/>
    <s v="3010 | Sci-fi Series"/>
    <s v="A highly charged post apocalyptic sci fi series that pulls no punches!"/>
    <n v="6000"/>
    <n v="6056"/>
    <x v="0"/>
    <s v="AU"/>
    <x v="2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  <x v="0"/>
    <s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  <x v="7"/>
    <s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  <x v="5"/>
    <s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  <x v="8"/>
    <s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  <x v="7"/>
    <s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  <x v="0"/>
    <s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d v="2015-09-13T18:11:52"/>
    <n v="1436983912"/>
    <x v="20"/>
    <b v="0"/>
    <n v="25"/>
    <b v="1"/>
    <s v="film &amp; video/television"/>
    <n v="100.2"/>
    <n v="80.16"/>
    <x v="0"/>
    <s v="television"/>
    <x v="7"/>
    <s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  <x v="7"/>
    <s v="2014"/>
  </r>
  <r>
    <n v="22"/>
    <s v="CREATURES OF HABIT!"/>
    <s v="Meet Gary, and Troy: Two unlikely friends that investigate &quot;strange phenomenon&quot;."/>
    <n v="350"/>
    <n v="410"/>
    <x v="0"/>
    <s v="US"/>
    <x v="0"/>
    <n v="1420099140"/>
    <d v="2015-01-01T07:59:00"/>
    <n v="1418766740"/>
    <x v="22"/>
    <b v="0"/>
    <n v="8"/>
    <b v="1"/>
    <s v="film &amp; video/television"/>
    <n v="117.14285714285715"/>
    <n v="51.25"/>
    <x v="0"/>
    <s v="television"/>
    <x v="9"/>
    <s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  <x v="6"/>
    <s v="2015"/>
  </r>
  <r>
    <n v="24"/>
    <s v="Bring STL Up Late to TV"/>
    <s v="STL Up Late is a weekly late night comedy talk show for St. Louis television."/>
    <n v="35000"/>
    <n v="38082.69"/>
    <x v="0"/>
    <s v="US"/>
    <x v="0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  <x v="7"/>
    <s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  <x v="9"/>
    <s v="2016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  <x v="3"/>
    <s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  <x v="8"/>
    <s v="2014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  <x v="4"/>
    <s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  <x v="0"/>
    <s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  <x v="3"/>
    <s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d v="2016-01-25T19:00:34"/>
    <n v="1452193234"/>
    <x v="31"/>
    <b v="0"/>
    <n v="1"/>
    <b v="1"/>
    <s v="film &amp; video/television"/>
    <n v="100"/>
    <n v="13"/>
    <x v="0"/>
    <s v="television"/>
    <x v="9"/>
    <s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  <x v="10"/>
    <s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d v="2015-11-08T16:51:41"/>
    <n v="1444405901"/>
    <x v="33"/>
    <b v="0"/>
    <n v="64"/>
    <b v="1"/>
    <s v="film &amp; video/television"/>
    <n v="102.0952380952381"/>
    <n v="83.75"/>
    <x v="0"/>
    <s v="television"/>
    <x v="8"/>
    <s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  <x v="3"/>
    <s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  <x v="6"/>
    <s v="2015"/>
  </r>
  <r>
    <n v="36"/>
    <s v="THE LISTENING BOX"/>
    <s v="A modern day priest makes an unusual discovery, setting off a chain of events."/>
    <n v="6000"/>
    <n v="8529"/>
    <x v="0"/>
    <s v="US"/>
    <x v="0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  <x v="6"/>
    <s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  <x v="2"/>
    <s v="2015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  <x v="10"/>
    <s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  <x v="10"/>
    <s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  <x v="5"/>
    <s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d v="2014-10-05T13:39:14"/>
    <n v="1409924354"/>
    <x v="41"/>
    <b v="0"/>
    <n v="19"/>
    <b v="1"/>
    <s v="film &amp; video/television"/>
    <n v="100"/>
    <n v="105.26315789473684"/>
    <x v="0"/>
    <s v="television"/>
    <x v="11"/>
    <s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  <x v="4"/>
    <s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  <x v="0"/>
    <s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d v="2014-10-07T02:22:17"/>
    <n v="1408760537"/>
    <x v="44"/>
    <b v="0"/>
    <n v="15"/>
    <b v="1"/>
    <s v="film &amp; video/television"/>
    <n v="100"/>
    <n v="133.33333333333334"/>
    <x v="0"/>
    <s v="television"/>
    <x v="11"/>
    <s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d v="2016-04-27T14:58:27"/>
    <n v="1459177107"/>
    <x v="45"/>
    <b v="0"/>
    <n v="61"/>
    <b v="1"/>
    <s v="film &amp; video/television"/>
    <n v="120"/>
    <n v="98.360655737704917"/>
    <x v="0"/>
    <s v="television"/>
    <x v="6"/>
    <s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  <x v="4"/>
    <s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  <x v="4"/>
    <s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  <x v="1"/>
    <s v="2015"/>
  </r>
  <r>
    <n v="49"/>
    <s v="Driving Jersey - Season Five"/>
    <s v="Driving Jersey is real people telling real stories."/>
    <n v="12000"/>
    <n v="12000"/>
    <x v="0"/>
    <s v="US"/>
    <x v="0"/>
    <n v="1445660045"/>
    <d v="2015-10-24T04:14:05"/>
    <n v="1443068045"/>
    <x v="49"/>
    <b v="0"/>
    <n v="87"/>
    <b v="1"/>
    <s v="film &amp; video/television"/>
    <n v="100"/>
    <n v="137.93103448275863"/>
    <x v="0"/>
    <s v="television"/>
    <x v="11"/>
    <s v="201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d v="2015-01-30T17:00:00"/>
    <n v="1419271458"/>
    <x v="50"/>
    <b v="0"/>
    <n v="22"/>
    <b v="1"/>
    <s v="film &amp; video/television"/>
    <n v="100"/>
    <n v="27.272727272727273"/>
    <x v="0"/>
    <s v="television"/>
    <x v="9"/>
    <s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  <x v="3"/>
    <s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  <x v="0"/>
    <s v="2014"/>
  </r>
  <r>
    <n v="53"/>
    <s v="Rolling out Vegan Mashup's Season 2"/>
    <s v="Delicious TV's Vegan Mashup launching season two on public television"/>
    <n v="3000"/>
    <n v="3289"/>
    <x v="0"/>
    <s v="US"/>
    <x v="0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  <x v="6"/>
    <s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d v="2015-12-25T17:07:01"/>
    <n v="1448471221"/>
    <x v="54"/>
    <b v="0"/>
    <n v="52"/>
    <b v="1"/>
    <s v="film &amp; video/television"/>
    <n v="101"/>
    <n v="194.23076923076923"/>
    <x v="0"/>
    <s v="television"/>
    <x v="4"/>
    <s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  <x v="10"/>
    <s v="2016"/>
  </r>
  <r>
    <n v="56"/>
    <s v="Voxwomen Cycling Show"/>
    <s v="We want to see more women's cycling on TV - and we need your help to make it happen!"/>
    <n v="8000"/>
    <n v="8581"/>
    <x v="0"/>
    <s v="GB"/>
    <x v="1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  <x v="5"/>
    <s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  <x v="6"/>
    <s v="2015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  <x v="8"/>
    <s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  <x v="7"/>
    <s v="2015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  <x v="1"/>
    <s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  <x v="5"/>
    <s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  <x v="1"/>
    <s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  <x v="4"/>
    <s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  <x v="0"/>
    <s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  <x v="3"/>
    <s v="2014"/>
  </r>
  <r>
    <n v="66"/>
    <s v="A Stagnant Fever: Short Film"/>
    <s v="A dark comedy set in the '60s about clinical depression and one night stands."/>
    <n v="2000"/>
    <n v="2372"/>
    <x v="0"/>
    <s v="US"/>
    <x v="0"/>
    <n v="1468873420"/>
    <d v="2016-07-18T20:23:40"/>
    <n v="1466281420"/>
    <x v="66"/>
    <b v="0"/>
    <n v="26"/>
    <b v="1"/>
    <s v="film &amp; video/shorts"/>
    <n v="118.6"/>
    <n v="91.230769230769226"/>
    <x v="0"/>
    <s v="shorts"/>
    <x v="0"/>
    <s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d v="2012-07-15T14:00:04"/>
    <n v="1339768804"/>
    <x v="67"/>
    <b v="0"/>
    <n v="20"/>
    <b v="1"/>
    <s v="film &amp; video/shorts"/>
    <n v="116.25000000000001"/>
    <n v="116.25"/>
    <x v="0"/>
    <s v="shorts"/>
    <x v="0"/>
    <s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  <x v="2"/>
    <s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d v="2011-10-02T06:59:00"/>
    <n v="1314765025"/>
    <x v="69"/>
    <b v="0"/>
    <n v="178"/>
    <b v="1"/>
    <s v="film &amp; video/shorts"/>
    <n v="110.9423"/>
    <n v="62.327134831460668"/>
    <x v="0"/>
    <s v="shorts"/>
    <x v="11"/>
    <s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d v="2011-09-04T21:30:45"/>
    <n v="1309987845"/>
    <x v="70"/>
    <b v="0"/>
    <n v="17"/>
    <b v="1"/>
    <s v="film &amp; video/shorts"/>
    <n v="127.2"/>
    <n v="37.411764705882355"/>
    <x v="0"/>
    <s v="shorts"/>
    <x v="7"/>
    <s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d v="2012-05-28T06:30:57"/>
    <n v="1333002657"/>
    <x v="71"/>
    <b v="0"/>
    <n v="32"/>
    <b v="1"/>
    <s v="film &amp; video/shorts"/>
    <n v="123.94444444444443"/>
    <n v="69.71875"/>
    <x v="0"/>
    <s v="shorts"/>
    <x v="10"/>
    <s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  <x v="8"/>
    <s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d v="2011-05-03T03:59:00"/>
    <n v="1297620584"/>
    <x v="73"/>
    <b v="0"/>
    <n v="18"/>
    <b v="1"/>
    <s v="film &amp; video/shorts"/>
    <n v="100"/>
    <n v="50"/>
    <x v="0"/>
    <s v="shorts"/>
    <x v="10"/>
    <s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  <x v="9"/>
    <s v="2016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  <x v="6"/>
    <s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  <x v="4"/>
    <s v="2011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d v="2012-05-21T02:59:00"/>
    <n v="1332991717"/>
    <x v="77"/>
    <b v="0"/>
    <n v="26"/>
    <b v="1"/>
    <s v="film &amp; video/shorts"/>
    <n v="392.5"/>
    <n v="60.384615384615387"/>
    <x v="0"/>
    <s v="shorts"/>
    <x v="10"/>
    <s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d v="2016-09-01T17:32:01"/>
    <n v="1471887121"/>
    <x v="78"/>
    <b v="0"/>
    <n v="35"/>
    <b v="1"/>
    <s v="film &amp; video/shorts"/>
    <n v="2702"/>
    <n v="38.6"/>
    <x v="0"/>
    <s v="shorts"/>
    <x v="7"/>
    <s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d v="2014-04-25T18:38:13"/>
    <n v="1395859093"/>
    <x v="79"/>
    <b v="0"/>
    <n v="41"/>
    <b v="1"/>
    <s v="film &amp; video/shorts"/>
    <n v="127"/>
    <n v="40.268292682926827"/>
    <x v="0"/>
    <s v="shorts"/>
    <x v="6"/>
    <s v="2014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d v="2013-12-10T02:00:56"/>
    <n v="1383616856"/>
    <x v="80"/>
    <b v="0"/>
    <n v="47"/>
    <b v="1"/>
    <s v="film &amp; video/shorts"/>
    <n v="107.25"/>
    <n v="273.82978723404256"/>
    <x v="0"/>
    <s v="shorts"/>
    <x v="4"/>
    <s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d v="2012-07-14T03:02:00"/>
    <n v="1341892127"/>
    <x v="81"/>
    <b v="0"/>
    <n v="28"/>
    <b v="1"/>
    <s v="film &amp; video/shorts"/>
    <n v="198"/>
    <n v="53.035714285714285"/>
    <x v="0"/>
    <s v="shorts"/>
    <x v="0"/>
    <s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  <x v="11"/>
    <s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  <x v="2"/>
    <s v="2015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d v="2011-05-15T18:11:26"/>
    <n v="1302891086"/>
    <x v="84"/>
    <b v="0"/>
    <n v="7"/>
    <b v="1"/>
    <s v="film &amp; video/shorts"/>
    <n v="100"/>
    <n v="71.428571428571431"/>
    <x v="0"/>
    <s v="shorts"/>
    <x v="10"/>
    <s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  <x v="7"/>
    <s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  <x v="4"/>
    <s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d v="2010-06-03T01:41:00"/>
    <n v="1274705803"/>
    <x v="87"/>
    <b v="0"/>
    <n v="25"/>
    <b v="1"/>
    <s v="film &amp; video/shorts"/>
    <n v="104.60000000000001"/>
    <n v="104.6"/>
    <x v="0"/>
    <s v="shorts"/>
    <x v="5"/>
    <s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d v="2014-06-22T15:48:51"/>
    <n v="1401205731"/>
    <x v="88"/>
    <b v="0"/>
    <n v="60"/>
    <b v="1"/>
    <s v="film &amp; video/shorts"/>
    <n v="102.85714285714285"/>
    <n v="60"/>
    <x v="0"/>
    <s v="shorts"/>
    <x v="5"/>
    <s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  <x v="5"/>
    <s v="2013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d v="2011-07-12T07:08:19"/>
    <n v="1307862499"/>
    <x v="90"/>
    <b v="0"/>
    <n v="16"/>
    <b v="1"/>
    <s v="film &amp; video/shorts"/>
    <n v="100.4"/>
    <n v="31.375"/>
    <x v="0"/>
    <s v="shorts"/>
    <x v="0"/>
    <s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d v="2011-05-17T09:39:24"/>
    <n v="1300354764"/>
    <x v="91"/>
    <b v="0"/>
    <n v="46"/>
    <b v="1"/>
    <s v="film &amp; video/shorts"/>
    <n v="120"/>
    <n v="78.260869565217391"/>
    <x v="0"/>
    <s v="shorts"/>
    <x v="10"/>
    <s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d v="2017-02-01T08:00:00"/>
    <n v="1481949983"/>
    <x v="92"/>
    <b v="0"/>
    <n v="43"/>
    <b v="1"/>
    <s v="film &amp; video/shorts"/>
    <n v="105.2"/>
    <n v="122.32558139534883"/>
    <x v="0"/>
    <s v="shorts"/>
    <x v="2"/>
    <s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  <x v="0"/>
    <s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d v="2014-04-07T17:13:42"/>
    <n v="1395162822"/>
    <x v="94"/>
    <b v="0"/>
    <n v="12"/>
    <b v="1"/>
    <s v="film &amp; video/shorts"/>
    <n v="104"/>
    <n v="21.666666666666668"/>
    <x v="0"/>
    <s v="shorts"/>
    <x v="6"/>
    <s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  <x v="2"/>
    <s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  <x v="3"/>
    <s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d v="2011-07-12T03:14:42"/>
    <n v="1307848482"/>
    <x v="97"/>
    <b v="0"/>
    <n v="8"/>
    <b v="1"/>
    <s v="film &amp; video/shorts"/>
    <n v="106.25"/>
    <n v="53.125"/>
    <x v="0"/>
    <s v="shorts"/>
    <x v="0"/>
    <s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d v="2012-12-07T23:30:00"/>
    <n v="1351796674"/>
    <x v="98"/>
    <b v="0"/>
    <n v="60"/>
    <b v="1"/>
    <s v="film &amp; video/shorts"/>
    <n v="106.25"/>
    <n v="56.666666666666664"/>
    <x v="0"/>
    <s v="shorts"/>
    <x v="4"/>
    <s v="2012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  <x v="9"/>
    <s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d v="2012-11-04T19:04:46"/>
    <n v="1350324286"/>
    <x v="100"/>
    <b v="0"/>
    <n v="26"/>
    <b v="1"/>
    <s v="film &amp; video/shorts"/>
    <n v="100"/>
    <n v="192.30769230769232"/>
    <x v="0"/>
    <s v="shorts"/>
    <x v="8"/>
    <s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d v="2013-01-24T18:38:30"/>
    <n v="1356979110"/>
    <x v="101"/>
    <b v="0"/>
    <n v="35"/>
    <b v="1"/>
    <s v="film &amp; video/shorts"/>
    <n v="100"/>
    <n v="100"/>
    <x v="0"/>
    <s v="shorts"/>
    <x v="9"/>
    <s v="2013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  <x v="4"/>
    <s v="2010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  <x v="1"/>
    <s v="2014"/>
  </r>
  <r>
    <n v="104"/>
    <s v="Good 'Ol Trumpet"/>
    <s v="UCF short film about an old man, his love for music, and his misplaced trumpet.  "/>
    <n v="500"/>
    <n v="600"/>
    <x v="0"/>
    <s v="US"/>
    <x v="0"/>
    <n v="1301792400"/>
    <d v="2011-04-03T01:00:00"/>
    <n v="1299775266"/>
    <x v="104"/>
    <b v="0"/>
    <n v="10"/>
    <b v="1"/>
    <s v="film &amp; video/shorts"/>
    <n v="120"/>
    <n v="60"/>
    <x v="0"/>
    <s v="shorts"/>
    <x v="6"/>
    <s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  <x v="10"/>
    <s v="2016"/>
  </r>
  <r>
    <n v="106"/>
    <s v="LOST WEEKEND"/>
    <s v="A Boy. A Girl. A Car. A Serial Killer."/>
    <n v="5000"/>
    <n v="5025"/>
    <x v="0"/>
    <s v="US"/>
    <x v="0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  <x v="6"/>
    <s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  <x v="6"/>
    <s v="2011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  <x v="10"/>
    <s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  <x v="2"/>
    <s v="2011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  <x v="8"/>
    <s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  <x v="10"/>
    <s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d v="2014-04-13T02:00:00"/>
    <n v="1395277318"/>
    <x v="112"/>
    <b v="0"/>
    <n v="81"/>
    <b v="1"/>
    <s v="film &amp; video/shorts"/>
    <n v="104"/>
    <n v="64.197530864197532"/>
    <x v="0"/>
    <s v="shorts"/>
    <x v="6"/>
    <s v="2014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d v="2011-08-06T15:00:00"/>
    <n v="1311963128"/>
    <x v="113"/>
    <b v="0"/>
    <n v="78"/>
    <b v="1"/>
    <s v="film &amp; video/shorts"/>
    <n v="141"/>
    <n v="90.384615384615387"/>
    <x v="0"/>
    <s v="shorts"/>
    <x v="3"/>
    <s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  <x v="9"/>
    <s v="2012"/>
  </r>
  <r>
    <n v="115"/>
    <s v="The World's Greatest Lover"/>
    <s v="Never judge a book (or a lover) by their cover."/>
    <n v="450"/>
    <n v="632"/>
    <x v="0"/>
    <s v="US"/>
    <x v="0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  <x v="2"/>
    <s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  <x v="6"/>
    <s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  <x v="5"/>
    <s v="201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  <x v="0"/>
    <s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  <x v="3"/>
    <s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  <x v="11"/>
    <s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  <x v="6"/>
    <s v="2015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d v="2016-10-10T10:21:47"/>
    <n v="1470910907"/>
    <x v="122"/>
    <b v="0"/>
    <n v="0"/>
    <b v="0"/>
    <s v="film &amp; video/science fiction"/>
    <n v="0"/>
    <n v="0"/>
    <x v="0"/>
    <s v="science fiction"/>
    <x v="11"/>
    <s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  <x v="11"/>
    <s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d v="2015-05-15T22:17:22"/>
    <n v="1429568242"/>
    <x v="124"/>
    <b v="0"/>
    <n v="0"/>
    <b v="0"/>
    <s v="film &amp; video/science fiction"/>
    <n v="0"/>
    <n v="0"/>
    <x v="0"/>
    <s v="science fiction"/>
    <x v="10"/>
    <s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  <x v="2"/>
    <s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  <x v="5"/>
    <s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d v="2015-04-03T13:59:01"/>
    <n v="1425481141"/>
    <x v="127"/>
    <b v="0"/>
    <n v="4"/>
    <b v="0"/>
    <s v="film &amp; video/science fiction"/>
    <n v="2.375"/>
    <n v="47.5"/>
    <x v="0"/>
    <s v="science fiction"/>
    <x v="6"/>
    <s v="2015"/>
  </r>
  <r>
    <n v="128"/>
    <s v="Ralphi3 (Canceled)"/>
    <s v="A Science Fiction film filled with entertainment and Excitement"/>
    <n v="100000"/>
    <n v="1867"/>
    <x v="1"/>
    <s v="US"/>
    <x v="0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  <x v="11"/>
    <s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d v="2014-10-30T22:29:43"/>
    <n v="1409524183"/>
    <x v="129"/>
    <b v="0"/>
    <n v="0"/>
    <b v="0"/>
    <s v="film &amp; video/science fiction"/>
    <n v="0"/>
    <n v="0"/>
    <x v="0"/>
    <s v="science fiction"/>
    <x v="11"/>
    <s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d v="2014-06-16T20:16:00"/>
    <n v="1400536692"/>
    <x v="130"/>
    <b v="0"/>
    <n v="0"/>
    <b v="0"/>
    <s v="film &amp; video/science fiction"/>
    <n v="0"/>
    <n v="0"/>
    <x v="0"/>
    <s v="science fiction"/>
    <x v="5"/>
    <s v="2014"/>
  </r>
  <r>
    <n v="131"/>
    <s v="I (Canceled)"/>
    <s v="I"/>
    <n v="1200"/>
    <n v="0"/>
    <x v="1"/>
    <s v="US"/>
    <x v="0"/>
    <n v="1467763200"/>
    <d v="2016-07-06T00:00:00"/>
    <n v="1466453161"/>
    <x v="131"/>
    <b v="0"/>
    <n v="0"/>
    <b v="0"/>
    <s v="film &amp; video/science fiction"/>
    <n v="0"/>
    <n v="0"/>
    <x v="0"/>
    <s v="science fiction"/>
    <x v="0"/>
    <s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  <x v="8"/>
    <s v="2014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d v="2016-05-31T17:31:00"/>
    <n v="1462130584"/>
    <x v="133"/>
    <b v="0"/>
    <n v="0"/>
    <b v="0"/>
    <s v="film &amp; video/science fiction"/>
    <n v="0"/>
    <n v="0"/>
    <x v="0"/>
    <s v="science fiction"/>
    <x v="10"/>
    <s v="2016"/>
  </r>
  <r>
    <n v="134"/>
    <s v="MARLEY'S GHOST (AMBASSADORS OF STEAM) (Canceled)"/>
    <s v="steampunk  remake of &quot;a Christmas carol&quot;"/>
    <n v="5000"/>
    <n v="0"/>
    <x v="1"/>
    <s v="US"/>
    <x v="0"/>
    <n v="1441386000"/>
    <d v="2015-09-04T17:00:00"/>
    <n v="1438811418"/>
    <x v="134"/>
    <b v="0"/>
    <n v="0"/>
    <b v="0"/>
    <s v="film &amp; video/science fiction"/>
    <n v="0"/>
    <n v="0"/>
    <x v="0"/>
    <s v="science fiction"/>
    <x v="7"/>
    <s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  <x v="0"/>
    <s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d v="2015-05-16T10:16:00"/>
    <n v="1427968234"/>
    <x v="136"/>
    <b v="0"/>
    <n v="0"/>
    <b v="0"/>
    <s v="film &amp; video/science fiction"/>
    <n v="0"/>
    <n v="0"/>
    <x v="0"/>
    <s v="science fiction"/>
    <x v="10"/>
    <s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d v="2015-10-12T13:46:33"/>
    <n v="1440337593"/>
    <x v="137"/>
    <b v="0"/>
    <n v="0"/>
    <b v="0"/>
    <s v="film &amp; video/science fiction"/>
    <n v="0"/>
    <n v="0"/>
    <x v="0"/>
    <s v="science fiction"/>
    <x v="11"/>
    <s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  <x v="3"/>
    <s v="2015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d v="2015-07-12T22:06:12"/>
    <n v="1435874772"/>
    <x v="139"/>
    <b v="0"/>
    <n v="1"/>
    <b v="0"/>
    <s v="film &amp; video/science fiction"/>
    <n v="100"/>
    <n v="500"/>
    <x v="0"/>
    <s v="science fiction"/>
    <x v="0"/>
    <s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d v="2015-03-20T03:45:32"/>
    <n v="1424234732"/>
    <x v="140"/>
    <b v="0"/>
    <n v="0"/>
    <b v="0"/>
    <s v="film &amp; video/science fiction"/>
    <n v="0"/>
    <n v="0"/>
    <x v="0"/>
    <s v="science fiction"/>
    <x v="1"/>
    <s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  <x v="10"/>
    <s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  <x v="8"/>
    <s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d v="2016-09-03T05:55:00"/>
    <n v="1467941542"/>
    <x v="143"/>
    <b v="0"/>
    <n v="0"/>
    <b v="0"/>
    <s v="film &amp; video/science fiction"/>
    <n v="0"/>
    <n v="0"/>
    <x v="0"/>
    <s v="science fiction"/>
    <x v="7"/>
    <s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  <x v="6"/>
    <s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  <x v="3"/>
    <s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  <x v="9"/>
    <s v="2017"/>
  </r>
  <r>
    <n v="147"/>
    <s v="Consumed (Static Air) (Canceled)"/>
    <s v="Film makers catch live footage beyond their wildest dreams."/>
    <n v="7000"/>
    <n v="0"/>
    <x v="1"/>
    <s v="GB"/>
    <x v="1"/>
    <n v="1420741080"/>
    <d v="2015-01-08T18:18:00"/>
    <n v="1417026340"/>
    <x v="147"/>
    <b v="0"/>
    <n v="0"/>
    <b v="0"/>
    <s v="film &amp; video/science fiction"/>
    <n v="0"/>
    <n v="0"/>
    <x v="0"/>
    <s v="science fiction"/>
    <x v="9"/>
    <s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d v="2016-02-27T06:45:36"/>
    <n v="1453963536"/>
    <x v="148"/>
    <b v="0"/>
    <n v="2"/>
    <b v="0"/>
    <s v="film &amp; video/science fiction"/>
    <n v="0.08"/>
    <n v="20"/>
    <x v="0"/>
    <s v="science fiction"/>
    <x v="2"/>
    <s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  <x v="4"/>
    <s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  <x v="10"/>
    <s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  <x v="5"/>
    <s v="2015"/>
  </r>
  <r>
    <n v="152"/>
    <s v="The Great Dark (Canceled)"/>
    <s v="The Great Dark is a journey through the unimaginable...and un foreseeable..."/>
    <n v="380000"/>
    <n v="30"/>
    <x v="1"/>
    <s v="US"/>
    <x v="0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  <x v="7"/>
    <s v="2014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  <x v="4"/>
    <s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  <x v="5"/>
    <s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  <x v="0"/>
    <s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  <x v="3"/>
    <s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  <x v="2"/>
    <s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d v="2014-10-22T01:50:28"/>
    <n v="1411350628"/>
    <x v="158"/>
    <b v="0"/>
    <n v="0"/>
    <b v="0"/>
    <s v="film &amp; video/science fiction"/>
    <n v="0"/>
    <n v="0"/>
    <x v="0"/>
    <s v="science fiction"/>
    <x v="11"/>
    <s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d v="2016-07-03T10:25:45"/>
    <n v="1464085545"/>
    <x v="159"/>
    <b v="0"/>
    <n v="1"/>
    <b v="0"/>
    <s v="film &amp; video/science fiction"/>
    <n v="2E-3"/>
    <n v="10"/>
    <x v="0"/>
    <s v="science fiction"/>
    <x v="0"/>
    <s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d v="2015-08-15T21:54:51"/>
    <n v="1434491691"/>
    <x v="160"/>
    <b v="0"/>
    <n v="0"/>
    <b v="0"/>
    <s v="film &amp; video/drama"/>
    <n v="0"/>
    <n v="0"/>
    <x v="0"/>
    <s v="drama"/>
    <x v="3"/>
    <s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d v="2014-07-02T16:29:55"/>
    <n v="1401726595"/>
    <x v="161"/>
    <b v="0"/>
    <n v="1"/>
    <b v="0"/>
    <s v="film &amp; video/drama"/>
    <n v="0.01"/>
    <n v="5"/>
    <x v="0"/>
    <s v="drama"/>
    <x v="0"/>
    <s v="2014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d v="2014-08-16T23:42:00"/>
    <n v="1405393356"/>
    <x v="162"/>
    <b v="0"/>
    <n v="10"/>
    <b v="0"/>
    <s v="film &amp; video/drama"/>
    <n v="15.535714285714286"/>
    <n v="43.5"/>
    <x v="0"/>
    <s v="drama"/>
    <x v="3"/>
    <s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d v="2015-10-01T00:00:00"/>
    <n v="1440716654"/>
    <x v="163"/>
    <b v="0"/>
    <n v="0"/>
    <b v="0"/>
    <s v="film &amp; video/drama"/>
    <n v="0"/>
    <n v="0"/>
    <x v="0"/>
    <s v="drama"/>
    <x v="11"/>
    <s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  <x v="7"/>
    <s v="2014"/>
  </r>
  <r>
    <n v="165"/>
    <s v="NET"/>
    <s v="A teacher. A boy. The beach and a heatwave that drove them all insane."/>
    <n v="17000"/>
    <n v="0"/>
    <x v="2"/>
    <s v="GB"/>
    <x v="1"/>
    <n v="1452613724"/>
    <d v="2016-01-12T15:48:44"/>
    <n v="1450021724"/>
    <x v="165"/>
    <b v="0"/>
    <n v="0"/>
    <b v="0"/>
    <s v="film &amp; video/drama"/>
    <n v="0"/>
    <n v="0"/>
    <x v="0"/>
    <s v="drama"/>
    <x v="9"/>
    <s v="2016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d v="2017-01-16T01:49:22"/>
    <n v="1481939362"/>
    <x v="166"/>
    <b v="0"/>
    <n v="1"/>
    <b v="0"/>
    <s v="film &amp; video/drama"/>
    <n v="60"/>
    <n v="3000"/>
    <x v="0"/>
    <s v="drama"/>
    <x v="9"/>
    <s v="2017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d v="2015-08-04T22:15:35"/>
    <n v="1433542535"/>
    <x v="167"/>
    <b v="0"/>
    <n v="2"/>
    <b v="0"/>
    <s v="film &amp; video/drama"/>
    <n v="0.01"/>
    <n v="5.5"/>
    <x v="0"/>
    <s v="drama"/>
    <x v="3"/>
    <s v="201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d v="2015-03-19T19:02:50"/>
    <n v="1424203370"/>
    <x v="168"/>
    <b v="0"/>
    <n v="3"/>
    <b v="0"/>
    <s v="film &amp; video/drama"/>
    <n v="4.0625"/>
    <n v="108.33333333333333"/>
    <x v="0"/>
    <s v="drama"/>
    <x v="1"/>
    <s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d v="2014-10-18T12:07:39"/>
    <n v="1411042059"/>
    <x v="169"/>
    <b v="0"/>
    <n v="10"/>
    <b v="0"/>
    <s v="film &amp; video/drama"/>
    <n v="22.400000000000002"/>
    <n v="56"/>
    <x v="0"/>
    <s v="drama"/>
    <x v="11"/>
    <s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d v="2015-08-30T05:28:00"/>
    <n v="1438385283"/>
    <x v="170"/>
    <b v="0"/>
    <n v="10"/>
    <b v="0"/>
    <s v="film &amp; video/drama"/>
    <n v="3.25"/>
    <n v="32.5"/>
    <x v="0"/>
    <s v="drama"/>
    <x v="3"/>
    <s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d v="2016-08-12T04:20:14"/>
    <n v="1465791614"/>
    <x v="171"/>
    <b v="0"/>
    <n v="1"/>
    <b v="0"/>
    <s v="film &amp; video/drama"/>
    <n v="2E-3"/>
    <n v="1"/>
    <x v="0"/>
    <s v="drama"/>
    <x v="3"/>
    <s v="2016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d v="2015-03-19T08:28:43"/>
    <n v="1423733323"/>
    <x v="172"/>
    <b v="0"/>
    <n v="0"/>
    <b v="0"/>
    <s v="film &amp; video/drama"/>
    <n v="0"/>
    <n v="0"/>
    <x v="0"/>
    <s v="drama"/>
    <x v="1"/>
    <s v="2015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d v="2015-02-28T13:45:08"/>
    <n v="1422539108"/>
    <x v="173"/>
    <b v="0"/>
    <n v="0"/>
    <b v="0"/>
    <s v="film &amp; video/drama"/>
    <n v="0"/>
    <n v="0"/>
    <x v="0"/>
    <s v="drama"/>
    <x v="2"/>
    <s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d v="2015-05-08T18:12:56"/>
    <n v="1425924776"/>
    <x v="174"/>
    <b v="0"/>
    <n v="0"/>
    <b v="0"/>
    <s v="film &amp; video/drama"/>
    <n v="0"/>
    <n v="0"/>
    <x v="0"/>
    <s v="drama"/>
    <x v="10"/>
    <s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  <x v="3"/>
    <s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d v="2015-08-05T19:46:39"/>
    <n v="1436211999"/>
    <x v="176"/>
    <b v="0"/>
    <n v="0"/>
    <b v="0"/>
    <s v="film &amp; video/drama"/>
    <n v="0"/>
    <n v="0"/>
    <x v="0"/>
    <s v="drama"/>
    <x v="3"/>
    <s v="2015"/>
  </r>
  <r>
    <n v="177"/>
    <s v="The Good Samaritan"/>
    <s v="I'm making a modern day version of the bible story &quot; The Good Samaritan&quot;"/>
    <n v="450"/>
    <n v="180"/>
    <x v="2"/>
    <s v="US"/>
    <x v="0"/>
    <n v="1427155726"/>
    <d v="2015-03-24T00:08:46"/>
    <n v="1425690526"/>
    <x v="177"/>
    <b v="0"/>
    <n v="7"/>
    <b v="0"/>
    <s v="film &amp; video/drama"/>
    <n v="40"/>
    <n v="25.714285714285715"/>
    <x v="0"/>
    <s v="drama"/>
    <x v="1"/>
    <s v="2015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d v="2015-11-26T23:55:45"/>
    <n v="1445986545"/>
    <x v="178"/>
    <b v="0"/>
    <n v="0"/>
    <b v="0"/>
    <s v="film &amp; video/drama"/>
    <n v="0"/>
    <n v="0"/>
    <x v="0"/>
    <s v="drama"/>
    <x v="8"/>
    <s v="2015"/>
  </r>
  <r>
    <n v="179"/>
    <s v="Sustain: A Film About Survival"/>
    <s v="A feature-length film about how three people survive in a diseased world."/>
    <n v="1000"/>
    <n v="200"/>
    <x v="2"/>
    <s v="US"/>
    <x v="0"/>
    <n v="1457056555"/>
    <d v="2016-03-04T01:55:55"/>
    <n v="1454464555"/>
    <x v="179"/>
    <b v="0"/>
    <n v="2"/>
    <b v="0"/>
    <s v="film &amp; video/drama"/>
    <n v="20"/>
    <n v="100"/>
    <x v="0"/>
    <s v="drama"/>
    <x v="1"/>
    <s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  <x v="6"/>
    <s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d v="2015-06-22T17:48:15"/>
    <n v="1432403295"/>
    <x v="181"/>
    <b v="0"/>
    <n v="4"/>
    <b v="0"/>
    <s v="film &amp; video/drama"/>
    <n v="21.092608822670172"/>
    <n v="180.5"/>
    <x v="0"/>
    <s v="drama"/>
    <x v="5"/>
    <s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d v="2017-01-07T00:17:12"/>
    <n v="1481156232"/>
    <x v="182"/>
    <b v="0"/>
    <n v="0"/>
    <b v="0"/>
    <s v="film &amp; video/drama"/>
    <n v="0"/>
    <n v="0"/>
    <x v="0"/>
    <s v="drama"/>
    <x v="9"/>
    <s v="2017"/>
  </r>
  <r>
    <n v="183"/>
    <s v="Three Little Words"/>
    <s v="Don't kill me until I meet my Dad"/>
    <n v="12500"/>
    <n v="4482"/>
    <x v="2"/>
    <s v="GB"/>
    <x v="1"/>
    <n v="1417033610"/>
    <d v="2014-11-26T20:26:50"/>
    <n v="1414438010"/>
    <x v="183"/>
    <b v="0"/>
    <n v="12"/>
    <b v="0"/>
    <s v="film &amp; video/drama"/>
    <n v="35.856000000000002"/>
    <n v="373.5"/>
    <x v="0"/>
    <s v="drama"/>
    <x v="8"/>
    <s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d v="2014-09-01T03:59:00"/>
    <n v="1404586762"/>
    <x v="184"/>
    <b v="0"/>
    <n v="2"/>
    <b v="0"/>
    <s v="film &amp; video/drama"/>
    <n v="3.4000000000000004"/>
    <n v="25.5"/>
    <x v="0"/>
    <s v="drama"/>
    <x v="7"/>
    <s v="2014"/>
  </r>
  <r>
    <n v="185"/>
    <s v="BLANK Short Movie"/>
    <s v="Love has no boundaries!"/>
    <n v="40000"/>
    <n v="2200"/>
    <x v="2"/>
    <s v="NO"/>
    <x v="8"/>
    <n v="1471557139"/>
    <d v="2016-08-18T21:52:19"/>
    <n v="1468965139"/>
    <x v="185"/>
    <b v="0"/>
    <n v="10"/>
    <b v="0"/>
    <s v="film &amp; video/drama"/>
    <n v="5.5"/>
    <n v="220"/>
    <x v="0"/>
    <s v="drama"/>
    <x v="3"/>
    <s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d v="2017-03-03T20:00:00"/>
    <n v="1485977434"/>
    <x v="186"/>
    <b v="0"/>
    <n v="0"/>
    <b v="0"/>
    <s v="film &amp; video/drama"/>
    <n v="0"/>
    <n v="0"/>
    <x v="0"/>
    <s v="drama"/>
    <x v="1"/>
    <s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d v="2015-07-21T06:59:00"/>
    <n v="1435383457"/>
    <x v="187"/>
    <b v="0"/>
    <n v="5"/>
    <b v="0"/>
    <s v="film &amp; video/drama"/>
    <n v="16"/>
    <n v="160"/>
    <x v="0"/>
    <s v="drama"/>
    <x v="0"/>
    <s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d v="2014-09-05T04:23:35"/>
    <n v="1407299015"/>
    <x v="188"/>
    <b v="0"/>
    <n v="0"/>
    <b v="0"/>
    <s v="film &amp; video/drama"/>
    <n v="0"/>
    <n v="0"/>
    <x v="0"/>
    <s v="drama"/>
    <x v="7"/>
    <s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d v="2016-09-03T16:34:37"/>
    <n v="1467736477"/>
    <x v="189"/>
    <b v="0"/>
    <n v="5"/>
    <b v="0"/>
    <s v="film &amp; video/drama"/>
    <n v="6.8999999999999992E-2"/>
    <n v="69"/>
    <x v="0"/>
    <s v="drama"/>
    <x v="7"/>
    <s v="2016"/>
  </r>
  <r>
    <n v="190"/>
    <s v="REGIONRAT, the movie"/>
    <s v="Because hope can be a 4 letter word"/>
    <n v="12000"/>
    <n v="50"/>
    <x v="2"/>
    <s v="US"/>
    <x v="0"/>
    <n v="1466091446"/>
    <d v="2016-06-16T15:37:26"/>
    <n v="1465227446"/>
    <x v="190"/>
    <b v="0"/>
    <n v="1"/>
    <b v="0"/>
    <s v="film &amp; video/drama"/>
    <n v="0.41666666666666669"/>
    <n v="50"/>
    <x v="0"/>
    <s v="drama"/>
    <x v="5"/>
    <s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d v="2015-10-02T10:35:38"/>
    <n v="1440326138"/>
    <x v="191"/>
    <b v="0"/>
    <n v="3"/>
    <b v="0"/>
    <s v="film &amp; video/drama"/>
    <n v="5"/>
    <n v="83.333333333333329"/>
    <x v="0"/>
    <s v="drama"/>
    <x v="11"/>
    <s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  <x v="11"/>
    <s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d v="2014-11-28T23:26:06"/>
    <n v="1412029566"/>
    <x v="193"/>
    <b v="0"/>
    <n v="0"/>
    <b v="0"/>
    <s v="film &amp; video/drama"/>
    <n v="0"/>
    <n v="0"/>
    <x v="0"/>
    <s v="drama"/>
    <x v="8"/>
    <s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d v="2016-03-06T23:55:31"/>
    <n v="1452124531"/>
    <x v="194"/>
    <b v="0"/>
    <n v="3"/>
    <b v="0"/>
    <s v="film &amp; video/drama"/>
    <n v="0.12"/>
    <n v="1"/>
    <x v="0"/>
    <s v="drama"/>
    <x v="1"/>
    <s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d v="2015-07-10T16:05:32"/>
    <n v="1431360332"/>
    <x v="195"/>
    <b v="0"/>
    <n v="0"/>
    <b v="0"/>
    <s v="film &amp; video/drama"/>
    <n v="0"/>
    <n v="0"/>
    <x v="0"/>
    <s v="drama"/>
    <x v="0"/>
    <s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  <x v="11"/>
    <s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d v="2017-02-17T21:00:00"/>
    <n v="1483734100"/>
    <x v="197"/>
    <b v="0"/>
    <n v="8"/>
    <b v="0"/>
    <s v="film &amp; video/drama"/>
    <n v="10.48"/>
    <n v="32.75"/>
    <x v="0"/>
    <s v="drama"/>
    <x v="2"/>
    <s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d v="2014-10-05T09:12:02"/>
    <n v="1409908322"/>
    <x v="198"/>
    <b v="0"/>
    <n v="6"/>
    <b v="0"/>
    <s v="film &amp; video/drama"/>
    <n v="1.1159999999999999"/>
    <n v="46.5"/>
    <x v="0"/>
    <s v="drama"/>
    <x v="11"/>
    <s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d v="2016-09-01T02:58:22"/>
    <n v="1470106702"/>
    <x v="199"/>
    <b v="0"/>
    <n v="0"/>
    <b v="0"/>
    <s v="film &amp; video/drama"/>
    <n v="0"/>
    <n v="0"/>
    <x v="0"/>
    <s v="drama"/>
    <x v="7"/>
    <s v="2016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  <x v="7"/>
    <s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  <x v="2"/>
    <s v="2015"/>
  </r>
  <r>
    <n v="202"/>
    <s v="Modern Gangsters"/>
    <s v="new web series created by jonney terry"/>
    <n v="6000"/>
    <n v="0"/>
    <x v="2"/>
    <s v="US"/>
    <x v="0"/>
    <n v="1444337940"/>
    <d v="2015-10-08T20:59:00"/>
    <n v="1441750564"/>
    <x v="202"/>
    <b v="0"/>
    <n v="0"/>
    <b v="0"/>
    <s v="film &amp; video/drama"/>
    <n v="0"/>
    <n v="0"/>
    <x v="0"/>
    <s v="drama"/>
    <x v="11"/>
    <s v="2015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d v="2015-01-29T20:21:04"/>
    <n v="1417378864"/>
    <x v="203"/>
    <b v="0"/>
    <n v="8"/>
    <b v="0"/>
    <s v="film &amp; video/drama"/>
    <n v="29.84"/>
    <n v="93.25"/>
    <x v="0"/>
    <s v="drama"/>
    <x v="9"/>
    <s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  <x v="3"/>
    <s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d v="2015-10-06T15:10:22"/>
    <n v="1441120222"/>
    <x v="205"/>
    <b v="0"/>
    <n v="17"/>
    <b v="0"/>
    <s v="film &amp; video/drama"/>
    <n v="16.25"/>
    <n v="76.470588235294116"/>
    <x v="0"/>
    <s v="drama"/>
    <x v="11"/>
    <s v="2015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d v="2016-08-06T00:06:23"/>
    <n v="1468627583"/>
    <x v="206"/>
    <b v="0"/>
    <n v="0"/>
    <b v="0"/>
    <s v="film &amp; video/drama"/>
    <n v="0"/>
    <n v="0"/>
    <x v="0"/>
    <s v="drama"/>
    <x v="3"/>
    <s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  <x v="9"/>
    <s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d v="2014-12-16T08:52:47"/>
    <n v="1416127967"/>
    <x v="208"/>
    <b v="0"/>
    <n v="0"/>
    <b v="0"/>
    <s v="film &amp; video/drama"/>
    <n v="0"/>
    <n v="0"/>
    <x v="0"/>
    <s v="drama"/>
    <x v="4"/>
    <s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d v="2015-07-10T22:08:55"/>
    <n v="1433974135"/>
    <x v="209"/>
    <b v="0"/>
    <n v="0"/>
    <b v="0"/>
    <s v="film &amp; video/drama"/>
    <n v="0"/>
    <n v="0"/>
    <x v="0"/>
    <s v="drama"/>
    <x v="0"/>
    <s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d v="2015-10-01T05:00:00"/>
    <n v="1441157592"/>
    <x v="210"/>
    <b v="0"/>
    <n v="33"/>
    <b v="0"/>
    <s v="film &amp; video/drama"/>
    <n v="25.25"/>
    <n v="91.818181818181813"/>
    <x v="0"/>
    <s v="drama"/>
    <x v="11"/>
    <s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d v="2015-09-19T03:50:17"/>
    <n v="1440042617"/>
    <x v="211"/>
    <b v="0"/>
    <n v="12"/>
    <b v="0"/>
    <s v="film &amp; video/drama"/>
    <n v="44.6"/>
    <n v="185.83333333333334"/>
    <x v="0"/>
    <s v="drama"/>
    <x v="7"/>
    <s v="2015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d v="2016-04-16T20:08:40"/>
    <n v="1455656920"/>
    <x v="212"/>
    <b v="0"/>
    <n v="1"/>
    <b v="0"/>
    <s v="film &amp; video/drama"/>
    <n v="1.5873015873015872E-2"/>
    <n v="1"/>
    <x v="0"/>
    <s v="drama"/>
    <x v="6"/>
    <s v="2016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d v="2015-08-16T14:06:41"/>
    <n v="1437142547"/>
    <x v="213"/>
    <b v="0"/>
    <n v="1"/>
    <b v="0"/>
    <s v="film &amp; video/drama"/>
    <n v="0.04"/>
    <n v="20"/>
    <x v="0"/>
    <s v="drama"/>
    <x v="3"/>
    <s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d v="2015-03-06T15:22:29"/>
    <n v="1420471349"/>
    <x v="214"/>
    <b v="0"/>
    <n v="1"/>
    <b v="0"/>
    <s v="film &amp; video/drama"/>
    <n v="8.0000000000000002E-3"/>
    <n v="1"/>
    <x v="0"/>
    <s v="drama"/>
    <x v="1"/>
    <s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d v="2016-02-17T23:59:00"/>
    <n v="1452058282"/>
    <x v="215"/>
    <b v="0"/>
    <n v="1"/>
    <b v="0"/>
    <s v="film &amp; video/drama"/>
    <n v="0.22727272727272727"/>
    <n v="10"/>
    <x v="0"/>
    <s v="drama"/>
    <x v="2"/>
    <s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  <x v="6"/>
    <s v="2015"/>
  </r>
  <r>
    <n v="217"/>
    <s v="Bitch"/>
    <s v="A roadmovie by paw"/>
    <n v="100000"/>
    <n v="11943"/>
    <x v="2"/>
    <s v="SE"/>
    <x v="9"/>
    <n v="1419780149"/>
    <d v="2014-12-28T15:22:29"/>
    <n v="1417101749"/>
    <x v="217"/>
    <b v="0"/>
    <n v="38"/>
    <b v="0"/>
    <s v="film &amp; video/drama"/>
    <n v="11.943"/>
    <n v="314.28947368421052"/>
    <x v="0"/>
    <s v="drama"/>
    <x v="4"/>
    <s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d v="2015-05-15T15:04:49"/>
    <n v="1426518289"/>
    <x v="218"/>
    <b v="0"/>
    <n v="1"/>
    <b v="0"/>
    <s v="film &amp; video/drama"/>
    <n v="2"/>
    <n v="100"/>
    <x v="0"/>
    <s v="drama"/>
    <x v="10"/>
    <s v="2015"/>
  </r>
  <r>
    <n v="219"/>
    <s v="True Colors"/>
    <s v="An hour-long pilot about a group of suburban LGBT teens coming of age in the early 90's."/>
    <n v="50000"/>
    <n v="8815"/>
    <x v="2"/>
    <s v="US"/>
    <x v="0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  <x v="6"/>
    <s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d v="2015-08-20T20:06:00"/>
    <n v="1436542030"/>
    <x v="220"/>
    <b v="0"/>
    <n v="3"/>
    <b v="0"/>
    <s v="film &amp; video/drama"/>
    <n v="0.72"/>
    <n v="120"/>
    <x v="0"/>
    <s v="drama"/>
    <x v="3"/>
    <s v="2015"/>
  </r>
  <r>
    <n v="221"/>
    <s v="Archetypes"/>
    <s v="Film about Schizophrenia with Surreal Twists!"/>
    <n v="50000"/>
    <n v="0"/>
    <x v="2"/>
    <s v="US"/>
    <x v="0"/>
    <n v="1427569564"/>
    <d v="2015-03-28T19:06:04"/>
    <n v="1422389164"/>
    <x v="221"/>
    <b v="0"/>
    <n v="0"/>
    <b v="0"/>
    <s v="film &amp; video/drama"/>
    <n v="0"/>
    <n v="0"/>
    <x v="0"/>
    <s v="drama"/>
    <x v="1"/>
    <s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d v="2015-03-27T02:39:00"/>
    <n v="1422383318"/>
    <x v="222"/>
    <b v="0"/>
    <n v="2"/>
    <b v="0"/>
    <s v="film &amp; video/drama"/>
    <n v="13"/>
    <n v="65"/>
    <x v="0"/>
    <s v="drama"/>
    <x v="1"/>
    <s v="2015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d v="2016-05-22T01:05:00"/>
    <n v="1461287350"/>
    <x v="223"/>
    <b v="0"/>
    <n v="0"/>
    <b v="0"/>
    <s v="film &amp; video/drama"/>
    <n v="0"/>
    <n v="0"/>
    <x v="0"/>
    <s v="drama"/>
    <x v="10"/>
    <s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d v="2015-07-10T05:38:46"/>
    <n v="1431322726"/>
    <x v="224"/>
    <b v="0"/>
    <n v="0"/>
    <b v="0"/>
    <s v="film &amp; video/drama"/>
    <n v="0"/>
    <n v="0"/>
    <x v="0"/>
    <s v="drama"/>
    <x v="0"/>
    <s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d v="2016-04-08T22:04:14"/>
    <n v="1457564654"/>
    <x v="225"/>
    <b v="0"/>
    <n v="0"/>
    <b v="0"/>
    <s v="film &amp; video/drama"/>
    <n v="0"/>
    <n v="0"/>
    <x v="0"/>
    <s v="drama"/>
    <x v="6"/>
    <s v="2016"/>
  </r>
  <r>
    <n v="226"/>
    <s v="MAGGIE Film"/>
    <s v="A TRUE STORY OF DOMESTIC VILOLENCE THAT SEEKS TO OFFER THE VIEWER OUTLEST OF SUPPORT."/>
    <n v="29000"/>
    <n v="250"/>
    <x v="2"/>
    <s v="GB"/>
    <x v="1"/>
    <n v="1433064540"/>
    <d v="2015-05-31T09:29:00"/>
    <n v="1428854344"/>
    <x v="226"/>
    <b v="0"/>
    <n v="2"/>
    <b v="0"/>
    <s v="film &amp; video/drama"/>
    <n v="0.86206896551724133"/>
    <n v="125"/>
    <x v="0"/>
    <s v="drama"/>
    <x v="10"/>
    <s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d v="2015-07-09T21:27:21"/>
    <n v="1433885241"/>
    <x v="227"/>
    <b v="0"/>
    <n v="0"/>
    <b v="0"/>
    <s v="film &amp; video/drama"/>
    <n v="0"/>
    <n v="0"/>
    <x v="0"/>
    <s v="drama"/>
    <x v="0"/>
    <s v="2015"/>
  </r>
  <r>
    <n v="228"/>
    <s v="Facets of a Geek life"/>
    <s v="I am making a film from one one of my books called facets of a Geek life."/>
    <n v="8000"/>
    <n v="0"/>
    <x v="2"/>
    <s v="GB"/>
    <x v="1"/>
    <n v="1433176105"/>
    <d v="2015-06-01T16:28:25"/>
    <n v="1427992105"/>
    <x v="228"/>
    <b v="0"/>
    <n v="0"/>
    <b v="0"/>
    <s v="film &amp; video/drama"/>
    <n v="0"/>
    <n v="0"/>
    <x v="0"/>
    <s v="drama"/>
    <x v="5"/>
    <s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d v="2016-02-13T22:24:57"/>
    <n v="1452810297"/>
    <x v="229"/>
    <b v="0"/>
    <n v="0"/>
    <b v="0"/>
    <s v="film &amp; video/drama"/>
    <n v="0"/>
    <n v="0"/>
    <x v="0"/>
    <s v="drama"/>
    <x v="2"/>
    <s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d v="2015-06-04T18:39:11"/>
    <n v="1430851151"/>
    <x v="230"/>
    <b v="0"/>
    <n v="2"/>
    <b v="0"/>
    <s v="film &amp; video/drama"/>
    <n v="0.4"/>
    <n v="30"/>
    <x v="0"/>
    <s v="drama"/>
    <x v="5"/>
    <s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d v="2016-01-02T23:00:51"/>
    <n v="1449183651"/>
    <x v="231"/>
    <b v="0"/>
    <n v="0"/>
    <b v="0"/>
    <s v="film &amp; video/drama"/>
    <n v="0"/>
    <n v="0"/>
    <x v="0"/>
    <s v="drama"/>
    <x v="9"/>
    <s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d v="2015-02-27T19:49:06"/>
    <n v="1422474546"/>
    <x v="232"/>
    <b v="0"/>
    <n v="7"/>
    <b v="0"/>
    <s v="film &amp; video/drama"/>
    <n v="2.75"/>
    <n v="15.714285714285714"/>
    <x v="0"/>
    <s v="drama"/>
    <x v="2"/>
    <s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d v="2016-09-29T21:52:52"/>
    <n v="1472593972"/>
    <x v="233"/>
    <b v="0"/>
    <n v="0"/>
    <b v="0"/>
    <s v="film &amp; video/drama"/>
    <n v="0"/>
    <n v="0"/>
    <x v="0"/>
    <s v="drama"/>
    <x v="7"/>
    <s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d v="2015-06-21T00:50:59"/>
    <n v="1431391859"/>
    <x v="234"/>
    <b v="0"/>
    <n v="5"/>
    <b v="0"/>
    <s v="film &amp; video/drama"/>
    <n v="40.1"/>
    <n v="80.2"/>
    <x v="0"/>
    <s v="drama"/>
    <x v="5"/>
    <s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d v="2015-07-09T21:48:17"/>
    <n v="1433886497"/>
    <x v="235"/>
    <b v="0"/>
    <n v="0"/>
    <b v="0"/>
    <s v="film &amp; video/drama"/>
    <n v="0"/>
    <n v="0"/>
    <x v="0"/>
    <s v="drama"/>
    <x v="0"/>
    <s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d v="2016-01-05T00:00:00"/>
    <n v="1447380099"/>
    <x v="236"/>
    <b v="0"/>
    <n v="0"/>
    <b v="0"/>
    <s v="film &amp; video/drama"/>
    <n v="0"/>
    <n v="0"/>
    <x v="0"/>
    <s v="drama"/>
    <x v="9"/>
    <s v="2016"/>
  </r>
  <r>
    <n v="237"/>
    <s v="Making The Choice"/>
    <s v="Making The Choice is a christian short film series."/>
    <n v="15000"/>
    <n v="50"/>
    <x v="2"/>
    <s v="US"/>
    <x v="0"/>
    <n v="1457445069"/>
    <d v="2016-03-08T13:51:09"/>
    <n v="1452261069"/>
    <x v="237"/>
    <b v="0"/>
    <n v="1"/>
    <b v="0"/>
    <s v="film &amp; video/drama"/>
    <n v="0.33333333333333337"/>
    <n v="50"/>
    <x v="0"/>
    <s v="drama"/>
    <x v="1"/>
    <s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d v="2016-12-30T09:00:00"/>
    <n v="1481324760"/>
    <x v="238"/>
    <b v="0"/>
    <n v="0"/>
    <b v="0"/>
    <s v="film &amp; video/drama"/>
    <n v="0"/>
    <n v="0"/>
    <x v="0"/>
    <s v="drama"/>
    <x v="4"/>
    <s v="2016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d v="2015-11-08T12:00:00"/>
    <n v="1445308730"/>
    <x v="239"/>
    <b v="0"/>
    <n v="5"/>
    <b v="0"/>
    <s v="film &amp; video/drama"/>
    <n v="25"/>
    <n v="50"/>
    <x v="0"/>
    <s v="drama"/>
    <x v="8"/>
    <s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  <x v="10"/>
    <s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  <x v="4"/>
    <s v="201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  <x v="4"/>
    <s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  <x v="2"/>
    <s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  <x v="1"/>
    <s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  <x v="3"/>
    <s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  <x v="4"/>
    <s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  <x v="11"/>
    <s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  <x v="9"/>
    <s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  <x v="3"/>
    <s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  <x v="5"/>
    <s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  <x v="10"/>
    <s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  <x v="5"/>
    <s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  <x v="2"/>
    <s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  <x v="11"/>
    <s v="2015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  <x v="1"/>
    <s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  <x v="1"/>
    <s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  <x v="10"/>
    <s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  <x v="5"/>
    <s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  <x v="6"/>
    <s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  <x v="0"/>
    <s v="201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  <x v="5"/>
    <s v="2012"/>
  </r>
  <r>
    <n v="262"/>
    <s v="The Last Cosmonaut"/>
    <s v="He can never die. He will live forever. He is the last cosmonaut, and this is his story."/>
    <n v="2500"/>
    <n v="6000"/>
    <x v="0"/>
    <s v="US"/>
    <x v="0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  <x v="2"/>
    <s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  <x v="7"/>
    <s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  <x v="10"/>
    <s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  <x v="10"/>
    <s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  <x v="6"/>
    <s v="201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  <x v="5"/>
    <s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  <x v="8"/>
    <s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  <x v="2"/>
    <s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  <x v="10"/>
    <s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  <x v="9"/>
    <s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  <x v="6"/>
    <s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  <x v="0"/>
    <s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  <x v="6"/>
    <s v="2012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  <x v="8"/>
    <s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  <x v="6"/>
    <s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  <x v="10"/>
    <s v="2015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  <x v="11"/>
    <s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  <x v="2"/>
    <s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  <x v="10"/>
    <s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  <x v="3"/>
    <s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  <x v="2"/>
    <s v="2010"/>
  </r>
  <r>
    <n v="283"/>
    <s v="SOLE SURVIVOR"/>
    <s v="What is the impact of survivorship on the human condition?"/>
    <n v="18000"/>
    <n v="20569.05"/>
    <x v="0"/>
    <s v="US"/>
    <x v="0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  <x v="5"/>
    <s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  <x v="9"/>
    <s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  <x v="7"/>
    <s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  <x v="1"/>
    <s v="2013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  <x v="8"/>
    <s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  <x v="5"/>
    <s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  <x v="8"/>
    <s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  <x v="2"/>
    <s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d v="2013-05-01T00:01:00"/>
    <n v="1365791246"/>
    <x v="291"/>
    <b v="1"/>
    <n v="128"/>
    <b v="1"/>
    <s v="film &amp; video/documentary"/>
    <n v="120.02"/>
    <n v="46.8828125"/>
    <x v="0"/>
    <s v="documentary"/>
    <x v="10"/>
    <s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  <x v="11"/>
    <s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  <x v="6"/>
    <s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d v="2010-07-19T16:00:00"/>
    <n v="1276480894"/>
    <x v="294"/>
    <b v="1"/>
    <n v="50"/>
    <b v="1"/>
    <s v="film &amp; video/documentary"/>
    <n v="100"/>
    <n v="100"/>
    <x v="0"/>
    <s v="documentary"/>
    <x v="0"/>
    <s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  <x v="8"/>
    <s v="2013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  <x v="7"/>
    <s v="2012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  <x v="10"/>
    <s v="2015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  <x v="10"/>
    <s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  <x v="8"/>
    <s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  <x v="6"/>
    <s v="2011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  <x v="1"/>
    <s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  <x v="2"/>
    <s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  <x v="5"/>
    <s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  <x v="7"/>
    <s v="2012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  <x v="1"/>
    <s v="2012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  <x v="1"/>
    <s v="2013"/>
  </r>
  <r>
    <n v="307"/>
    <s v="Grammar Revolution"/>
    <s v="Why is grammar important?"/>
    <n v="22000"/>
    <n v="24490"/>
    <x v="0"/>
    <s v="US"/>
    <x v="0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  <x v="2"/>
    <s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  <x v="1"/>
    <s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  <x v="7"/>
    <s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  <x v="11"/>
    <s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  <x v="9"/>
    <s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  <x v="6"/>
    <s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  <x v="3"/>
    <s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  <x v="1"/>
    <s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  <x v="3"/>
    <s v="2012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  <x v="4"/>
    <s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  <x v="4"/>
    <s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  <x v="1"/>
    <s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  <x v="2"/>
    <s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  <x v="4"/>
    <s v="2015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  <x v="8"/>
    <s v="201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  <x v="10"/>
    <s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  <x v="4"/>
    <s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  <x v="3"/>
    <s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  <x v="4"/>
    <s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  <x v="1"/>
    <s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  <x v="1"/>
    <s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  <x v="8"/>
    <s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  <x v="8"/>
    <s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  <x v="10"/>
    <s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  <x v="5"/>
    <s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  <x v="11"/>
    <s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  <x v="6"/>
    <s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  <x v="10"/>
    <s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  <x v="10"/>
    <s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  <x v="8"/>
    <s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  <x v="1"/>
    <s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  <x v="7"/>
    <s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  <x v="6"/>
    <s v="2015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  <x v="1"/>
    <s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  <x v="11"/>
    <s v="2014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  <x v="6"/>
    <s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  <x v="8"/>
    <s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  <x v="5"/>
    <s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  <x v="10"/>
    <s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  <x v="11"/>
    <s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  <x v="8"/>
    <s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  <x v="3"/>
    <s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  <x v="2"/>
    <s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  <x v="7"/>
    <s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  <x v="6"/>
    <s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  <x v="11"/>
    <s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  <x v="8"/>
    <s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  <x v="6"/>
    <s v="2016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  <x v="4"/>
    <s v="2014"/>
  </r>
  <r>
    <n v="356"/>
    <s v="43 and 80"/>
    <s v="A documentary about halibut conservation and how it impacts communities of Southeast Alaska."/>
    <n v="7500"/>
    <n v="7701.93"/>
    <x v="0"/>
    <s v="US"/>
    <x v="0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  <x v="1"/>
    <s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  <x v="6"/>
    <s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  <x v="5"/>
    <s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  <x v="8"/>
    <s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  <x v="0"/>
    <s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  <x v="8"/>
    <s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  <x v="3"/>
    <s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  <x v="10"/>
    <s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  <x v="5"/>
    <s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  <x v="2"/>
    <s v="2014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  <x v="10"/>
    <s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  <x v="10"/>
    <s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  <x v="1"/>
    <s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  <x v="9"/>
    <s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  <x v="9"/>
    <s v="2017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  <x v="2"/>
    <s v="2013"/>
  </r>
  <r>
    <n v="372"/>
    <s v="Wild Equus"/>
    <s v="A short documentary exploring the uses of 'Natural Horsemanship' across Europe"/>
    <n v="300"/>
    <n v="376"/>
    <x v="0"/>
    <s v="GB"/>
    <x v="1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  <x v="6"/>
    <s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  <x v="0"/>
    <s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  <x v="7"/>
    <s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  <x v="1"/>
    <s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  <x v="3"/>
    <s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  <x v="8"/>
    <s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  <x v="9"/>
    <s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  <x v="10"/>
    <s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  <x v="9"/>
    <s v="2016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  <x v="0"/>
    <s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  <x v="7"/>
    <s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  <x v="10"/>
    <s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  <x v="9"/>
    <s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  <x v="8"/>
    <s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  <x v="3"/>
    <s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  <x v="3"/>
    <s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  <x v="0"/>
    <s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  <x v="1"/>
    <s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  <x v="10"/>
    <s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  <x v="4"/>
    <s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  <x v="7"/>
    <s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  <x v="11"/>
    <s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  <x v="6"/>
    <s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  <x v="6"/>
    <s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  <x v="0"/>
    <s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  <x v="7"/>
    <s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  <x v="6"/>
    <s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  <x v="4"/>
    <s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  <x v="10"/>
    <s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  <x v="3"/>
    <s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  <x v="8"/>
    <s v="2015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  <x v="3"/>
    <s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  <x v="2"/>
    <s v="2014"/>
  </r>
  <r>
    <n v="405"/>
    <s v="The Healing Effect Movie"/>
    <s v="Come, join our movie movement.  A new documentary about the healing power of food."/>
    <n v="2820"/>
    <n v="3036"/>
    <x v="0"/>
    <s v="US"/>
    <x v="0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  <x v="1"/>
    <s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  <x v="10"/>
    <s v="2011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  <x v="8"/>
    <s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  <x v="8"/>
    <s v="2013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  <x v="0"/>
    <s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  <x v="5"/>
    <s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  <x v="4"/>
    <s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  <x v="0"/>
    <s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  <x v="0"/>
    <s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  <x v="11"/>
    <s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  <x v="11"/>
    <s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  <x v="2"/>
    <s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  <x v="6"/>
    <s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  <x v="0"/>
    <s v="2015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  <x v="5"/>
    <s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  <x v="1"/>
    <s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  <x v="3"/>
    <s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d v="2014-09-11T06:14:57"/>
    <n v="1407824097"/>
    <x v="422"/>
    <b v="0"/>
    <n v="12"/>
    <b v="0"/>
    <s v="film &amp; video/animation"/>
    <n v="1.075"/>
    <n v="35.833333333333336"/>
    <x v="0"/>
    <s v="animation"/>
    <x v="7"/>
    <s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  <x v="5"/>
    <s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d v="2012-03-26T08:01:39"/>
    <n v="1327568499"/>
    <x v="424"/>
    <b v="0"/>
    <n v="5"/>
    <b v="0"/>
    <s v="film &amp; video/animation"/>
    <n v="6.7966666666666677"/>
    <n v="40.78"/>
    <x v="0"/>
    <s v="animation"/>
    <x v="1"/>
    <s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d v="2015-11-27T21:40:04"/>
    <n v="1443472804"/>
    <x v="425"/>
    <b v="0"/>
    <n v="2"/>
    <b v="0"/>
    <s v="film &amp; video/animation"/>
    <n v="1.2E-2"/>
    <n v="3"/>
    <x v="0"/>
    <s v="animation"/>
    <x v="8"/>
    <s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d v="2016-03-01T17:05:14"/>
    <n v="1454259914"/>
    <x v="426"/>
    <b v="0"/>
    <n v="8"/>
    <b v="0"/>
    <s v="film &amp; video/animation"/>
    <n v="1.3299999999999998"/>
    <n v="16.625"/>
    <x v="0"/>
    <s v="animation"/>
    <x v="1"/>
    <s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d v="2015-10-22T18:59:00"/>
    <n v="1444340940"/>
    <x v="427"/>
    <b v="0"/>
    <n v="0"/>
    <b v="0"/>
    <s v="film &amp; video/animation"/>
    <n v="0"/>
    <n v="0"/>
    <x v="0"/>
    <s v="animation"/>
    <x v="11"/>
    <s v="2015"/>
  </r>
  <r>
    <n v="428"/>
    <s v="Little Clay Bible - Zacchaeus"/>
    <s v="Fresh, fun, entertaining Bible stories on YouTube, stop-motion style."/>
    <n v="12000"/>
    <n v="676"/>
    <x v="2"/>
    <s v="US"/>
    <x v="0"/>
    <n v="1402956000"/>
    <d v="2014-06-16T22:00:00"/>
    <n v="1400523845"/>
    <x v="428"/>
    <b v="0"/>
    <n v="13"/>
    <b v="0"/>
    <s v="film &amp; video/animation"/>
    <n v="5.6333333333333329"/>
    <n v="52"/>
    <x v="0"/>
    <s v="animation"/>
    <x v="5"/>
    <s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d v="2009-11-27T04:59:00"/>
    <n v="1252964282"/>
    <x v="429"/>
    <b v="0"/>
    <n v="0"/>
    <b v="0"/>
    <s v="film &amp; video/animation"/>
    <n v="0"/>
    <n v="0"/>
    <x v="0"/>
    <s v="animation"/>
    <x v="8"/>
    <s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d v="2013-09-11T02:34:27"/>
    <n v="1377570867"/>
    <x v="430"/>
    <b v="0"/>
    <n v="5"/>
    <b v="0"/>
    <s v="film &amp; video/animation"/>
    <n v="2.4"/>
    <n v="4.8"/>
    <x v="0"/>
    <s v="animation"/>
    <x v="7"/>
    <s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d v="2016-07-05T20:54:43"/>
    <n v="1465160083"/>
    <x v="431"/>
    <b v="0"/>
    <n v="8"/>
    <b v="0"/>
    <s v="film &amp; video/animation"/>
    <n v="13.833333333333334"/>
    <n v="51.875"/>
    <x v="0"/>
    <s v="animation"/>
    <x v="0"/>
    <s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d v="2015-10-21T17:26:21"/>
    <n v="1440264381"/>
    <x v="432"/>
    <b v="0"/>
    <n v="8"/>
    <b v="0"/>
    <s v="film &amp; video/animation"/>
    <n v="9.5"/>
    <n v="71.25"/>
    <x v="0"/>
    <s v="animation"/>
    <x v="11"/>
    <s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d v="2015-10-11T15:07:02"/>
    <n v="1439392022"/>
    <x v="433"/>
    <b v="0"/>
    <n v="0"/>
    <b v="0"/>
    <s v="film &amp; video/animation"/>
    <n v="0"/>
    <n v="0"/>
    <x v="0"/>
    <s v="animation"/>
    <x v="11"/>
    <s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d v="2013-12-01T21:01:42"/>
    <n v="1383076902"/>
    <x v="434"/>
    <b v="0"/>
    <n v="2"/>
    <b v="0"/>
    <s v="film &amp; video/animation"/>
    <n v="5"/>
    <n v="62.5"/>
    <x v="0"/>
    <s v="animation"/>
    <x v="4"/>
    <s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d v="2013-09-13T17:56:20"/>
    <n v="1376502980"/>
    <x v="435"/>
    <b v="0"/>
    <n v="3"/>
    <b v="0"/>
    <s v="film &amp; video/animation"/>
    <n v="2.7272727272727275E-3"/>
    <n v="1"/>
    <x v="0"/>
    <s v="animation"/>
    <x v="7"/>
    <s v="2013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d v="2013-07-31T08:41:53"/>
    <n v="1372668113"/>
    <x v="436"/>
    <b v="0"/>
    <n v="0"/>
    <b v="0"/>
    <s v="film &amp; video/animation"/>
    <n v="0"/>
    <n v="0"/>
    <x v="0"/>
    <s v="animation"/>
    <x v="0"/>
    <s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d v="2016-10-08T07:38:46"/>
    <n v="1470728326"/>
    <x v="437"/>
    <b v="0"/>
    <n v="0"/>
    <b v="0"/>
    <s v="film &amp; video/animation"/>
    <n v="0"/>
    <n v="0"/>
    <x v="0"/>
    <s v="animation"/>
    <x v="11"/>
    <s v="201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  <x v="8"/>
    <s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d v="2014-10-17T18:16:58"/>
    <n v="1412705818"/>
    <x v="439"/>
    <b v="0"/>
    <n v="0"/>
    <b v="0"/>
    <s v="film &amp; video/animation"/>
    <n v="0"/>
    <n v="0"/>
    <x v="0"/>
    <s v="animation"/>
    <x v="11"/>
    <s v="2014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d v="2016-03-24T22:39:13"/>
    <n v="1456270753"/>
    <x v="440"/>
    <b v="0"/>
    <n v="1"/>
    <b v="0"/>
    <s v="film &amp; video/animation"/>
    <n v="0.1"/>
    <n v="5"/>
    <x v="0"/>
    <s v="animation"/>
    <x v="1"/>
    <s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d v="2013-11-02T19:03:16"/>
    <n v="1380826996"/>
    <x v="441"/>
    <b v="0"/>
    <n v="0"/>
    <b v="0"/>
    <s v="film &amp; video/animation"/>
    <n v="0"/>
    <n v="0"/>
    <x v="0"/>
    <s v="animation"/>
    <x v="8"/>
    <s v="2013"/>
  </r>
  <r>
    <n v="442"/>
    <s v="The Paranormal Idiot"/>
    <s v="Doomsday is here"/>
    <n v="17000"/>
    <n v="6691"/>
    <x v="2"/>
    <s v="US"/>
    <x v="0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  <x v="2"/>
    <s v="2015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d v="2014-02-10T00:21:41"/>
    <n v="1389399701"/>
    <x v="443"/>
    <b v="0"/>
    <n v="2"/>
    <b v="0"/>
    <s v="film &amp; video/animation"/>
    <n v="0.1"/>
    <n v="5"/>
    <x v="0"/>
    <s v="animation"/>
    <x v="2"/>
    <s v="2014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d v="2012-02-15T21:46:01"/>
    <n v="1324158361"/>
    <x v="444"/>
    <b v="0"/>
    <n v="1"/>
    <b v="0"/>
    <s v="film &amp; video/animation"/>
    <n v="5"/>
    <n v="50"/>
    <x v="0"/>
    <s v="animation"/>
    <x v="2"/>
    <s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d v="2015-05-21T08:02:55"/>
    <n v="1430899375"/>
    <x v="445"/>
    <b v="0"/>
    <n v="2"/>
    <b v="0"/>
    <s v="film &amp; video/animation"/>
    <n v="3.3333333333333335E-3"/>
    <n v="1"/>
    <x v="0"/>
    <s v="animation"/>
    <x v="10"/>
    <s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  <x v="1"/>
    <s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d v="2013-03-23T12:19:23"/>
    <n v="1361884763"/>
    <x v="447"/>
    <b v="0"/>
    <n v="1"/>
    <b v="0"/>
    <s v="film &amp; video/animation"/>
    <n v="1.6666666666666666E-2"/>
    <n v="5"/>
    <x v="0"/>
    <s v="animation"/>
    <x v="1"/>
    <s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  <x v="10"/>
    <s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d v="2013-10-17T13:38:05"/>
    <n v="1379425085"/>
    <x v="449"/>
    <b v="0"/>
    <n v="5"/>
    <b v="0"/>
    <s v="film &amp; video/animation"/>
    <n v="2.25"/>
    <n v="9"/>
    <x v="0"/>
    <s v="animation"/>
    <x v="11"/>
    <s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  <x v="2"/>
    <s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d v="2014-01-25T17:09:51"/>
    <n v="1388077791"/>
    <x v="451"/>
    <b v="0"/>
    <n v="0"/>
    <b v="0"/>
    <s v="film &amp; video/animation"/>
    <n v="0"/>
    <n v="0"/>
    <x v="0"/>
    <s v="animation"/>
    <x v="9"/>
    <s v="2014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d v="2015-05-13T16:53:35"/>
    <n v="1428944015"/>
    <x v="452"/>
    <b v="0"/>
    <n v="12"/>
    <b v="0"/>
    <s v="film &amp; video/animation"/>
    <n v="64"/>
    <n v="40"/>
    <x v="0"/>
    <s v="animation"/>
    <x v="10"/>
    <s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d v="2015-02-19T19:47:59"/>
    <n v="1422992879"/>
    <x v="453"/>
    <b v="0"/>
    <n v="2"/>
    <b v="0"/>
    <s v="film &amp; video/animation"/>
    <n v="2.7404479578392621E-2"/>
    <n v="13"/>
    <x v="0"/>
    <s v="animation"/>
    <x v="2"/>
    <s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  <x v="8"/>
    <s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  <x v="6"/>
    <s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  <x v="11"/>
    <s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d v="2014-08-16T18:25:12"/>
    <n v="1405621512"/>
    <x v="457"/>
    <b v="0"/>
    <n v="0"/>
    <b v="0"/>
    <s v="film &amp; video/animation"/>
    <n v="0"/>
    <n v="0"/>
    <x v="0"/>
    <s v="animation"/>
    <x v="3"/>
    <s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  <x v="10"/>
    <s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d v="2011-11-13T16:22:07"/>
    <n v="1316013727"/>
    <x v="459"/>
    <b v="0"/>
    <n v="1"/>
    <b v="0"/>
    <s v="film &amp; video/animation"/>
    <n v="6.4102564102564097E-2"/>
    <n v="25"/>
    <x v="0"/>
    <s v="animation"/>
    <x v="8"/>
    <s v="2011"/>
  </r>
  <r>
    <n v="460"/>
    <s v="Darwin's Kiss"/>
    <s v="An animated web series about biological evolution gone haywire."/>
    <n v="8500"/>
    <n v="25"/>
    <x v="2"/>
    <s v="US"/>
    <x v="0"/>
    <n v="1401595200"/>
    <d v="2014-06-01T04:00:00"/>
    <n v="1398862875"/>
    <x v="460"/>
    <b v="0"/>
    <n v="2"/>
    <b v="0"/>
    <s v="film &amp; video/animation"/>
    <n v="0.29411764705882354"/>
    <n v="12.5"/>
    <x v="0"/>
    <s v="animation"/>
    <x v="5"/>
    <s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d v="2013-06-02T20:19:27"/>
    <n v="1368476367"/>
    <x v="461"/>
    <b v="0"/>
    <n v="0"/>
    <b v="0"/>
    <s v="film &amp; video/animation"/>
    <n v="0"/>
    <n v="0"/>
    <x v="0"/>
    <s v="animation"/>
    <x v="5"/>
    <s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d v="2011-08-10T03:02:21"/>
    <n v="1307761341"/>
    <x v="462"/>
    <b v="0"/>
    <n v="0"/>
    <b v="0"/>
    <s v="film &amp; video/animation"/>
    <n v="0"/>
    <n v="0"/>
    <x v="0"/>
    <s v="animation"/>
    <x v="3"/>
    <s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  <x v="7"/>
    <s v="2011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d v="2016-05-18T20:22:15"/>
    <n v="1461874935"/>
    <x v="464"/>
    <b v="0"/>
    <n v="1"/>
    <b v="0"/>
    <s v="film &amp; video/animation"/>
    <n v="9.9009900990099015E-2"/>
    <n v="1"/>
    <x v="0"/>
    <s v="animation"/>
    <x v="10"/>
    <s v="2016"/>
  </r>
  <r>
    <n v="465"/>
    <s v="&quot;Amp&quot; A Story About a Robot"/>
    <s v="&quot;Amp&quot; is a short film about a robot with needs."/>
    <n v="512"/>
    <n v="138"/>
    <x v="2"/>
    <s v="US"/>
    <x v="0"/>
    <n v="1403837574"/>
    <d v="2014-06-27T02:52:54"/>
    <n v="1402455174"/>
    <x v="465"/>
    <b v="0"/>
    <n v="8"/>
    <b v="0"/>
    <s v="film &amp; video/animation"/>
    <n v="26.953125"/>
    <n v="17.25"/>
    <x v="0"/>
    <s v="animation"/>
    <x v="5"/>
    <s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d v="2012-09-07T22:37:44"/>
    <n v="1344465464"/>
    <x v="466"/>
    <b v="0"/>
    <n v="5"/>
    <b v="0"/>
    <s v="film &amp; video/animation"/>
    <n v="0.76"/>
    <n v="15.2"/>
    <x v="0"/>
    <s v="animation"/>
    <x v="7"/>
    <s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  <x v="7"/>
    <s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d v="2012-07-11T03:51:05"/>
    <n v="1336795283"/>
    <x v="468"/>
    <b v="0"/>
    <n v="0"/>
    <b v="0"/>
    <s v="film &amp; video/animation"/>
    <n v="0"/>
    <n v="0"/>
    <x v="0"/>
    <s v="animation"/>
    <x v="0"/>
    <s v="2012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d v="2014-09-05T23:45:24"/>
    <n v="1404776724"/>
    <x v="469"/>
    <b v="0"/>
    <n v="0"/>
    <b v="0"/>
    <s v="film &amp; video/animation"/>
    <n v="0"/>
    <n v="0"/>
    <x v="0"/>
    <s v="animation"/>
    <x v="7"/>
    <s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d v="2014-01-16T04:00:00"/>
    <n v="1385524889"/>
    <x v="470"/>
    <b v="0"/>
    <n v="2"/>
    <b v="0"/>
    <s v="film &amp; video/animation"/>
    <n v="1.02"/>
    <n v="25.5"/>
    <x v="0"/>
    <s v="animation"/>
    <x v="9"/>
    <s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  <x v="6"/>
    <s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d v="2014-08-23T22:08:38"/>
    <n v="1406239718"/>
    <x v="472"/>
    <b v="0"/>
    <n v="5"/>
    <b v="0"/>
    <s v="film &amp; video/animation"/>
    <n v="17.625"/>
    <n v="28.2"/>
    <x v="0"/>
    <s v="animation"/>
    <x v="3"/>
    <s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d v="2014-09-17T16:45:19"/>
    <n v="1408380319"/>
    <x v="473"/>
    <b v="0"/>
    <n v="14"/>
    <b v="0"/>
    <s v="film &amp; video/animation"/>
    <n v="2.87"/>
    <n v="61.5"/>
    <x v="0"/>
    <s v="animation"/>
    <x v="7"/>
    <s v="2014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d v="2017-02-17T07:53:49"/>
    <n v="1484726029"/>
    <x v="474"/>
    <b v="0"/>
    <n v="1"/>
    <b v="0"/>
    <s v="film &amp; video/animation"/>
    <n v="3.0303030303030304E-2"/>
    <n v="1"/>
    <x v="0"/>
    <s v="animation"/>
    <x v="2"/>
    <s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d v="2015-05-06T02:04:03"/>
    <n v="1428285843"/>
    <x v="475"/>
    <b v="0"/>
    <n v="0"/>
    <b v="0"/>
    <s v="film &amp; video/animation"/>
    <n v="0"/>
    <n v="0"/>
    <x v="0"/>
    <s v="animation"/>
    <x v="10"/>
    <s v="2015"/>
  </r>
  <r>
    <n v="476"/>
    <s v="Sight Word Music Videos"/>
    <s v="Animated Music Videos that teach kids how to read."/>
    <n v="220000"/>
    <n v="4906.59"/>
    <x v="2"/>
    <s v="US"/>
    <x v="0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  <x v="5"/>
    <s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d v="2012-05-18T20:02:14"/>
    <n v="1332187334"/>
    <x v="477"/>
    <b v="0"/>
    <n v="0"/>
    <b v="0"/>
    <s v="film &amp; video/animation"/>
    <n v="0"/>
    <n v="0"/>
    <x v="0"/>
    <s v="animation"/>
    <x v="10"/>
    <s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d v="2015-04-01T20:51:49"/>
    <n v="1425333109"/>
    <x v="478"/>
    <b v="0"/>
    <n v="0"/>
    <b v="0"/>
    <s v="film &amp; video/animation"/>
    <n v="0"/>
    <n v="0"/>
    <x v="0"/>
    <s v="animation"/>
    <x v="6"/>
    <s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d v="2014-11-21T10:47:15"/>
    <n v="1411379235"/>
    <x v="479"/>
    <b v="0"/>
    <n v="55"/>
    <b v="0"/>
    <s v="film &amp; video/animation"/>
    <n v="32.56"/>
    <n v="88.8"/>
    <x v="0"/>
    <s v="animation"/>
    <x v="8"/>
    <s v="2014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  <x v="3"/>
    <s v="2013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d v="2012-10-10T16:08:09"/>
    <n v="1347293289"/>
    <x v="481"/>
    <b v="0"/>
    <n v="21"/>
    <b v="0"/>
    <s v="film &amp; video/animation"/>
    <n v="6.1"/>
    <n v="87.142857142857139"/>
    <x v="0"/>
    <s v="animation"/>
    <x v="11"/>
    <s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d v="2016-04-14T14:34:00"/>
    <n v="1458336690"/>
    <x v="482"/>
    <b v="0"/>
    <n v="1"/>
    <b v="0"/>
    <s v="film &amp; video/animation"/>
    <n v="0.1"/>
    <n v="10"/>
    <x v="0"/>
    <s v="animation"/>
    <x v="6"/>
    <s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d v="2013-01-29T04:44:32"/>
    <n v="1354250672"/>
    <x v="483"/>
    <b v="0"/>
    <n v="147"/>
    <b v="0"/>
    <s v="film &amp; video/animation"/>
    <n v="50.2"/>
    <n v="51.224489795918366"/>
    <x v="0"/>
    <s v="animation"/>
    <x v="9"/>
    <s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  <x v="8"/>
    <s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  <x v="10"/>
    <s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d v="2014-06-01T22:37:19"/>
    <n v="1399070239"/>
    <x v="486"/>
    <b v="0"/>
    <n v="1"/>
    <b v="0"/>
    <s v="film &amp; video/animation"/>
    <n v="9.0909090909090905E-3"/>
    <n v="50"/>
    <x v="0"/>
    <s v="animation"/>
    <x v="5"/>
    <s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d v="2016-12-25T15:16:34"/>
    <n v="1477491394"/>
    <x v="487"/>
    <b v="0"/>
    <n v="0"/>
    <b v="0"/>
    <s v="film &amp; video/animation"/>
    <n v="0"/>
    <n v="0"/>
    <x v="0"/>
    <s v="animation"/>
    <x v="4"/>
    <s v="2016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d v="2017-01-09T01:18:20"/>
    <n v="1481332700"/>
    <x v="488"/>
    <b v="0"/>
    <n v="0"/>
    <b v="0"/>
    <s v="film &amp; video/animation"/>
    <n v="0"/>
    <n v="0"/>
    <x v="0"/>
    <s v="animation"/>
    <x v="9"/>
    <s v="2017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  <x v="9"/>
    <s v="2012"/>
  </r>
  <r>
    <n v="490"/>
    <s v="PROJECT IS CANCELLED"/>
    <s v="Cancelled"/>
    <n v="1000"/>
    <n v="0"/>
    <x v="2"/>
    <s v="US"/>
    <x v="0"/>
    <n v="1345677285"/>
    <d v="2012-08-22T23:14:45"/>
    <n v="1343085285"/>
    <x v="490"/>
    <b v="0"/>
    <n v="0"/>
    <b v="0"/>
    <s v="film &amp; video/animation"/>
    <n v="0"/>
    <n v="0"/>
    <x v="0"/>
    <s v="animation"/>
    <x v="3"/>
    <s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d v="2016-01-27T23:34:59"/>
    <n v="1451345699"/>
    <x v="491"/>
    <b v="0"/>
    <n v="0"/>
    <b v="0"/>
    <s v="film &amp; video/animation"/>
    <n v="0"/>
    <n v="0"/>
    <x v="0"/>
    <s v="animation"/>
    <x v="9"/>
    <s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d v="2016-10-13T00:50:30"/>
    <n v="1471135830"/>
    <x v="492"/>
    <b v="0"/>
    <n v="0"/>
    <b v="0"/>
    <s v="film &amp; video/animation"/>
    <n v="0"/>
    <n v="0"/>
    <x v="0"/>
    <s v="animation"/>
    <x v="11"/>
    <s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d v="2015-05-20T17:25:38"/>
    <n v="1429550738"/>
    <x v="493"/>
    <b v="0"/>
    <n v="0"/>
    <b v="0"/>
    <s v="film &amp; video/animation"/>
    <n v="0"/>
    <n v="0"/>
    <x v="0"/>
    <s v="animation"/>
    <x v="10"/>
    <s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d v="2014-07-03T03:00:00"/>
    <n v="1402343765"/>
    <x v="494"/>
    <b v="0"/>
    <n v="3"/>
    <b v="0"/>
    <s v="film &amp; video/animation"/>
    <n v="0.155"/>
    <n v="10.333333333333334"/>
    <x v="0"/>
    <s v="animation"/>
    <x v="0"/>
    <s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d v="2015-07-16T19:51:45"/>
    <n v="1434484305"/>
    <x v="495"/>
    <b v="0"/>
    <n v="0"/>
    <b v="0"/>
    <s v="film &amp; video/animation"/>
    <n v="0"/>
    <n v="0"/>
    <x v="0"/>
    <s v="animation"/>
    <x v="0"/>
    <s v="201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d v="2014-02-10T22:21:14"/>
    <n v="1386886874"/>
    <x v="496"/>
    <b v="0"/>
    <n v="1"/>
    <b v="0"/>
    <s v="film &amp; video/animation"/>
    <n v="1.6666666666666668E-3"/>
    <n v="1"/>
    <x v="0"/>
    <s v="animation"/>
    <x v="2"/>
    <s v="2014"/>
  </r>
  <r>
    <n v="497"/>
    <s v="Galaxy Probe Kids"/>
    <s v="live-action/animated series pilot."/>
    <n v="4480"/>
    <n v="30"/>
    <x v="2"/>
    <s v="US"/>
    <x v="0"/>
    <n v="1419483600"/>
    <d v="2014-12-25T05:00:00"/>
    <n v="1414889665"/>
    <x v="497"/>
    <b v="0"/>
    <n v="3"/>
    <b v="0"/>
    <s v="film &amp; video/animation"/>
    <n v="0.6696428571428571"/>
    <n v="10"/>
    <x v="0"/>
    <s v="animation"/>
    <x v="4"/>
    <s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  <x v="4"/>
    <s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  <x v="11"/>
    <s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d v="2010-05-08T22:16:00"/>
    <n v="1268255751"/>
    <x v="500"/>
    <b v="0"/>
    <n v="4"/>
    <b v="0"/>
    <s v="film &amp; video/animation"/>
    <n v="3.3076923076923079"/>
    <n v="53.75"/>
    <x v="0"/>
    <s v="animation"/>
    <x v="10"/>
    <s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d v="2011-07-09T05:37:31"/>
    <n v="1307597851"/>
    <x v="501"/>
    <b v="0"/>
    <n v="0"/>
    <b v="0"/>
    <s v="film &amp; video/animation"/>
    <n v="0"/>
    <n v="0"/>
    <x v="0"/>
    <s v="animation"/>
    <x v="0"/>
    <s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d v="2012-03-18T12:17:05"/>
    <n v="1329484625"/>
    <x v="502"/>
    <b v="0"/>
    <n v="4"/>
    <b v="0"/>
    <s v="film &amp; video/animation"/>
    <n v="1.1499999999999999"/>
    <n v="57.5"/>
    <x v="0"/>
    <s v="animation"/>
    <x v="1"/>
    <s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  <x v="9"/>
    <s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d v="2012-04-10T22:36:27"/>
    <n v="1328916987"/>
    <x v="504"/>
    <b v="0"/>
    <n v="5"/>
    <b v="0"/>
    <s v="film &amp; video/animation"/>
    <n v="1.3673469387755102"/>
    <n v="67"/>
    <x v="0"/>
    <s v="animation"/>
    <x v="6"/>
    <s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  <x v="4"/>
    <s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d v="2013-08-10T13:15:20"/>
    <n v="1373548520"/>
    <x v="506"/>
    <b v="0"/>
    <n v="1"/>
    <b v="0"/>
    <s v="film &amp; video/animation"/>
    <n v="0.125"/>
    <n v="250"/>
    <x v="0"/>
    <s v="animation"/>
    <x v="3"/>
    <s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d v="2012-10-19T23:00:57"/>
    <n v="1346799657"/>
    <x v="507"/>
    <b v="0"/>
    <n v="10"/>
    <b v="0"/>
    <s v="film &amp; video/animation"/>
    <n v="3.2"/>
    <n v="64"/>
    <x v="0"/>
    <s v="animation"/>
    <x v="11"/>
    <s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d v="2012-05-25T14:14:00"/>
    <n v="1332808501"/>
    <x v="508"/>
    <b v="0"/>
    <n v="3"/>
    <b v="0"/>
    <s v="film &amp; video/animation"/>
    <n v="0.8"/>
    <n v="133.33333333333334"/>
    <x v="0"/>
    <s v="animation"/>
    <x v="10"/>
    <s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d v="2015-06-28T15:09:30"/>
    <n v="1432912170"/>
    <x v="509"/>
    <b v="0"/>
    <n v="1"/>
    <b v="0"/>
    <s v="film &amp; video/animation"/>
    <n v="0.2"/>
    <n v="10"/>
    <x v="0"/>
    <s v="animation"/>
    <x v="5"/>
    <s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d v="2016-03-01T04:13:59"/>
    <n v="1454213639"/>
    <x v="510"/>
    <b v="0"/>
    <n v="0"/>
    <b v="0"/>
    <s v="film &amp; video/animation"/>
    <n v="0"/>
    <n v="0"/>
    <x v="0"/>
    <s v="animation"/>
    <x v="1"/>
    <s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d v="2013-04-06T06:16:22"/>
    <n v="1362640582"/>
    <x v="511"/>
    <b v="0"/>
    <n v="5"/>
    <b v="0"/>
    <s v="film &amp; video/animation"/>
    <n v="3"/>
    <n v="30"/>
    <x v="0"/>
    <s v="animation"/>
    <x v="6"/>
    <s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d v="2016-11-20T18:48:47"/>
    <n v="1475776127"/>
    <x v="512"/>
    <b v="0"/>
    <n v="2"/>
    <b v="0"/>
    <s v="film &amp; video/animation"/>
    <n v="0.13749999999999998"/>
    <n v="5.5"/>
    <x v="0"/>
    <s v="animation"/>
    <x v="8"/>
    <s v="2016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  <x v="3"/>
    <s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  <x v="3"/>
    <s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  <x v="4"/>
    <s v="2015"/>
  </r>
  <r>
    <n v="516"/>
    <s v="Shipmates"/>
    <s v="A big brother style comedy animation series starring famous seafarers"/>
    <n v="5000"/>
    <n v="0"/>
    <x v="2"/>
    <s v="GB"/>
    <x v="1"/>
    <n v="1432752080"/>
    <d v="2015-05-27T18:41:20"/>
    <n v="1427568080"/>
    <x v="516"/>
    <b v="0"/>
    <n v="0"/>
    <b v="0"/>
    <s v="film &amp; video/animation"/>
    <n v="0"/>
    <n v="0"/>
    <x v="0"/>
    <s v="animation"/>
    <x v="10"/>
    <s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  <x v="2"/>
    <s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d v="2015-09-06T14:46:00"/>
    <n v="1438958824"/>
    <x v="518"/>
    <b v="0"/>
    <n v="0"/>
    <b v="0"/>
    <s v="film &amp; video/animation"/>
    <n v="0"/>
    <n v="0"/>
    <x v="0"/>
    <s v="animation"/>
    <x v="7"/>
    <s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  <x v="4"/>
    <s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d v="2015-12-10T16:51:01"/>
    <n v="1447174261"/>
    <x v="520"/>
    <b v="0"/>
    <n v="34"/>
    <b v="1"/>
    <s v="theater/plays"/>
    <n v="102.1"/>
    <n v="150.14705882352942"/>
    <x v="1"/>
    <s v="plays"/>
    <x v="4"/>
    <s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d v="2016-11-01T04:59:00"/>
    <n v="1475460819"/>
    <x v="521"/>
    <b v="0"/>
    <n v="56"/>
    <b v="1"/>
    <s v="theater/plays"/>
    <n v="104.64"/>
    <n v="93.428571428571431"/>
    <x v="1"/>
    <s v="plays"/>
    <x v="8"/>
    <s v="2016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d v="2016-03-20T23:58:45"/>
    <n v="1456793925"/>
    <x v="522"/>
    <b v="0"/>
    <n v="31"/>
    <b v="1"/>
    <s v="theater/plays"/>
    <n v="114.66666666666667"/>
    <n v="110.96774193548387"/>
    <x v="1"/>
    <s v="plays"/>
    <x v="1"/>
    <s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d v="2015-09-21T03:11:16"/>
    <n v="1440213076"/>
    <x v="523"/>
    <b v="0"/>
    <n v="84"/>
    <b v="1"/>
    <s v="theater/plays"/>
    <n v="120.6"/>
    <n v="71.785714285714292"/>
    <x v="1"/>
    <s v="plays"/>
    <x v="7"/>
    <s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d v="2016-06-01T17:12:49"/>
    <n v="1462209169"/>
    <x v="524"/>
    <b v="0"/>
    <n v="130"/>
    <b v="1"/>
    <s v="theater/plays"/>
    <n v="108.67285714285715"/>
    <n v="29.258076923076924"/>
    <x v="1"/>
    <s v="plays"/>
    <x v="5"/>
    <s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d v="2014-09-13T09:37:21"/>
    <n v="1406713041"/>
    <x v="525"/>
    <b v="0"/>
    <n v="12"/>
    <b v="1"/>
    <s v="theater/plays"/>
    <n v="100"/>
    <n v="1000"/>
    <x v="1"/>
    <s v="plays"/>
    <x v="7"/>
    <s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d v="2015-08-07T17:00:00"/>
    <n v="1436278344"/>
    <x v="526"/>
    <b v="0"/>
    <n v="23"/>
    <b v="1"/>
    <s v="theater/plays"/>
    <n v="113.99999999999999"/>
    <n v="74.347826086956516"/>
    <x v="1"/>
    <s v="plays"/>
    <x v="3"/>
    <s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d v="2017-02-17T16:05:00"/>
    <n v="1484715366"/>
    <x v="527"/>
    <b v="0"/>
    <n v="158"/>
    <b v="1"/>
    <s v="theater/plays"/>
    <n v="100.85"/>
    <n v="63.829113924050631"/>
    <x v="1"/>
    <s v="plays"/>
    <x v="2"/>
    <s v="2017"/>
  </r>
  <r>
    <n v="528"/>
    <s v="Devastated No Matter What"/>
    <s v="A Festival Backed Production of a Full-Length Play."/>
    <n v="1150"/>
    <n v="1330"/>
    <x v="0"/>
    <s v="US"/>
    <x v="0"/>
    <n v="1434921600"/>
    <d v="2015-06-21T21:20:00"/>
    <n v="1433109907"/>
    <x v="528"/>
    <b v="0"/>
    <n v="30"/>
    <b v="1"/>
    <s v="theater/plays"/>
    <n v="115.65217391304347"/>
    <n v="44.333333333333336"/>
    <x v="1"/>
    <s v="plays"/>
    <x v="5"/>
    <s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d v="2017-01-11T05:00:00"/>
    <n v="1482281094"/>
    <x v="529"/>
    <b v="0"/>
    <n v="18"/>
    <b v="1"/>
    <s v="theater/plays"/>
    <n v="130.41666666666666"/>
    <n v="86.944444444444443"/>
    <x v="1"/>
    <s v="plays"/>
    <x v="9"/>
    <s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d v="2015-06-24T02:00:00"/>
    <n v="1433254268"/>
    <x v="530"/>
    <b v="0"/>
    <n v="29"/>
    <b v="1"/>
    <s v="theater/plays"/>
    <n v="107.78267254038178"/>
    <n v="126.55172413793103"/>
    <x v="1"/>
    <s v="plays"/>
    <x v="5"/>
    <s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d v="2016-12-17T06:59:00"/>
    <n v="1478050429"/>
    <x v="531"/>
    <b v="0"/>
    <n v="31"/>
    <b v="1"/>
    <s v="theater/plays"/>
    <n v="100"/>
    <n v="129.03225806451613"/>
    <x v="1"/>
    <s v="plays"/>
    <x v="4"/>
    <s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d v="2016-05-13T00:10:08"/>
    <n v="1460506208"/>
    <x v="532"/>
    <b v="0"/>
    <n v="173"/>
    <b v="1"/>
    <s v="theater/plays"/>
    <n v="123.25"/>
    <n v="71.242774566473983"/>
    <x v="1"/>
    <s v="plays"/>
    <x v="10"/>
    <s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d v="2016-05-16T10:26:05"/>
    <n v="1461320765"/>
    <x v="533"/>
    <b v="0"/>
    <n v="17"/>
    <b v="1"/>
    <s v="theater/plays"/>
    <n v="100.2"/>
    <n v="117.88235294117646"/>
    <x v="1"/>
    <s v="plays"/>
    <x v="10"/>
    <s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d v="2015-11-01T23:00:00"/>
    <n v="1443036470"/>
    <x v="534"/>
    <b v="0"/>
    <n v="48"/>
    <b v="1"/>
    <s v="theater/plays"/>
    <n v="104.66666666666666"/>
    <n v="327.08333333333331"/>
    <x v="1"/>
    <s v="plays"/>
    <x v="8"/>
    <s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d v="2017-01-06T13:05:05"/>
    <n v="1481115905"/>
    <x v="535"/>
    <b v="0"/>
    <n v="59"/>
    <b v="1"/>
    <s v="theater/plays"/>
    <n v="102.49999999999999"/>
    <n v="34.745762711864408"/>
    <x v="1"/>
    <s v="plays"/>
    <x v="9"/>
    <s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d v="2015-08-03T18:00:00"/>
    <n v="1435133807"/>
    <x v="536"/>
    <b v="0"/>
    <n v="39"/>
    <b v="1"/>
    <s v="theater/plays"/>
    <n v="118.25757575757576"/>
    <n v="100.06410256410257"/>
    <x v="1"/>
    <s v="plays"/>
    <x v="3"/>
    <s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d v="2015-11-04T19:26:31"/>
    <n v="1444069591"/>
    <x v="537"/>
    <b v="0"/>
    <n v="59"/>
    <b v="1"/>
    <s v="theater/plays"/>
    <n v="120.5"/>
    <n v="40.847457627118644"/>
    <x v="1"/>
    <s v="plays"/>
    <x v="8"/>
    <s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d v="2016-05-13T19:04:23"/>
    <n v="1460574263"/>
    <x v="538"/>
    <b v="0"/>
    <n v="60"/>
    <b v="1"/>
    <s v="theater/plays"/>
    <n v="302.42"/>
    <n v="252.01666666666668"/>
    <x v="1"/>
    <s v="plays"/>
    <x v="10"/>
    <s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d v="2016-07-05T01:11:47"/>
    <n v="1465866707"/>
    <x v="539"/>
    <b v="0"/>
    <n v="20"/>
    <b v="1"/>
    <s v="theater/plays"/>
    <n v="100.64400000000001"/>
    <n v="25.161000000000001"/>
    <x v="1"/>
    <s v="plays"/>
    <x v="0"/>
    <s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d v="2015-02-04T19:36:46"/>
    <n v="1420486606"/>
    <x v="540"/>
    <b v="0"/>
    <n v="1"/>
    <b v="0"/>
    <s v="technology/web"/>
    <n v="6.6666666666666671E-3"/>
    <n v="1"/>
    <x v="2"/>
    <s v="web"/>
    <x v="2"/>
    <s v="2015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d v="2015-10-29T01:07:14"/>
    <n v="1443488834"/>
    <x v="541"/>
    <b v="0"/>
    <n v="1"/>
    <b v="0"/>
    <s v="technology/web"/>
    <n v="0.55555555555555558"/>
    <n v="25"/>
    <x v="2"/>
    <s v="web"/>
    <x v="11"/>
    <s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d v="2016-05-03T16:41:56"/>
    <n v="1457113316"/>
    <x v="542"/>
    <b v="0"/>
    <n v="1"/>
    <b v="0"/>
    <s v="technology/web"/>
    <n v="3.9999999999999996E-4"/>
    <n v="1"/>
    <x v="2"/>
    <s v="web"/>
    <x v="10"/>
    <s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d v="2014-11-01T02:12:42"/>
    <n v="1412215962"/>
    <x v="543"/>
    <b v="0"/>
    <n v="2"/>
    <b v="0"/>
    <s v="technology/web"/>
    <n v="0.31818181818181818"/>
    <n v="35"/>
    <x v="2"/>
    <s v="web"/>
    <x v="8"/>
    <s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d v="2016-07-04T15:46:00"/>
    <n v="1465055160"/>
    <x v="544"/>
    <b v="0"/>
    <n v="2"/>
    <b v="0"/>
    <s v="technology/web"/>
    <n v="1.2"/>
    <n v="3"/>
    <x v="2"/>
    <s v="web"/>
    <x v="0"/>
    <s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d v="2015-11-15T15:13:09"/>
    <n v="1444140789"/>
    <x v="545"/>
    <b v="0"/>
    <n v="34"/>
    <b v="0"/>
    <s v="technology/web"/>
    <n v="27.383999999999997"/>
    <n v="402.70588235294116"/>
    <x v="2"/>
    <s v="web"/>
    <x v="8"/>
    <s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d v="2015-10-17T16:01:55"/>
    <n v="1441209715"/>
    <x v="546"/>
    <b v="0"/>
    <n v="2"/>
    <b v="0"/>
    <s v="technology/web"/>
    <n v="8.666666666666667E-2"/>
    <n v="26"/>
    <x v="2"/>
    <s v="web"/>
    <x v="11"/>
    <s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d v="2016-02-10T16:42:44"/>
    <n v="1452530564"/>
    <x v="547"/>
    <b v="0"/>
    <n v="0"/>
    <b v="0"/>
    <s v="technology/web"/>
    <n v="0"/>
    <n v="0"/>
    <x v="2"/>
    <s v="web"/>
    <x v="2"/>
    <s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d v="2015-10-29T21:40:48"/>
    <n v="1443562848"/>
    <x v="548"/>
    <b v="0"/>
    <n v="1"/>
    <b v="0"/>
    <s v="technology/web"/>
    <n v="0.09"/>
    <n v="9"/>
    <x v="2"/>
    <s v="web"/>
    <x v="11"/>
    <s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d v="2015-07-08T15:17:02"/>
    <n v="1433776622"/>
    <x v="549"/>
    <b v="0"/>
    <n v="8"/>
    <b v="0"/>
    <s v="technology/web"/>
    <n v="2.7199999999999998"/>
    <n v="8.5"/>
    <x v="2"/>
    <s v="web"/>
    <x v="0"/>
    <s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d v="2017-01-31T05:00:00"/>
    <n v="1484756245"/>
    <x v="550"/>
    <b v="0"/>
    <n v="4"/>
    <b v="0"/>
    <s v="technology/web"/>
    <n v="0.70000000000000007"/>
    <n v="8.75"/>
    <x v="2"/>
    <s v="web"/>
    <x v="9"/>
    <s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d v="2015-08-01T17:53:00"/>
    <n v="1434609424"/>
    <x v="551"/>
    <b v="0"/>
    <n v="28"/>
    <b v="0"/>
    <s v="technology/web"/>
    <n v="5.0413333333333332"/>
    <n v="135.03571428571428"/>
    <x v="2"/>
    <s v="web"/>
    <x v="3"/>
    <s v="2015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d v="2016-01-09T14:48:16"/>
    <n v="1447166896"/>
    <x v="552"/>
    <b v="0"/>
    <n v="0"/>
    <b v="0"/>
    <s v="technology/web"/>
    <n v="0"/>
    <n v="0"/>
    <x v="2"/>
    <s v="web"/>
    <x v="9"/>
    <s v="20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d v="2014-11-14T18:16:31"/>
    <n v="1413393391"/>
    <x v="553"/>
    <b v="0"/>
    <n v="6"/>
    <b v="0"/>
    <s v="technology/web"/>
    <n v="0.49199999999999999"/>
    <n v="20.5"/>
    <x v="2"/>
    <s v="web"/>
    <x v="8"/>
    <s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d v="2014-10-19T16:26:12"/>
    <n v="1411143972"/>
    <x v="554"/>
    <b v="0"/>
    <n v="22"/>
    <b v="0"/>
    <s v="technology/web"/>
    <n v="36.589147286821706"/>
    <n v="64.36363636363636"/>
    <x v="2"/>
    <s v="web"/>
    <x v="11"/>
    <s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d v="2016-06-12T08:29:03"/>
    <n v="1463128143"/>
    <x v="555"/>
    <b v="0"/>
    <n v="0"/>
    <b v="0"/>
    <s v="technology/web"/>
    <n v="0"/>
    <n v="0"/>
    <x v="2"/>
    <s v="web"/>
    <x v="5"/>
    <s v="2016"/>
  </r>
  <r>
    <n v="556"/>
    <s v="Braille Academy"/>
    <s v="An educational platform for learning Unified English Braille Code"/>
    <n v="8000"/>
    <n v="200"/>
    <x v="2"/>
    <s v="US"/>
    <x v="0"/>
    <n v="1452112717"/>
    <d v="2016-01-06T20:38:37"/>
    <n v="1449520717"/>
    <x v="556"/>
    <b v="0"/>
    <n v="1"/>
    <b v="0"/>
    <s v="technology/web"/>
    <n v="2.5"/>
    <n v="200"/>
    <x v="2"/>
    <s v="web"/>
    <x v="9"/>
    <s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d v="2016-12-02T23:36:43"/>
    <n v="1478126203"/>
    <x v="557"/>
    <b v="0"/>
    <n v="20"/>
    <b v="0"/>
    <s v="technology/web"/>
    <n v="0.91066666666666674"/>
    <n v="68.3"/>
    <x v="2"/>
    <s v="web"/>
    <x v="4"/>
    <s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d v="2015-03-24T20:11:45"/>
    <n v="1424639505"/>
    <x v="558"/>
    <b v="0"/>
    <n v="0"/>
    <b v="0"/>
    <s v="technology/web"/>
    <n v="0"/>
    <n v="0"/>
    <x v="2"/>
    <s v="web"/>
    <x v="1"/>
    <s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d v="2015-12-13T06:47:40"/>
    <n v="1447397260"/>
    <x v="559"/>
    <b v="0"/>
    <n v="1"/>
    <b v="0"/>
    <s v="technology/web"/>
    <n v="2.0833333333333336E-2"/>
    <n v="50"/>
    <x v="2"/>
    <s v="web"/>
    <x v="4"/>
    <s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d v="2014-12-17T18:30:45"/>
    <n v="1416249045"/>
    <x v="560"/>
    <b v="0"/>
    <n v="3"/>
    <b v="0"/>
    <s v="technology/web"/>
    <n v="1.2E-2"/>
    <n v="4"/>
    <x v="2"/>
    <s v="web"/>
    <x v="4"/>
    <s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d v="2015-10-26T15:48:33"/>
    <n v="1442850513"/>
    <x v="561"/>
    <b v="0"/>
    <n v="2"/>
    <b v="0"/>
    <s v="technology/web"/>
    <n v="0.36666666666666664"/>
    <n v="27.5"/>
    <x v="2"/>
    <s v="web"/>
    <x v="11"/>
    <s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d v="2016-12-18T09:20:15"/>
    <n v="1479460815"/>
    <x v="562"/>
    <b v="0"/>
    <n v="0"/>
    <b v="0"/>
    <s v="technology/web"/>
    <n v="0"/>
    <n v="0"/>
    <x v="2"/>
    <s v="web"/>
    <x v="4"/>
    <s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d v="2015-02-17T01:40:47"/>
    <n v="1421545247"/>
    <x v="563"/>
    <b v="0"/>
    <n v="2"/>
    <b v="0"/>
    <s v="technology/web"/>
    <n v="9.0666666666666659E-2"/>
    <n v="34"/>
    <x v="2"/>
    <s v="web"/>
    <x v="2"/>
    <s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d v="2016-03-12T22:37:55"/>
    <n v="1455230275"/>
    <x v="564"/>
    <b v="0"/>
    <n v="1"/>
    <b v="0"/>
    <s v="technology/web"/>
    <n v="5.5555555555555558E-3"/>
    <n v="1"/>
    <x v="2"/>
    <s v="web"/>
    <x v="1"/>
    <s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d v="2015-07-10T18:50:49"/>
    <n v="1433962249"/>
    <x v="565"/>
    <b v="0"/>
    <n v="0"/>
    <b v="0"/>
    <s v="technology/web"/>
    <n v="0"/>
    <n v="0"/>
    <x v="2"/>
    <s v="web"/>
    <x v="0"/>
    <s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d v="2016-07-14T16:25:33"/>
    <n v="1465921533"/>
    <x v="566"/>
    <b v="0"/>
    <n v="1"/>
    <b v="0"/>
    <s v="technology/web"/>
    <n v="0.02"/>
    <n v="1"/>
    <x v="2"/>
    <s v="web"/>
    <x v="0"/>
    <s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d v="2015-01-01T20:13:14"/>
    <n v="1417551194"/>
    <x v="567"/>
    <b v="0"/>
    <n v="0"/>
    <b v="0"/>
    <s v="technology/web"/>
    <n v="0"/>
    <n v="0"/>
    <x v="2"/>
    <s v="web"/>
    <x v="9"/>
    <s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d v="2016-01-16T11:00:00"/>
    <n v="1449785223"/>
    <x v="568"/>
    <b v="0"/>
    <n v="5"/>
    <b v="0"/>
    <s v="technology/web"/>
    <n v="1"/>
    <n v="49"/>
    <x v="2"/>
    <s v="web"/>
    <x v="9"/>
    <s v="2016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d v="2016-01-01T20:20:12"/>
    <n v="1449087612"/>
    <x v="569"/>
    <b v="0"/>
    <n v="1"/>
    <b v="0"/>
    <s v="technology/web"/>
    <n v="0.8"/>
    <n v="20"/>
    <x v="2"/>
    <s v="web"/>
    <x v="9"/>
    <s v="2016"/>
  </r>
  <r>
    <n v="570"/>
    <s v="Relaunching in May"/>
    <s v="Humans have AM/FM/Satellite radio, kids have radio Disney, pets have DogCatRadio."/>
    <n v="85000"/>
    <n v="142"/>
    <x v="2"/>
    <s v="US"/>
    <x v="0"/>
    <n v="1455822569"/>
    <d v="2016-02-18T19:09:29"/>
    <n v="1453230569"/>
    <x v="570"/>
    <b v="0"/>
    <n v="1"/>
    <b v="0"/>
    <s v="technology/web"/>
    <n v="0.16705882352941176"/>
    <n v="142"/>
    <x v="2"/>
    <s v="web"/>
    <x v="2"/>
    <s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d v="2015-07-27T03:59:00"/>
    <n v="1436297723"/>
    <x v="571"/>
    <b v="0"/>
    <n v="2"/>
    <b v="0"/>
    <s v="technology/web"/>
    <n v="0.42399999999999999"/>
    <n v="53"/>
    <x v="2"/>
    <s v="web"/>
    <x v="0"/>
    <s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d v="2015-11-04T18:11:28"/>
    <n v="1444065088"/>
    <x v="572"/>
    <b v="0"/>
    <n v="0"/>
    <b v="0"/>
    <s v="technology/web"/>
    <n v="0"/>
    <n v="0"/>
    <x v="2"/>
    <s v="web"/>
    <x v="8"/>
    <s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d v="2015-01-18T01:12:00"/>
    <n v="1416445931"/>
    <x v="573"/>
    <b v="0"/>
    <n v="9"/>
    <b v="0"/>
    <s v="technology/web"/>
    <n v="0.38925389253892539"/>
    <n v="38.444444444444443"/>
    <x v="2"/>
    <s v="web"/>
    <x v="9"/>
    <s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d v="2016-10-19T10:38:27"/>
    <n v="1474281507"/>
    <x v="574"/>
    <b v="0"/>
    <n v="4"/>
    <b v="0"/>
    <s v="technology/web"/>
    <n v="0.7155635062611807"/>
    <n v="20"/>
    <x v="2"/>
    <s v="web"/>
    <x v="11"/>
    <s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d v="2015-06-13T16:37:23"/>
    <n v="1431621443"/>
    <x v="575"/>
    <b v="0"/>
    <n v="4"/>
    <b v="0"/>
    <s v="technology/web"/>
    <n v="0.43166666666666664"/>
    <n v="64.75"/>
    <x v="2"/>
    <s v="web"/>
    <x v="5"/>
    <s v="2015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d v="2015-03-28T10:19:12"/>
    <n v="1422357552"/>
    <x v="576"/>
    <b v="0"/>
    <n v="1"/>
    <b v="0"/>
    <s v="technology/web"/>
    <n v="1.25E-3"/>
    <n v="1"/>
    <x v="2"/>
    <s v="web"/>
    <x v="1"/>
    <s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d v="2016-05-20T14:08:22"/>
    <n v="1458569302"/>
    <x v="577"/>
    <b v="0"/>
    <n v="1"/>
    <b v="0"/>
    <s v="technology/web"/>
    <n v="0.2"/>
    <n v="10"/>
    <x v="2"/>
    <s v="web"/>
    <x v="10"/>
    <s v="2016"/>
  </r>
  <r>
    <n v="578"/>
    <s v="weBuy Crowdsourced Shopping"/>
    <s v="weBuy trade built on technology and Crowd Sourced Power"/>
    <n v="125000"/>
    <n v="14"/>
    <x v="2"/>
    <s v="GB"/>
    <x v="1"/>
    <n v="1441633993"/>
    <d v="2015-09-07T13:53:13"/>
    <n v="1439560393"/>
    <x v="578"/>
    <b v="0"/>
    <n v="7"/>
    <b v="0"/>
    <s v="technology/web"/>
    <n v="1.12E-2"/>
    <n v="2"/>
    <x v="2"/>
    <s v="web"/>
    <x v="7"/>
    <s v="2015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d v="2014-12-25T20:27:03"/>
    <n v="1416947223"/>
    <x v="579"/>
    <b v="0"/>
    <n v="5"/>
    <b v="0"/>
    <s v="technology/web"/>
    <n v="1.4583333333333333"/>
    <n v="35"/>
    <x v="2"/>
    <s v="web"/>
    <x v="4"/>
    <s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d v="2016-09-22T21:47:47"/>
    <n v="1471988867"/>
    <x v="580"/>
    <b v="0"/>
    <n v="1"/>
    <b v="0"/>
    <s v="technology/web"/>
    <n v="3.3333333333333333E-2"/>
    <n v="1"/>
    <x v="2"/>
    <s v="web"/>
    <x v="7"/>
    <s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d v="2015-08-02T00:18:24"/>
    <n v="1435882704"/>
    <x v="581"/>
    <b v="0"/>
    <n v="0"/>
    <b v="0"/>
    <s v="technology/web"/>
    <n v="0"/>
    <n v="0"/>
    <x v="2"/>
    <s v="web"/>
    <x v="3"/>
    <s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d v="2015-03-15T18:00:00"/>
    <n v="1424454319"/>
    <x v="582"/>
    <b v="0"/>
    <n v="0"/>
    <b v="0"/>
    <s v="technology/web"/>
    <n v="0"/>
    <n v="0"/>
    <x v="2"/>
    <s v="web"/>
    <x v="1"/>
    <s v="2015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d v="2015-03-19T21:31:27"/>
    <n v="1424212287"/>
    <x v="583"/>
    <b v="0"/>
    <n v="1"/>
    <b v="0"/>
    <s v="technology/web"/>
    <n v="1.1111111111111112E-2"/>
    <n v="1"/>
    <x v="2"/>
    <s v="web"/>
    <x v="1"/>
    <s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d v="2015-03-16T16:11:56"/>
    <n v="1423933916"/>
    <x v="584"/>
    <b v="0"/>
    <n v="2"/>
    <b v="0"/>
    <s v="technology/web"/>
    <n v="1"/>
    <n v="5"/>
    <x v="2"/>
    <s v="web"/>
    <x v="1"/>
    <s v="2015"/>
  </r>
  <r>
    <n v="585"/>
    <s v="Link Card"/>
    <s v="SAVE UP TO 40% WHEN YOU SPEND!_x000a__x000a_PRE-ORDER YOUR LINK CARD TODAY"/>
    <n v="9000"/>
    <n v="0"/>
    <x v="2"/>
    <s v="GB"/>
    <x v="1"/>
    <n v="1448928000"/>
    <d v="2015-12-01T00:00:00"/>
    <n v="1444123377"/>
    <x v="585"/>
    <b v="0"/>
    <n v="0"/>
    <b v="0"/>
    <s v="technology/web"/>
    <n v="0"/>
    <n v="0"/>
    <x v="2"/>
    <s v="web"/>
    <x v="4"/>
    <s v="2015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d v="2015-02-15T20:30:07"/>
    <n v="1421440207"/>
    <x v="586"/>
    <b v="0"/>
    <n v="4"/>
    <b v="0"/>
    <s v="technology/web"/>
    <n v="0.55999999999999994"/>
    <n v="14"/>
    <x v="2"/>
    <s v="web"/>
    <x v="2"/>
    <s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d v="2015-04-16T18:10:33"/>
    <n v="1426615833"/>
    <x v="587"/>
    <b v="0"/>
    <n v="7"/>
    <b v="0"/>
    <s v="technology/web"/>
    <n v="9.0833333333333339"/>
    <n v="389.28571428571428"/>
    <x v="2"/>
    <s v="web"/>
    <x v="6"/>
    <s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d v="2016-11-17T19:28:06"/>
    <n v="1474223286"/>
    <x v="588"/>
    <b v="0"/>
    <n v="2"/>
    <b v="0"/>
    <s v="technology/web"/>
    <n v="3.3444444444444441"/>
    <n v="150.5"/>
    <x v="2"/>
    <s v="web"/>
    <x v="8"/>
    <s v="2016"/>
  </r>
  <r>
    <n v="589"/>
    <s v="Get Neighborly"/>
    <s v="Services closer than you think..."/>
    <n v="7500"/>
    <n v="1"/>
    <x v="2"/>
    <s v="US"/>
    <x v="0"/>
    <n v="1436366699"/>
    <d v="2015-07-08T14:44:59"/>
    <n v="1435070699"/>
    <x v="589"/>
    <b v="0"/>
    <n v="1"/>
    <b v="0"/>
    <s v="technology/web"/>
    <n v="1.3333333333333334E-2"/>
    <n v="1"/>
    <x v="2"/>
    <s v="web"/>
    <x v="0"/>
    <s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d v="2016-02-08T13:01:00"/>
    <n v="1452259131"/>
    <x v="590"/>
    <b v="0"/>
    <n v="9"/>
    <b v="0"/>
    <s v="technology/web"/>
    <n v="4.46"/>
    <n v="24.777777777777779"/>
    <x v="2"/>
    <s v="web"/>
    <x v="2"/>
    <s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d v="2015-07-22T13:02:10"/>
    <n v="1434978130"/>
    <x v="591"/>
    <b v="0"/>
    <n v="2"/>
    <b v="0"/>
    <s v="technology/web"/>
    <n v="6.0999999999999999E-2"/>
    <n v="30.5"/>
    <x v="2"/>
    <s v="web"/>
    <x v="0"/>
    <s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d v="2014-12-03T05:34:20"/>
    <n v="1414992860"/>
    <x v="592"/>
    <b v="0"/>
    <n v="1"/>
    <b v="0"/>
    <s v="technology/web"/>
    <n v="3.3333333333333335"/>
    <n v="250"/>
    <x v="2"/>
    <s v="web"/>
    <x v="4"/>
    <s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d v="2015-04-06T15:15:45"/>
    <n v="1425744945"/>
    <x v="593"/>
    <b v="0"/>
    <n v="7"/>
    <b v="0"/>
    <s v="technology/web"/>
    <n v="23"/>
    <n v="16.428571428571427"/>
    <x v="2"/>
    <s v="web"/>
    <x v="6"/>
    <s v="2015"/>
  </r>
  <r>
    <n v="594"/>
    <s v="Unleashed Fitness"/>
    <s v="Creating a fitness site that will change the fitness game forever!"/>
    <n v="25000"/>
    <n v="26"/>
    <x v="2"/>
    <s v="US"/>
    <x v="0"/>
    <n v="1460832206"/>
    <d v="2016-04-16T18:43:26"/>
    <n v="1458240206"/>
    <x v="594"/>
    <b v="0"/>
    <n v="2"/>
    <b v="0"/>
    <s v="technology/web"/>
    <n v="0.104"/>
    <n v="13"/>
    <x v="2"/>
    <s v="web"/>
    <x v="6"/>
    <s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d v="2015-05-04T01:40:38"/>
    <n v="1426815638"/>
    <x v="595"/>
    <b v="0"/>
    <n v="8"/>
    <b v="0"/>
    <s v="technology/web"/>
    <n v="0.42599999999999999"/>
    <n v="53.25"/>
    <x v="2"/>
    <s v="web"/>
    <x v="10"/>
    <s v="2015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d v="2016-11-02T21:31:32"/>
    <n v="1475530292"/>
    <x v="596"/>
    <b v="0"/>
    <n v="2"/>
    <b v="0"/>
    <s v="technology/web"/>
    <n v="0.03"/>
    <n v="3"/>
    <x v="2"/>
    <s v="web"/>
    <x v="8"/>
    <s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d v="2016-07-31T16:00:00"/>
    <n v="1466787335"/>
    <x v="597"/>
    <b v="0"/>
    <n v="2"/>
    <b v="0"/>
    <s v="technology/web"/>
    <n v="0.26666666666666666"/>
    <n v="10"/>
    <x v="2"/>
    <s v="web"/>
    <x v="0"/>
    <s v="2016"/>
  </r>
  <r>
    <n v="598"/>
    <s v="Goals not creeds"/>
    <s v="This is a project to create a crowd-funding site for Urantia Book readers worldwide."/>
    <n v="2500"/>
    <n v="850"/>
    <x v="2"/>
    <s v="US"/>
    <x v="0"/>
    <n v="1417737781"/>
    <d v="2014-12-05T00:03:01"/>
    <n v="1415145781"/>
    <x v="598"/>
    <b v="0"/>
    <n v="7"/>
    <b v="0"/>
    <s v="technology/web"/>
    <n v="34"/>
    <n v="121.42857142857143"/>
    <x v="2"/>
    <s v="web"/>
    <x v="4"/>
    <s v="2014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d v="2015-03-08T15:16:00"/>
    <n v="1423769402"/>
    <x v="599"/>
    <b v="0"/>
    <n v="2"/>
    <b v="0"/>
    <s v="technology/web"/>
    <n v="6.2E-2"/>
    <n v="15.5"/>
    <x v="2"/>
    <s v="web"/>
    <x v="1"/>
    <s v="2015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d v="2015-05-09T19:09:22"/>
    <n v="1426014562"/>
    <x v="600"/>
    <b v="0"/>
    <n v="1"/>
    <b v="0"/>
    <s v="technology/web"/>
    <n v="2"/>
    <n v="100"/>
    <x v="2"/>
    <s v="web"/>
    <x v="10"/>
    <s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d v="2014-12-26T20:35:39"/>
    <n v="1417034139"/>
    <x v="601"/>
    <b v="0"/>
    <n v="6"/>
    <b v="0"/>
    <s v="technology/web"/>
    <n v="1.4000000000000001"/>
    <n v="23.333333333333332"/>
    <x v="2"/>
    <s v="web"/>
    <x v="4"/>
    <s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d v="2015-06-18T19:03:35"/>
    <n v="1432062215"/>
    <x v="602"/>
    <b v="0"/>
    <n v="0"/>
    <b v="0"/>
    <s v="technology/web"/>
    <n v="0"/>
    <n v="0"/>
    <x v="2"/>
    <s v="web"/>
    <x v="5"/>
    <s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d v="2014-08-14T15:20:23"/>
    <n v="1405437623"/>
    <x v="603"/>
    <b v="0"/>
    <n v="13"/>
    <b v="0"/>
    <s v="technology/web"/>
    <n v="3.9334666666666664"/>
    <n v="45.386153846153846"/>
    <x v="2"/>
    <s v="web"/>
    <x v="3"/>
    <s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d v="2014-08-28T00:50:56"/>
    <n v="1406595056"/>
    <x v="604"/>
    <b v="0"/>
    <n v="0"/>
    <b v="0"/>
    <s v="technology/web"/>
    <n v="0"/>
    <n v="0"/>
    <x v="2"/>
    <s v="web"/>
    <x v="3"/>
    <s v="2014"/>
  </r>
  <r>
    <n v="605"/>
    <s v="Teach Your Parents iPad (Canceled)"/>
    <s v="An iPad support care package for your parents / seniors."/>
    <n v="5000"/>
    <n v="131"/>
    <x v="1"/>
    <s v="US"/>
    <x v="0"/>
    <n v="1440318908"/>
    <d v="2015-08-23T08:35:08"/>
    <n v="1436430908"/>
    <x v="605"/>
    <b v="0"/>
    <n v="8"/>
    <b v="0"/>
    <s v="technology/web"/>
    <n v="2.62"/>
    <n v="16.375"/>
    <x v="2"/>
    <s v="web"/>
    <x v="3"/>
    <s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d v="2015-05-24T15:00:00"/>
    <n v="1428507409"/>
    <x v="606"/>
    <b v="0"/>
    <n v="1"/>
    <b v="0"/>
    <s v="technology/web"/>
    <n v="0.2"/>
    <n v="10"/>
    <x v="2"/>
    <s v="web"/>
    <x v="10"/>
    <s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d v="2015-11-22T20:48:56"/>
    <n v="1445629736"/>
    <x v="607"/>
    <b v="0"/>
    <n v="0"/>
    <b v="0"/>
    <s v="technology/web"/>
    <n v="0"/>
    <n v="0"/>
    <x v="2"/>
    <s v="web"/>
    <x v="8"/>
    <s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d v="2015-06-15T22:06:20"/>
    <n v="1431813980"/>
    <x v="608"/>
    <b v="0"/>
    <n v="5"/>
    <b v="0"/>
    <s v="technology/web"/>
    <n v="0.97400000000000009"/>
    <n v="292.2"/>
    <x v="2"/>
    <s v="web"/>
    <x v="5"/>
    <s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d v="2015-11-29T01:49:04"/>
    <n v="1446166144"/>
    <x v="609"/>
    <b v="0"/>
    <n v="1"/>
    <b v="0"/>
    <s v="technology/web"/>
    <n v="0.64102564102564097"/>
    <n v="5"/>
    <x v="2"/>
    <s v="web"/>
    <x v="8"/>
    <s v="2015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d v="2015-04-22T19:56:26"/>
    <n v="1427140586"/>
    <x v="610"/>
    <b v="0"/>
    <n v="0"/>
    <b v="0"/>
    <s v="technology/web"/>
    <n v="0"/>
    <n v="0"/>
    <x v="2"/>
    <s v="web"/>
    <x v="6"/>
    <s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d v="2016-01-19T13:27:17"/>
    <n v="1448026037"/>
    <x v="611"/>
    <b v="0"/>
    <n v="0"/>
    <b v="0"/>
    <s v="technology/web"/>
    <n v="0"/>
    <n v="0"/>
    <x v="2"/>
    <s v="web"/>
    <x v="9"/>
    <s v="2016"/>
  </r>
  <r>
    <n v="612"/>
    <s v="Web Streaming 2.0 (Canceled)"/>
    <s v="A Fast and Reliable new Web platform to stream videos from Internet"/>
    <n v="10000"/>
    <n v="0"/>
    <x v="1"/>
    <s v="IT"/>
    <x v="3"/>
    <n v="1472777146"/>
    <d v="2016-09-02T00:45:46"/>
    <n v="1470185146"/>
    <x v="612"/>
    <b v="0"/>
    <n v="0"/>
    <b v="0"/>
    <s v="technology/web"/>
    <n v="0"/>
    <n v="0"/>
    <x v="2"/>
    <s v="web"/>
    <x v="7"/>
    <s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d v="2015-10-01T04:59:00"/>
    <n v="1441022120"/>
    <x v="613"/>
    <b v="0"/>
    <n v="121"/>
    <b v="0"/>
    <s v="technology/web"/>
    <n v="21.363333333333333"/>
    <n v="105.93388429752066"/>
    <x v="2"/>
    <s v="web"/>
    <x v="11"/>
    <s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d v="2016-06-24T01:29:00"/>
    <n v="1464139740"/>
    <x v="614"/>
    <b v="0"/>
    <n v="0"/>
    <b v="0"/>
    <s v="technology/web"/>
    <n v="0"/>
    <n v="0"/>
    <x v="2"/>
    <s v="web"/>
    <x v="5"/>
    <s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d v="2015-09-25T02:55:59"/>
    <n v="1440557759"/>
    <x v="615"/>
    <b v="0"/>
    <n v="0"/>
    <b v="0"/>
    <s v="technology/web"/>
    <n v="0"/>
    <n v="0"/>
    <x v="2"/>
    <s v="web"/>
    <x v="7"/>
    <s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d v="2017-02-25T09:01:47"/>
    <n v="1485421307"/>
    <x v="616"/>
    <b v="0"/>
    <n v="0"/>
    <b v="0"/>
    <s v="technology/web"/>
    <n v="0"/>
    <n v="0"/>
    <x v="2"/>
    <s v="web"/>
    <x v="2"/>
    <s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d v="2015-05-08T08:14:03"/>
    <n v="1427184843"/>
    <x v="617"/>
    <b v="0"/>
    <n v="3"/>
    <b v="0"/>
    <s v="technology/web"/>
    <n v="3"/>
    <n v="20"/>
    <x v="2"/>
    <s v="web"/>
    <x v="10"/>
    <s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d v="2015-12-09T19:26:43"/>
    <n v="1447097203"/>
    <x v="618"/>
    <b v="0"/>
    <n v="0"/>
    <b v="0"/>
    <s v="technology/web"/>
    <n v="0"/>
    <n v="0"/>
    <x v="2"/>
    <s v="web"/>
    <x v="4"/>
    <s v="2015"/>
  </r>
  <r>
    <n v="619"/>
    <s v="Big Data (Canceled)"/>
    <s v="Big Data Sets for researchers interested in improving the quality of life."/>
    <n v="2500000"/>
    <n v="1"/>
    <x v="1"/>
    <s v="US"/>
    <x v="0"/>
    <n v="1416933390"/>
    <d v="2014-11-25T16:36:30"/>
    <n v="1411745790"/>
    <x v="619"/>
    <b v="0"/>
    <n v="1"/>
    <b v="0"/>
    <s v="technology/web"/>
    <n v="3.9999999999999996E-5"/>
    <n v="1"/>
    <x v="2"/>
    <s v="web"/>
    <x v="8"/>
    <s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d v="2014-08-25T17:12:18"/>
    <n v="1405098738"/>
    <x v="620"/>
    <b v="0"/>
    <n v="1"/>
    <b v="0"/>
    <s v="technology/web"/>
    <n v="1"/>
    <n v="300"/>
    <x v="2"/>
    <s v="web"/>
    <x v="3"/>
    <s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d v="2016-07-07T23:42:17"/>
    <n v="1465342937"/>
    <x v="621"/>
    <b v="0"/>
    <n v="3"/>
    <b v="0"/>
    <s v="technology/web"/>
    <n v="1.044"/>
    <n v="87"/>
    <x v="2"/>
    <s v="web"/>
    <x v="0"/>
    <s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d v="2016-07-01T18:35:38"/>
    <n v="1465670138"/>
    <x v="622"/>
    <b v="0"/>
    <n v="9"/>
    <b v="0"/>
    <s v="technology/web"/>
    <n v="5.6833333333333336"/>
    <n v="37.888888888888886"/>
    <x v="2"/>
    <s v="web"/>
    <x v="0"/>
    <s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d v="2015-05-28T00:13:17"/>
    <n v="1430179997"/>
    <x v="623"/>
    <b v="0"/>
    <n v="0"/>
    <b v="0"/>
    <s v="technology/web"/>
    <n v="0"/>
    <n v="0"/>
    <x v="2"/>
    <s v="web"/>
    <x v="10"/>
    <s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d v="2015-05-14T23:44:01"/>
    <n v="1429055041"/>
    <x v="624"/>
    <b v="0"/>
    <n v="0"/>
    <b v="0"/>
    <s v="technology/web"/>
    <n v="0"/>
    <n v="0"/>
    <x v="2"/>
    <s v="web"/>
    <x v="10"/>
    <s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d v="2017-03-26T20:29:37"/>
    <n v="1487971777"/>
    <x v="625"/>
    <b v="0"/>
    <n v="0"/>
    <b v="0"/>
    <s v="technology/web"/>
    <n v="0"/>
    <n v="0"/>
    <x v="2"/>
    <s v="web"/>
    <x v="1"/>
    <s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d v="2015-08-15T13:22:00"/>
    <n v="1436793939"/>
    <x v="626"/>
    <b v="0"/>
    <n v="39"/>
    <b v="0"/>
    <s v="technology/web"/>
    <n v="17.380000000000003"/>
    <n v="111.41025641025641"/>
    <x v="2"/>
    <s v="web"/>
    <x v="3"/>
    <s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d v="2016-03-14T23:00:00"/>
    <n v="1452842511"/>
    <x v="627"/>
    <b v="0"/>
    <n v="1"/>
    <b v="0"/>
    <s v="technology/web"/>
    <n v="0.02"/>
    <n v="90"/>
    <x v="2"/>
    <s v="web"/>
    <x v="1"/>
    <s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d v="2014-07-13T16:37:37"/>
    <n v="1402677457"/>
    <x v="628"/>
    <b v="0"/>
    <n v="0"/>
    <b v="0"/>
    <s v="technology/web"/>
    <n v="0"/>
    <n v="0"/>
    <x v="2"/>
    <s v="web"/>
    <x v="0"/>
    <s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d v="2016-05-14T15:18:28"/>
    <n v="1460647108"/>
    <x v="629"/>
    <b v="0"/>
    <n v="3"/>
    <b v="0"/>
    <s v="technology/web"/>
    <n v="0.17500000000000002"/>
    <n v="116.66666666666667"/>
    <x v="2"/>
    <s v="web"/>
    <x v="10"/>
    <s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d v="2015-09-06T05:10:00"/>
    <n v="1438959121"/>
    <x v="630"/>
    <b v="0"/>
    <n v="1"/>
    <b v="0"/>
    <s v="technology/web"/>
    <n v="8.3340278356529712E-2"/>
    <n v="10"/>
    <x v="2"/>
    <s v="web"/>
    <x v="7"/>
    <s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d v="2016-05-28T18:32:09"/>
    <n v="1461954729"/>
    <x v="631"/>
    <b v="0"/>
    <n v="9"/>
    <b v="0"/>
    <s v="technology/web"/>
    <n v="1.38"/>
    <n v="76.666666666666671"/>
    <x v="2"/>
    <s v="web"/>
    <x v="10"/>
    <s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d v="2015-11-25T16:49:25"/>
    <n v="1445874565"/>
    <x v="632"/>
    <b v="0"/>
    <n v="0"/>
    <b v="0"/>
    <s v="technology/web"/>
    <n v="0"/>
    <n v="0"/>
    <x v="2"/>
    <s v="web"/>
    <x v="8"/>
    <s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d v="2016-06-17T23:00:00"/>
    <n v="1463469062"/>
    <x v="633"/>
    <b v="0"/>
    <n v="25"/>
    <b v="0"/>
    <s v="technology/web"/>
    <n v="12.45"/>
    <n v="49.8"/>
    <x v="2"/>
    <s v="web"/>
    <x v="5"/>
    <s v="2016"/>
  </r>
  <r>
    <n v="634"/>
    <s v="pitchtograndma (Canceled)"/>
    <s v="We help companies to explain what they do in simple, grandma-would-understand terms."/>
    <n v="5000"/>
    <n v="1"/>
    <x v="1"/>
    <s v="US"/>
    <x v="0"/>
    <n v="1424989029"/>
    <d v="2015-02-26T22:17:09"/>
    <n v="1422397029"/>
    <x v="634"/>
    <b v="0"/>
    <n v="1"/>
    <b v="0"/>
    <s v="technology/web"/>
    <n v="0.02"/>
    <n v="1"/>
    <x v="2"/>
    <s v="web"/>
    <x v="2"/>
    <s v="2015"/>
  </r>
  <r>
    <n v="635"/>
    <s v="Pleero, A Technology Team Building Website (Canceled)"/>
    <s v="Network used for building technology development teams."/>
    <n v="25000"/>
    <n v="2"/>
    <x v="1"/>
    <s v="US"/>
    <x v="0"/>
    <n v="1428804762"/>
    <d v="2015-04-12T02:12:42"/>
    <n v="1426212762"/>
    <x v="635"/>
    <b v="0"/>
    <n v="1"/>
    <b v="0"/>
    <s v="technology/web"/>
    <n v="8.0000000000000002E-3"/>
    <n v="2"/>
    <x v="2"/>
    <s v="web"/>
    <x v="6"/>
    <s v="2015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d v="2015-06-06T10:47:00"/>
    <n v="1430996150"/>
    <x v="636"/>
    <b v="0"/>
    <n v="1"/>
    <b v="0"/>
    <s v="technology/web"/>
    <n v="0.2"/>
    <n v="4"/>
    <x v="2"/>
    <s v="web"/>
    <x v="5"/>
    <s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d v="2017-02-25T23:04:00"/>
    <n v="1485558318"/>
    <x v="637"/>
    <b v="0"/>
    <n v="0"/>
    <b v="0"/>
    <s v="technology/web"/>
    <n v="0"/>
    <n v="0"/>
    <x v="2"/>
    <s v="web"/>
    <x v="2"/>
    <s v="2017"/>
  </r>
  <r>
    <n v="638"/>
    <s v="W (Canceled)"/>
    <s v="O0"/>
    <n v="200000"/>
    <n v="18"/>
    <x v="1"/>
    <s v="DE"/>
    <x v="3"/>
    <n v="1490447662"/>
    <d v="2017-03-25T13:14:22"/>
    <n v="1485267262"/>
    <x v="638"/>
    <b v="0"/>
    <n v="6"/>
    <b v="0"/>
    <s v="technology/web"/>
    <n v="9.0000000000000011E-3"/>
    <n v="3"/>
    <x v="2"/>
    <s v="web"/>
    <x v="1"/>
    <s v="2017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d v="2014-10-13T13:59:55"/>
    <n v="1408024795"/>
    <x v="639"/>
    <b v="0"/>
    <n v="1"/>
    <b v="0"/>
    <s v="technology/web"/>
    <n v="9.9999999999999991E-5"/>
    <n v="1"/>
    <x v="2"/>
    <s v="web"/>
    <x v="11"/>
    <s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d v="2016-11-24T23:00:00"/>
    <n v="1478685915"/>
    <x v="640"/>
    <b v="0"/>
    <n v="2"/>
    <b v="1"/>
    <s v="technology/wearables"/>
    <n v="144.28571428571428"/>
    <n v="50.5"/>
    <x v="2"/>
    <s v="wearables"/>
    <x v="8"/>
    <s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  <x v="3"/>
    <s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  <x v="3"/>
    <s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  <x v="10"/>
    <s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  <x v="11"/>
    <s v="2014"/>
  </r>
  <r>
    <n v="645"/>
    <s v="Carbon Fiber Collar Stays"/>
    <s v="Ever wanted to own something made out of carbon fiber? Now you can!"/>
    <n v="2000"/>
    <n v="5574"/>
    <x v="0"/>
    <s v="US"/>
    <x v="0"/>
    <n v="1470962274"/>
    <d v="2016-08-12T00:37:54"/>
    <n v="1468370274"/>
    <x v="645"/>
    <b v="0"/>
    <n v="237"/>
    <b v="1"/>
    <s v="technology/wearables"/>
    <n v="278.7"/>
    <n v="23.518987341772153"/>
    <x v="2"/>
    <s v="wearables"/>
    <x v="3"/>
    <s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d v="2014-08-11T20:27:47"/>
    <n v="1405196867"/>
    <x v="646"/>
    <b v="0"/>
    <n v="27"/>
    <b v="1"/>
    <s v="technology/wearables"/>
    <n v="131.87625"/>
    <n v="39.074444444444445"/>
    <x v="2"/>
    <s v="wearables"/>
    <x v="3"/>
    <s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d v="2016-03-17T17:25:49"/>
    <n v="1455647149"/>
    <x v="647"/>
    <b v="0"/>
    <n v="17"/>
    <b v="1"/>
    <s v="technology/wearables"/>
    <n v="107.05"/>
    <n v="125.94117647058823"/>
    <x v="2"/>
    <s v="wearables"/>
    <x v="1"/>
    <s v="2016"/>
  </r>
  <r>
    <n v="648"/>
    <s v="Audio Jacket"/>
    <s v="Get ready for the next product that you canâ€™t live without"/>
    <n v="35000"/>
    <n v="44388"/>
    <x v="0"/>
    <s v="US"/>
    <x v="0"/>
    <n v="1413304708"/>
    <d v="2014-10-14T16:38:28"/>
    <n v="1410280708"/>
    <x v="648"/>
    <b v="0"/>
    <n v="27"/>
    <b v="1"/>
    <s v="technology/wearables"/>
    <n v="126.82285714285715"/>
    <n v="1644"/>
    <x v="2"/>
    <s v="wearables"/>
    <x v="11"/>
    <s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d v="2014-09-16T21:53:33"/>
    <n v="1409090013"/>
    <x v="649"/>
    <b v="0"/>
    <n v="82"/>
    <b v="1"/>
    <s v="technology/wearables"/>
    <n v="139.96"/>
    <n v="42.670731707317074"/>
    <x v="2"/>
    <s v="wearables"/>
    <x v="7"/>
    <s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d v="2014-12-19T01:53:04"/>
    <n v="1413766384"/>
    <x v="650"/>
    <b v="0"/>
    <n v="48"/>
    <b v="1"/>
    <s v="technology/wearables"/>
    <n v="112.4"/>
    <n v="35.125"/>
    <x v="2"/>
    <s v="wearables"/>
    <x v="4"/>
    <s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  <x v="4"/>
    <s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  <x v="4"/>
    <s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d v="2015-08-20T14:50:40"/>
    <n v="1436885440"/>
    <x v="653"/>
    <b v="0"/>
    <n v="1107"/>
    <b v="1"/>
    <s v="technology/wearables"/>
    <n v="141.446"/>
    <n v="95.830623306233065"/>
    <x v="2"/>
    <s v="wearables"/>
    <x v="3"/>
    <s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  <x v="0"/>
    <s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  <x v="1"/>
    <s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d v="2016-04-17T18:18:39"/>
    <n v="1455736719"/>
    <x v="656"/>
    <b v="0"/>
    <n v="87"/>
    <b v="1"/>
    <s v="technology/wearables"/>
    <n v="213.56"/>
    <n v="122.73563218390805"/>
    <x v="2"/>
    <s v="wearables"/>
    <x v="6"/>
    <s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  <x v="4"/>
    <s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  <x v="0"/>
    <s v="2015"/>
  </r>
  <r>
    <n v="659"/>
    <s v="Lulu Watch Designs - Apple Watch"/>
    <s v="Sync up your lifestyle"/>
    <n v="3000"/>
    <n v="3017"/>
    <x v="0"/>
    <s v="US"/>
    <x v="0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  <x v="3"/>
    <s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  <x v="8"/>
    <s v="2014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d v="2016-10-23T15:29:19"/>
    <n v="1474644559"/>
    <x v="661"/>
    <b v="0"/>
    <n v="9"/>
    <b v="0"/>
    <s v="technology/wearables"/>
    <n v="0.95"/>
    <n v="10.555555555555555"/>
    <x v="2"/>
    <s v="wearables"/>
    <x v="11"/>
    <s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d v="2015-01-16T10:30:47"/>
    <n v="1418812247"/>
    <x v="662"/>
    <b v="0"/>
    <n v="4"/>
    <b v="0"/>
    <s v="technology/wearables"/>
    <n v="0.4"/>
    <n v="39"/>
    <x v="2"/>
    <s v="wearables"/>
    <x v="9"/>
    <s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d v="2015-07-18T20:14:16"/>
    <n v="1434658456"/>
    <x v="663"/>
    <b v="0"/>
    <n v="7"/>
    <b v="0"/>
    <s v="technology/wearables"/>
    <n v="0.35000000000000003"/>
    <n v="100"/>
    <x v="2"/>
    <s v="wearables"/>
    <x v="0"/>
    <s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  <x v="6"/>
    <s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d v="2017-01-13T17:04:21"/>
    <n v="1479143061"/>
    <x v="665"/>
    <b v="0"/>
    <n v="12"/>
    <b v="0"/>
    <s v="technology/wearables"/>
    <n v="18.64"/>
    <n v="155.33333333333334"/>
    <x v="2"/>
    <s v="wearables"/>
    <x v="9"/>
    <s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d v="2014-08-17T19:58:18"/>
    <n v="1405713498"/>
    <x v="666"/>
    <b v="0"/>
    <n v="4"/>
    <b v="0"/>
    <s v="technology/wearables"/>
    <n v="4.0000000000000001E-3"/>
    <n v="2"/>
    <x v="2"/>
    <s v="wearables"/>
    <x v="3"/>
    <s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d v="2016-10-29T08:57:43"/>
    <n v="1474275463"/>
    <x v="667"/>
    <b v="0"/>
    <n v="28"/>
    <b v="0"/>
    <s v="technology/wearables"/>
    <n v="10.02"/>
    <n v="178.92857142857142"/>
    <x v="2"/>
    <s v="wearables"/>
    <x v="11"/>
    <s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d v="2015-05-11T19:57:02"/>
    <n v="1427486222"/>
    <x v="668"/>
    <b v="0"/>
    <n v="25"/>
    <b v="0"/>
    <s v="technology/wearables"/>
    <n v="4.5600000000000005"/>
    <n v="27.36"/>
    <x v="2"/>
    <s v="wearables"/>
    <x v="10"/>
    <s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d v="2016-07-06T15:00:58"/>
    <n v="1465225258"/>
    <x v="669"/>
    <b v="0"/>
    <n v="28"/>
    <b v="0"/>
    <s v="technology/wearables"/>
    <n v="21.5075"/>
    <n v="1536.25"/>
    <x v="2"/>
    <s v="wearables"/>
    <x v="0"/>
    <s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  <x v="5"/>
    <s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  <x v="9"/>
    <s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d v="2015-01-01T04:59:00"/>
    <n v="1417410964"/>
    <x v="672"/>
    <b v="0"/>
    <n v="215"/>
    <b v="0"/>
    <s v="technology/wearables"/>
    <n v="21.628"/>
    <n v="50.29767441860465"/>
    <x v="2"/>
    <s v="wearables"/>
    <x v="9"/>
    <s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  <x v="7"/>
    <s v="2014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d v="2014-08-12T02:47:07"/>
    <n v="1402627627"/>
    <x v="674"/>
    <b v="0"/>
    <n v="2"/>
    <b v="0"/>
    <s v="technology/wearables"/>
    <n v="0.03"/>
    <n v="7.5"/>
    <x v="2"/>
    <s v="wearables"/>
    <x v="3"/>
    <s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d v="2015-01-01T06:59:00"/>
    <n v="1417558804"/>
    <x v="675"/>
    <b v="0"/>
    <n v="26"/>
    <b v="0"/>
    <s v="technology/wearables"/>
    <n v="14.85"/>
    <n v="34.269230769230766"/>
    <x v="2"/>
    <s v="wearables"/>
    <x v="9"/>
    <s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  <x v="2"/>
    <s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d v="2016-06-28T09:41:35"/>
    <n v="1463218895"/>
    <x v="677"/>
    <b v="0"/>
    <n v="96"/>
    <b v="0"/>
    <s v="technology/wearables"/>
    <n v="25.584"/>
    <n v="133.25"/>
    <x v="2"/>
    <s v="wearables"/>
    <x v="5"/>
    <s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  <x v="10"/>
    <s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  <x v="7"/>
    <s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  <x v="7"/>
    <s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d v="2016-10-26T19:20:04"/>
    <n v="1474917604"/>
    <x v="681"/>
    <b v="0"/>
    <n v="1"/>
    <b v="0"/>
    <s v="technology/wearables"/>
    <n v="0.04"/>
    <n v="1"/>
    <x v="2"/>
    <s v="wearables"/>
    <x v="11"/>
    <s v="2016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d v="2017-03-14T17:22:02"/>
    <n v="1486923722"/>
    <x v="682"/>
    <b v="0"/>
    <n v="4"/>
    <b v="0"/>
    <s v="technology/wearables"/>
    <n v="0.106"/>
    <n v="13.25"/>
    <x v="2"/>
    <s v="wearables"/>
    <x v="1"/>
    <s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  <x v="11"/>
    <s v="2016"/>
  </r>
  <r>
    <n v="684"/>
    <s v="Arcus Motion Analyzer | The Versatile Smart Ring"/>
    <s v="Arcus gives your fingers super powers."/>
    <n v="320000"/>
    <n v="23948"/>
    <x v="2"/>
    <s v="US"/>
    <x v="0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  <x v="0"/>
    <s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d v="2015-01-12T20:47:52"/>
    <n v="1417207672"/>
    <x v="685"/>
    <b v="0"/>
    <n v="10"/>
    <b v="0"/>
    <s v="technology/wearables"/>
    <n v="27.650000000000002"/>
    <n v="55.3"/>
    <x v="2"/>
    <s v="wearables"/>
    <x v="9"/>
    <s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d v="2015-08-03T16:09:30"/>
    <n v="1436026170"/>
    <x v="686"/>
    <b v="0"/>
    <n v="0"/>
    <b v="0"/>
    <s v="technology/wearables"/>
    <n v="0"/>
    <n v="0"/>
    <x v="2"/>
    <s v="wearables"/>
    <x v="3"/>
    <s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d v="2017-02-05T18:00:53"/>
    <n v="1481133653"/>
    <x v="687"/>
    <b v="0"/>
    <n v="6"/>
    <b v="0"/>
    <s v="technology/wearables"/>
    <n v="3.55"/>
    <n v="591.66666666666663"/>
    <x v="2"/>
    <s v="wearables"/>
    <x v="2"/>
    <s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d v="2015-10-15T02:30:53"/>
    <n v="1442284253"/>
    <x v="688"/>
    <b v="0"/>
    <n v="36"/>
    <b v="0"/>
    <s v="technology/wearables"/>
    <n v="72.989999999999995"/>
    <n v="405.5"/>
    <x v="2"/>
    <s v="wearables"/>
    <x v="11"/>
    <s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  <x v="4"/>
    <s v="2016"/>
  </r>
  <r>
    <n v="690"/>
    <s v="BLOXSHIELD"/>
    <s v="A radiation shield for your fitness tracker, smartwatch or other wearable smart device"/>
    <n v="20000"/>
    <n v="2468"/>
    <x v="2"/>
    <s v="US"/>
    <x v="0"/>
    <n v="1473400800"/>
    <d v="2016-09-09T06:00:00"/>
    <n v="1469718841"/>
    <x v="690"/>
    <b v="0"/>
    <n v="34"/>
    <b v="0"/>
    <s v="technology/wearables"/>
    <n v="12.34"/>
    <n v="72.588235294117652"/>
    <x v="2"/>
    <s v="wearables"/>
    <x v="7"/>
    <s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d v="2015-07-01T00:40:46"/>
    <n v="1433292046"/>
    <x v="691"/>
    <b v="0"/>
    <n v="10"/>
    <b v="0"/>
    <s v="technology/wearables"/>
    <n v="0.52"/>
    <n v="26"/>
    <x v="2"/>
    <s v="wearables"/>
    <x v="0"/>
    <s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  <x v="4"/>
    <s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  <x v="6"/>
    <s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  <x v="2"/>
    <s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d v="2014-10-31T12:30:20"/>
    <n v="1412166620"/>
    <x v="695"/>
    <b v="0"/>
    <n v="7"/>
    <b v="0"/>
    <s v="technology/wearables"/>
    <n v="1.06"/>
    <n v="90.857142857142861"/>
    <x v="2"/>
    <s v="wearables"/>
    <x v="11"/>
    <s v="2014"/>
  </r>
  <r>
    <n v="696"/>
    <s v="trustee"/>
    <s v="Show your fidelity by wearing the Trustee rings! Show where you are (at)!"/>
    <n v="175000"/>
    <n v="1"/>
    <x v="2"/>
    <s v="NL"/>
    <x v="3"/>
    <n v="1406326502"/>
    <d v="2014-07-25T22:15:02"/>
    <n v="1403734502"/>
    <x v="696"/>
    <b v="0"/>
    <n v="1"/>
    <b v="0"/>
    <s v="technology/wearables"/>
    <n v="5.7142857142857147E-4"/>
    <n v="1"/>
    <x v="2"/>
    <s v="wearables"/>
    <x v="0"/>
    <s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  <x v="2"/>
    <s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d v="2014-09-18T02:00:00"/>
    <n v="1408141245"/>
    <x v="698"/>
    <b v="0"/>
    <n v="29"/>
    <b v="0"/>
    <s v="technology/wearables"/>
    <n v="15.39"/>
    <n v="530.68965517241384"/>
    <x v="2"/>
    <s v="wearables"/>
    <x v="7"/>
    <s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  <x v="8"/>
    <s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d v="2017-01-10T16:31:21"/>
    <n v="1481473881"/>
    <x v="700"/>
    <b v="0"/>
    <n v="31"/>
    <b v="0"/>
    <s v="technology/wearables"/>
    <n v="2.6866666666666665"/>
    <n v="13"/>
    <x v="2"/>
    <s v="wearables"/>
    <x v="9"/>
    <s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d v="2014-07-23T15:54:40"/>
    <n v="1403538880"/>
    <x v="701"/>
    <b v="0"/>
    <n v="21"/>
    <b v="0"/>
    <s v="technology/wearables"/>
    <n v="26.6"/>
    <n v="291.33333333333331"/>
    <x v="2"/>
    <s v="wearables"/>
    <x v="0"/>
    <s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  <x v="8"/>
    <s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d v="2017-01-31T23:32:00"/>
    <n v="1481150949"/>
    <x v="703"/>
    <b v="0"/>
    <n v="7"/>
    <b v="0"/>
    <s v="technology/wearables"/>
    <n v="5.58"/>
    <n v="119.57142857142857"/>
    <x v="2"/>
    <s v="wearables"/>
    <x v="9"/>
    <s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d v="2017-02-20T04:37:48"/>
    <n v="1482381468"/>
    <x v="704"/>
    <b v="0"/>
    <n v="4"/>
    <b v="0"/>
    <s v="technology/wearables"/>
    <n v="0.87454545454545463"/>
    <n v="120.25"/>
    <x v="2"/>
    <s v="wearables"/>
    <x v="2"/>
    <s v="2017"/>
  </r>
  <r>
    <n v="705"/>
    <s v="SomnoScope"/>
    <s v="The closest thing ever to the Holy Grail of wearables technology"/>
    <n v="100000"/>
    <n v="977"/>
    <x v="2"/>
    <s v="NL"/>
    <x v="3"/>
    <n v="1484999278"/>
    <d v="2017-01-21T11:47:58"/>
    <n v="1482407278"/>
    <x v="705"/>
    <b v="0"/>
    <n v="5"/>
    <b v="0"/>
    <s v="technology/wearables"/>
    <n v="0.97699999999999987"/>
    <n v="195.4"/>
    <x v="2"/>
    <s v="wearables"/>
    <x v="9"/>
    <s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d v="2016-12-14T18:39:00"/>
    <n v="1478130783"/>
    <x v="706"/>
    <b v="0"/>
    <n v="0"/>
    <b v="0"/>
    <s v="technology/wearables"/>
    <n v="0"/>
    <n v="0"/>
    <x v="2"/>
    <s v="wearables"/>
    <x v="4"/>
    <s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  <x v="9"/>
    <s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  <x v="7"/>
    <s v="2014"/>
  </r>
  <r>
    <n v="709"/>
    <s v="lumiglove"/>
    <s v="A &quot;handheld&quot; light, which eases the way you illuminate objects and/or paths."/>
    <n v="15000"/>
    <n v="61"/>
    <x v="2"/>
    <s v="US"/>
    <x v="0"/>
    <n v="1417741159"/>
    <d v="2014-12-05T00:59:19"/>
    <n v="1415149159"/>
    <x v="709"/>
    <b v="0"/>
    <n v="2"/>
    <b v="0"/>
    <s v="technology/wearables"/>
    <n v="0.40666666666666662"/>
    <n v="30.5"/>
    <x v="2"/>
    <s v="wearables"/>
    <x v="4"/>
    <s v="2014"/>
  </r>
  <r>
    <n v="710"/>
    <s v="Hate York Shirt 2.0"/>
    <s v="Shirts, so technologically advanced, they connect mentally to their audience upon sight."/>
    <n v="1200"/>
    <n v="0"/>
    <x v="2"/>
    <s v="CA"/>
    <x v="5"/>
    <n v="1408495440"/>
    <d v="2014-08-20T00:44:00"/>
    <n v="1405640302"/>
    <x v="710"/>
    <b v="0"/>
    <n v="0"/>
    <b v="0"/>
    <s v="technology/wearables"/>
    <n v="0"/>
    <n v="0"/>
    <x v="2"/>
    <s v="wearables"/>
    <x v="3"/>
    <s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  <x v="4"/>
    <s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d v="2016-02-14T16:20:32"/>
    <n v="1452874832"/>
    <x v="712"/>
    <b v="0"/>
    <n v="4"/>
    <b v="0"/>
    <s v="technology/wearables"/>
    <n v="0.21649484536082475"/>
    <n v="26.25"/>
    <x v="2"/>
    <s v="wearables"/>
    <x v="2"/>
    <s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d v="2016-06-05T12:42:12"/>
    <n v="1462538532"/>
    <x v="713"/>
    <b v="0"/>
    <n v="1"/>
    <b v="0"/>
    <s v="technology/wearables"/>
    <n v="0.79600000000000004"/>
    <n v="199"/>
    <x v="2"/>
    <s v="wearables"/>
    <x v="5"/>
    <s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  <x v="2"/>
    <s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d v="2015-11-05T03:10:40"/>
    <n v="1443233440"/>
    <x v="715"/>
    <b v="0"/>
    <n v="12"/>
    <b v="0"/>
    <s v="technology/wearables"/>
    <n v="5.0509090909090908"/>
    <n v="115.75"/>
    <x v="2"/>
    <s v="wearables"/>
    <x v="8"/>
    <s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d v="2014-12-01T00:00:00"/>
    <n v="1414511307"/>
    <x v="716"/>
    <b v="0"/>
    <n v="16"/>
    <b v="0"/>
    <s v="technology/wearables"/>
    <n v="10.214285714285715"/>
    <n v="44.6875"/>
    <x v="2"/>
    <s v="wearables"/>
    <x v="4"/>
    <s v="2014"/>
  </r>
  <r>
    <n v="717"/>
    <s v="cool air belt"/>
    <s v="Cool air flowing under clothing keeps you cool."/>
    <n v="100000"/>
    <n v="305"/>
    <x v="2"/>
    <s v="US"/>
    <x v="0"/>
    <n v="1409949002"/>
    <d v="2014-09-05T20:30:02"/>
    <n v="1407357002"/>
    <x v="717"/>
    <b v="0"/>
    <n v="4"/>
    <b v="0"/>
    <s v="technology/wearables"/>
    <n v="0.30499999999999999"/>
    <n v="76.25"/>
    <x v="2"/>
    <s v="wearables"/>
    <x v="7"/>
    <s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d v="2017-02-18T05:59:00"/>
    <n v="1484684247"/>
    <x v="718"/>
    <b v="0"/>
    <n v="4"/>
    <b v="0"/>
    <s v="technology/wearables"/>
    <n v="0.75"/>
    <n v="22.5"/>
    <x v="2"/>
    <s v="wearables"/>
    <x v="2"/>
    <s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  <x v="2"/>
    <s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  <x v="9"/>
    <s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  <x v="3"/>
    <s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d v="2012-04-08T18:19:38"/>
    <n v="1331320778"/>
    <x v="722"/>
    <b v="0"/>
    <n v="153"/>
    <b v="1"/>
    <s v="publishing/nonfiction"/>
    <n v="132.024"/>
    <n v="215.72549019607843"/>
    <x v="3"/>
    <s v="nonfiction"/>
    <x v="6"/>
    <s v="2012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d v="2015-07-30T03:59:00"/>
    <n v="1435606549"/>
    <x v="723"/>
    <b v="0"/>
    <n v="100"/>
    <b v="1"/>
    <s v="publishing/nonfiction"/>
    <n v="109.38000000000001"/>
    <n v="54.69"/>
    <x v="3"/>
    <s v="nonfiction"/>
    <x v="0"/>
    <s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  <x v="5"/>
    <s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  <x v="4"/>
    <s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d v="2013-04-12T01:01:27"/>
    <n v="1363136487"/>
    <x v="726"/>
    <b v="0"/>
    <n v="35"/>
    <b v="1"/>
    <s v="publishing/nonfiction"/>
    <n v="101.4"/>
    <n v="72.428571428571431"/>
    <x v="3"/>
    <s v="nonfiction"/>
    <x v="6"/>
    <s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  <x v="9"/>
    <s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d v="2011-08-21T20:05:57"/>
    <n v="1310069157"/>
    <x v="728"/>
    <b v="0"/>
    <n v="130"/>
    <b v="1"/>
    <s v="publishing/nonfiction"/>
    <n v="105.566"/>
    <n v="60.903461538461535"/>
    <x v="3"/>
    <s v="nonfiction"/>
    <x v="3"/>
    <s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d v="2012-09-19T04:27:41"/>
    <n v="1342844861"/>
    <x v="729"/>
    <b v="0"/>
    <n v="120"/>
    <b v="1"/>
    <s v="publishing/nonfiction"/>
    <n v="130.65"/>
    <n v="43.55"/>
    <x v="3"/>
    <s v="nonfiction"/>
    <x v="7"/>
    <s v="2012"/>
  </r>
  <r>
    <n v="730"/>
    <s v="Encyclopedia of Surfing"/>
    <s v="A Massive but Cheerful Online Digital Archive of Surfing"/>
    <n v="20000"/>
    <n v="26438"/>
    <x v="0"/>
    <s v="US"/>
    <x v="0"/>
    <n v="1323280391"/>
    <d v="2011-12-07T17:53:11"/>
    <n v="1320688391"/>
    <x v="730"/>
    <b v="0"/>
    <n v="265"/>
    <b v="1"/>
    <s v="publishing/nonfiction"/>
    <n v="132.19"/>
    <n v="99.766037735849054"/>
    <x v="3"/>
    <s v="nonfiction"/>
    <x v="4"/>
    <s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d v="2012-01-22T06:00:00"/>
    <n v="1322852747"/>
    <x v="731"/>
    <b v="0"/>
    <n v="71"/>
    <b v="1"/>
    <s v="publishing/nonfiction"/>
    <n v="126"/>
    <n v="88.732394366197184"/>
    <x v="3"/>
    <s v="nonfiction"/>
    <x v="9"/>
    <s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d v="2013-09-29T10:11:01"/>
    <n v="1375265461"/>
    <x v="732"/>
    <b v="0"/>
    <n v="13"/>
    <b v="1"/>
    <s v="publishing/nonfiction"/>
    <n v="160"/>
    <n v="4.9230769230769234"/>
    <x v="3"/>
    <s v="nonfiction"/>
    <x v="7"/>
    <s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d v="2013-12-20T10:04:52"/>
    <n v="1384941892"/>
    <x v="733"/>
    <b v="0"/>
    <n v="169"/>
    <b v="1"/>
    <s v="publishing/nonfiction"/>
    <n v="120.48"/>
    <n v="17.822485207100591"/>
    <x v="3"/>
    <s v="nonfiction"/>
    <x v="4"/>
    <s v="2013"/>
  </r>
  <r>
    <n v="734"/>
    <s v="Sideswiped"/>
    <s v="Sideswiped is my story of growing in and trusting God through the mess and mysteries of life."/>
    <n v="8500"/>
    <n v="10670"/>
    <x v="0"/>
    <s v="CA"/>
    <x v="5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  <x v="10"/>
    <s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  <x v="4"/>
    <s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  <x v="8"/>
    <s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  <x v="2"/>
    <s v="2014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  <x v="4"/>
    <s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  <x v="3"/>
    <s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d v="2015-06-21T03:31:22"/>
    <n v="1433647882"/>
    <x v="740"/>
    <b v="0"/>
    <n v="19"/>
    <b v="1"/>
    <s v="publishing/nonfiction"/>
    <n v="107.4"/>
    <n v="169.57894736842104"/>
    <x v="3"/>
    <s v="nonfiction"/>
    <x v="5"/>
    <s v="2015"/>
  </r>
  <r>
    <n v="741"/>
    <s v="reVILNA: the vilna ghetto project"/>
    <s v="A revolutionary digital mapping project of the Vilna Ghetto"/>
    <n v="13000"/>
    <n v="13293.8"/>
    <x v="0"/>
    <s v="US"/>
    <x v="0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  <x v="5"/>
    <s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  <x v="1"/>
    <s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d v="2012-04-16T21:00:00"/>
    <n v="1332435685"/>
    <x v="743"/>
    <b v="0"/>
    <n v="15"/>
    <b v="1"/>
    <s v="publishing/nonfiction"/>
    <n v="148"/>
    <n v="54.266666666666666"/>
    <x v="3"/>
    <s v="nonfiction"/>
    <x v="6"/>
    <s v="2012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  <x v="4"/>
    <s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  <x v="10"/>
    <s v="2013"/>
  </r>
  <r>
    <n v="746"/>
    <s v="Attention: People With Body Parts"/>
    <s v="This is a book of letters. Letters to our body parts."/>
    <n v="2987"/>
    <n v="3318"/>
    <x v="0"/>
    <s v="US"/>
    <x v="0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  <x v="7"/>
    <s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  <x v="9"/>
    <s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d v="2014-08-10T20:19:26"/>
    <n v="1405109966"/>
    <x v="748"/>
    <b v="0"/>
    <n v="44"/>
    <b v="1"/>
    <s v="publishing/nonfiction"/>
    <n v="100.25"/>
    <n v="45.56818181818182"/>
    <x v="3"/>
    <s v="nonfiction"/>
    <x v="3"/>
    <s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d v="2017-01-28T22:35:30"/>
    <n v="1483050930"/>
    <x v="749"/>
    <b v="0"/>
    <n v="110"/>
    <b v="1"/>
    <s v="publishing/nonfiction"/>
    <n v="105.56"/>
    <n v="95.963636363636368"/>
    <x v="3"/>
    <s v="nonfiction"/>
    <x v="9"/>
    <s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  <x v="2"/>
    <s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d v="2011-08-04T15:07:55"/>
    <n v="1308496075"/>
    <x v="751"/>
    <b v="0"/>
    <n v="62"/>
    <b v="1"/>
    <s v="publishing/nonfiction"/>
    <n v="118.5"/>
    <n v="57.338709677419352"/>
    <x v="3"/>
    <s v="nonfiction"/>
    <x v="3"/>
    <s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d v="2016-10-16T11:00:00"/>
    <n v="1474884417"/>
    <x v="752"/>
    <b v="0"/>
    <n v="105"/>
    <b v="1"/>
    <s v="publishing/nonfiction"/>
    <n v="111.7"/>
    <n v="53.19047619047619"/>
    <x v="3"/>
    <s v="nonfiction"/>
    <x v="11"/>
    <s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d v="2015-02-14T14:09:51"/>
    <n v="1421330991"/>
    <x v="753"/>
    <b v="0"/>
    <n v="26"/>
    <b v="1"/>
    <s v="publishing/nonfiction"/>
    <n v="128"/>
    <n v="492.30769230769232"/>
    <x v="3"/>
    <s v="nonfiction"/>
    <x v="2"/>
    <s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  <x v="9"/>
    <s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d v="2013-05-20T00:41:00"/>
    <n v="1366381877"/>
    <x v="755"/>
    <b v="0"/>
    <n v="68"/>
    <b v="1"/>
    <s v="publishing/nonfiction"/>
    <n v="101.9076"/>
    <n v="37.466029411764708"/>
    <x v="3"/>
    <s v="nonfiction"/>
    <x v="10"/>
    <s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  <x v="6"/>
    <s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d v="2012-12-06T01:18:34"/>
    <n v="1353547114"/>
    <x v="757"/>
    <b v="0"/>
    <n v="18"/>
    <b v="1"/>
    <s v="publishing/nonfiction"/>
    <n v="238"/>
    <n v="33.055555555555557"/>
    <x v="3"/>
    <s v="nonfiction"/>
    <x v="4"/>
    <s v="2012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d v="2010-10-08T20:04:28"/>
    <n v="1283976268"/>
    <x v="758"/>
    <b v="0"/>
    <n v="19"/>
    <b v="1"/>
    <s v="publishing/nonfiction"/>
    <n v="102"/>
    <n v="134.21052631578948"/>
    <x v="3"/>
    <s v="nonfiction"/>
    <x v="11"/>
    <s v="2010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  <x v="0"/>
    <s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d v="2016-11-26T19:20:13"/>
    <n v="1477592413"/>
    <x v="760"/>
    <b v="0"/>
    <n v="0"/>
    <b v="0"/>
    <s v="publishing/fiction"/>
    <n v="0"/>
    <n v="0"/>
    <x v="3"/>
    <s v="fiction"/>
    <x v="8"/>
    <s v="2016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d v="2014-02-02T18:02:06"/>
    <n v="1388772126"/>
    <x v="761"/>
    <b v="0"/>
    <n v="6"/>
    <b v="0"/>
    <s v="publishing/fiction"/>
    <n v="4.7"/>
    <n v="39.166666666666664"/>
    <x v="3"/>
    <s v="fiction"/>
    <x v="2"/>
    <s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d v="2016-12-04T06:00:00"/>
    <n v="1479328570"/>
    <x v="762"/>
    <b v="0"/>
    <n v="0"/>
    <b v="0"/>
    <s v="publishing/fiction"/>
    <n v="0"/>
    <n v="0"/>
    <x v="3"/>
    <s v="fiction"/>
    <x v="4"/>
    <s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d v="2013-08-15T10:43:28"/>
    <n v="1373971408"/>
    <x v="763"/>
    <b v="0"/>
    <n v="1"/>
    <b v="0"/>
    <s v="publishing/fiction"/>
    <n v="0.11655011655011654"/>
    <n v="5"/>
    <x v="3"/>
    <s v="fiction"/>
    <x v="3"/>
    <s v="2013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d v="2015-09-10T04:09:21"/>
    <n v="1439266161"/>
    <x v="764"/>
    <b v="0"/>
    <n v="0"/>
    <b v="0"/>
    <s v="publishing/fiction"/>
    <n v="0"/>
    <n v="0"/>
    <x v="3"/>
    <s v="fiction"/>
    <x v="7"/>
    <s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  <x v="11"/>
    <s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d v="2015-02-16T18:48:03"/>
    <n v="1421520483"/>
    <x v="766"/>
    <b v="0"/>
    <n v="0"/>
    <b v="0"/>
    <s v="publishing/fiction"/>
    <n v="0"/>
    <n v="0"/>
    <x v="3"/>
    <s v="fiction"/>
    <x v="2"/>
    <s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d v="2015-05-21T03:26:50"/>
    <n v="1429586810"/>
    <x v="767"/>
    <b v="0"/>
    <n v="3"/>
    <b v="0"/>
    <s v="publishing/fiction"/>
    <n v="3.54"/>
    <n v="59"/>
    <x v="3"/>
    <s v="fiction"/>
    <x v="10"/>
    <s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d v="2013-12-16T04:58:10"/>
    <n v="1384577890"/>
    <x v="768"/>
    <b v="0"/>
    <n v="0"/>
    <b v="0"/>
    <s v="publishing/fiction"/>
    <n v="0"/>
    <n v="0"/>
    <x v="3"/>
    <s v="fiction"/>
    <x v="4"/>
    <s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d v="2013-12-26T23:54:54"/>
    <n v="1385510094"/>
    <x v="769"/>
    <b v="0"/>
    <n v="52"/>
    <b v="0"/>
    <s v="publishing/fiction"/>
    <n v="41.4"/>
    <n v="31.846153846153847"/>
    <x v="3"/>
    <s v="fiction"/>
    <x v="4"/>
    <s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d v="2013-02-24T23:59:29"/>
    <n v="1358294369"/>
    <x v="770"/>
    <b v="0"/>
    <n v="0"/>
    <b v="0"/>
    <s v="publishing/fiction"/>
    <n v="0"/>
    <n v="0"/>
    <x v="3"/>
    <s v="fiction"/>
    <x v="2"/>
    <s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d v="2016-01-30T19:46:42"/>
    <n v="1449863202"/>
    <x v="771"/>
    <b v="0"/>
    <n v="1"/>
    <b v="0"/>
    <s v="publishing/fiction"/>
    <n v="2.6315789473684209E-2"/>
    <n v="10"/>
    <x v="3"/>
    <s v="fiction"/>
    <x v="9"/>
    <s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d v="2009-11-01T03:59:00"/>
    <n v="1252718519"/>
    <x v="772"/>
    <b v="0"/>
    <n v="1"/>
    <b v="0"/>
    <s v="publishing/fiction"/>
    <n v="3.3333333333333335"/>
    <n v="50"/>
    <x v="3"/>
    <s v="fiction"/>
    <x v="8"/>
    <s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d v="2015-05-10T23:01:00"/>
    <n v="1428341985"/>
    <x v="773"/>
    <b v="0"/>
    <n v="2"/>
    <b v="0"/>
    <s v="publishing/fiction"/>
    <n v="0.85129023676509719"/>
    <n v="16"/>
    <x v="3"/>
    <s v="fiction"/>
    <x v="10"/>
    <s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d v="2014-02-23T18:43:38"/>
    <n v="1390589018"/>
    <x v="774"/>
    <b v="0"/>
    <n v="9"/>
    <b v="0"/>
    <s v="publishing/fiction"/>
    <n v="70.199999999999989"/>
    <n v="39"/>
    <x v="3"/>
    <s v="fiction"/>
    <x v="2"/>
    <s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d v="2011-12-16T01:26:35"/>
    <n v="1321406795"/>
    <x v="775"/>
    <b v="0"/>
    <n v="5"/>
    <b v="0"/>
    <s v="publishing/fiction"/>
    <n v="1.7000000000000002"/>
    <n v="34"/>
    <x v="3"/>
    <s v="fiction"/>
    <x v="4"/>
    <s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d v="2015-10-11T05:00:00"/>
    <n v="1441297645"/>
    <x v="776"/>
    <b v="0"/>
    <n v="57"/>
    <b v="0"/>
    <s v="publishing/fiction"/>
    <n v="51.4"/>
    <n v="63.122807017543863"/>
    <x v="3"/>
    <s v="fiction"/>
    <x v="11"/>
    <s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d v="2013-07-31T23:32:57"/>
    <n v="1372721577"/>
    <x v="777"/>
    <b v="0"/>
    <n v="3"/>
    <b v="0"/>
    <s v="publishing/fiction"/>
    <n v="0.70000000000000007"/>
    <n v="7"/>
    <x v="3"/>
    <s v="fiction"/>
    <x v="0"/>
    <s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d v="2014-04-30T16:51:20"/>
    <n v="1396284680"/>
    <x v="778"/>
    <b v="0"/>
    <n v="1"/>
    <b v="0"/>
    <s v="publishing/fiction"/>
    <n v="0.4"/>
    <n v="2"/>
    <x v="3"/>
    <s v="fiction"/>
    <x v="6"/>
    <s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  <x v="11"/>
    <s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d v="2011-05-03T16:10:25"/>
    <n v="1301847025"/>
    <x v="780"/>
    <b v="0"/>
    <n v="27"/>
    <b v="1"/>
    <s v="music/rock"/>
    <n v="104"/>
    <n v="38.518518518518519"/>
    <x v="4"/>
    <s v="rock"/>
    <x v="10"/>
    <s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d v="2013-06-08T00:01:14"/>
    <n v="1368057674"/>
    <x v="781"/>
    <b v="0"/>
    <n v="25"/>
    <b v="1"/>
    <s v="music/rock"/>
    <n v="133.15375"/>
    <n v="42.609200000000001"/>
    <x v="4"/>
    <s v="rock"/>
    <x v="5"/>
    <s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d v="2012-08-25T18:11:42"/>
    <n v="1343326302"/>
    <x v="782"/>
    <b v="0"/>
    <n v="14"/>
    <b v="1"/>
    <s v="music/rock"/>
    <n v="100"/>
    <n v="50"/>
    <x v="4"/>
    <s v="rock"/>
    <x v="3"/>
    <s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d v="2012-04-27T22:00:00"/>
    <n v="1332182049"/>
    <x v="783"/>
    <b v="0"/>
    <n v="35"/>
    <b v="1"/>
    <s v="music/rock"/>
    <n v="148.13333333333333"/>
    <n v="63.485714285714288"/>
    <x v="4"/>
    <s v="rock"/>
    <x v="6"/>
    <s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d v="2014-03-17T02:35:19"/>
    <n v="1391571319"/>
    <x v="784"/>
    <b v="0"/>
    <n v="10"/>
    <b v="1"/>
    <s v="music/rock"/>
    <n v="102.49999999999999"/>
    <n v="102.5"/>
    <x v="4"/>
    <s v="rock"/>
    <x v="1"/>
    <s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d v="2013-02-28T14:15:15"/>
    <n v="1359468915"/>
    <x v="785"/>
    <b v="0"/>
    <n v="29"/>
    <b v="1"/>
    <s v="music/rock"/>
    <n v="180.62799999999999"/>
    <n v="31.142758620689655"/>
    <x v="4"/>
    <s v="rock"/>
    <x v="2"/>
    <s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d v="2012-05-11T15:47:00"/>
    <n v="1331774434"/>
    <x v="786"/>
    <b v="0"/>
    <n v="44"/>
    <b v="1"/>
    <s v="music/rock"/>
    <n v="142.79999999999998"/>
    <n v="162.27272727272728"/>
    <x v="4"/>
    <s v="rock"/>
    <x v="10"/>
    <s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d v="2013-11-01T15:03:46"/>
    <n v="1380726226"/>
    <x v="787"/>
    <b v="0"/>
    <n v="17"/>
    <b v="1"/>
    <s v="music/rock"/>
    <n v="114.16666666666666"/>
    <n v="80.588235294117652"/>
    <x v="4"/>
    <s v="rock"/>
    <x v="8"/>
    <s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d v="2012-07-07T03:59:00"/>
    <n v="1338336588"/>
    <x v="788"/>
    <b v="0"/>
    <n v="34"/>
    <b v="1"/>
    <s v="music/rock"/>
    <n v="203.505"/>
    <n v="59.85441176470588"/>
    <x v="4"/>
    <s v="rock"/>
    <x v="0"/>
    <s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d v="2013-01-21T07:59:00"/>
    <n v="1357187280"/>
    <x v="789"/>
    <b v="0"/>
    <n v="14"/>
    <b v="1"/>
    <s v="music/rock"/>
    <n v="109.41176470588236"/>
    <n v="132.85714285714286"/>
    <x v="4"/>
    <s v="rock"/>
    <x v="9"/>
    <s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d v="2013-02-01T01:08:59"/>
    <n v="1357088939"/>
    <x v="790"/>
    <b v="0"/>
    <n v="156"/>
    <b v="1"/>
    <s v="music/rock"/>
    <n v="144.37459999999999"/>
    <n v="92.547820512820508"/>
    <x v="4"/>
    <s v="rock"/>
    <x v="2"/>
    <s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d v="2013-11-13T05:59:00"/>
    <n v="1381430646"/>
    <x v="791"/>
    <b v="0"/>
    <n v="128"/>
    <b v="1"/>
    <s v="music/rock"/>
    <n v="103.86666666666666"/>
    <n v="60.859375"/>
    <x v="4"/>
    <s v="rock"/>
    <x v="8"/>
    <s v="2013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d v="2013-11-07T21:58:03"/>
    <n v="1381265883"/>
    <x v="792"/>
    <b v="0"/>
    <n v="60"/>
    <b v="1"/>
    <s v="music/rock"/>
    <n v="100.44440000000002"/>
    <n v="41.851833333333339"/>
    <x v="4"/>
    <s v="rock"/>
    <x v="8"/>
    <s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d v="2013-07-03T04:59:00"/>
    <n v="1371491244"/>
    <x v="793"/>
    <b v="0"/>
    <n v="32"/>
    <b v="1"/>
    <s v="music/rock"/>
    <n v="102.77927272727271"/>
    <n v="88.325937499999995"/>
    <x v="4"/>
    <s v="rock"/>
    <x v="0"/>
    <s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d v="2011-09-05T17:06:00"/>
    <n v="1310438737"/>
    <x v="794"/>
    <b v="0"/>
    <n v="53"/>
    <b v="1"/>
    <s v="music/rock"/>
    <n v="105.31250000000001"/>
    <n v="158.96226415094338"/>
    <x v="4"/>
    <s v="rock"/>
    <x v="7"/>
    <s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d v="2012-04-07T04:59:00"/>
    <n v="1330094566"/>
    <x v="795"/>
    <b v="0"/>
    <n v="184"/>
    <b v="1"/>
    <s v="music/rock"/>
    <n v="111.78571428571429"/>
    <n v="85.054347826086953"/>
    <x v="4"/>
    <s v="rock"/>
    <x v="6"/>
    <s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d v="2013-09-15T21:10:00"/>
    <n v="1376687485"/>
    <x v="796"/>
    <b v="0"/>
    <n v="90"/>
    <b v="1"/>
    <s v="music/rock"/>
    <n v="101.35000000000001"/>
    <n v="112.61111111111111"/>
    <x v="4"/>
    <s v="rock"/>
    <x v="7"/>
    <s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d v="2012-04-29T04:00:00"/>
    <n v="1332978688"/>
    <x v="797"/>
    <b v="0"/>
    <n v="71"/>
    <b v="1"/>
    <s v="music/rock"/>
    <n v="107.53333333333333"/>
    <n v="45.436619718309856"/>
    <x v="4"/>
    <s v="rock"/>
    <x v="6"/>
    <s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d v="2014-09-30T14:09:47"/>
    <n v="1409494187"/>
    <x v="798"/>
    <b v="0"/>
    <n v="87"/>
    <b v="1"/>
    <s v="music/rock"/>
    <n v="114.88571428571429"/>
    <n v="46.218390804597703"/>
    <x v="4"/>
    <s v="rock"/>
    <x v="7"/>
    <s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d v="2012-04-27T16:00:46"/>
    <n v="1332950446"/>
    <x v="799"/>
    <b v="0"/>
    <n v="28"/>
    <b v="1"/>
    <s v="music/rock"/>
    <n v="100.02"/>
    <n v="178.60714285714286"/>
    <x v="4"/>
    <s v="rock"/>
    <x v="6"/>
    <s v="2012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d v="2014-09-11T10:24:14"/>
    <n v="1407839054"/>
    <x v="800"/>
    <b v="0"/>
    <n v="56"/>
    <b v="1"/>
    <s v="music/rock"/>
    <n v="152.13333333333335"/>
    <n v="40.75"/>
    <x v="4"/>
    <s v="rock"/>
    <x v="7"/>
    <s v="20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d v="2011-07-01T19:05:20"/>
    <n v="1306955120"/>
    <x v="801"/>
    <b v="0"/>
    <n v="51"/>
    <b v="1"/>
    <s v="music/rock"/>
    <n v="111.52149999999999"/>
    <n v="43.733921568627444"/>
    <x v="4"/>
    <s v="rock"/>
    <x v="0"/>
    <s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d v="2012-09-17T04:05:00"/>
    <n v="1343867524"/>
    <x v="802"/>
    <b v="0"/>
    <n v="75"/>
    <b v="1"/>
    <s v="music/rock"/>
    <n v="101.33333333333334"/>
    <n v="81.066666666666663"/>
    <x v="4"/>
    <s v="rock"/>
    <x v="7"/>
    <s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d v="2011-05-29T01:00:00"/>
    <n v="1304376478"/>
    <x v="803"/>
    <b v="0"/>
    <n v="38"/>
    <b v="1"/>
    <s v="music/rock"/>
    <n v="123.2608695652174"/>
    <n v="74.60526315789474"/>
    <x v="4"/>
    <s v="rock"/>
    <x v="10"/>
    <s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d v="2011-07-23T03:59:00"/>
    <n v="1309919526"/>
    <x v="804"/>
    <b v="0"/>
    <n v="18"/>
    <b v="1"/>
    <s v="music/rock"/>
    <n v="100"/>
    <n v="305.55555555555554"/>
    <x v="4"/>
    <s v="rock"/>
    <x v="0"/>
    <s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d v="2011-07-16T23:00:00"/>
    <n v="1306525512"/>
    <x v="805"/>
    <b v="0"/>
    <n v="54"/>
    <b v="1"/>
    <s v="music/rock"/>
    <n v="105"/>
    <n v="58.333333333333336"/>
    <x v="4"/>
    <s v="rock"/>
    <x v="0"/>
    <s v="2011"/>
  </r>
  <r>
    <n v="806"/>
    <s v="Golden Animals NEW Album!"/>
    <s v="Help Golden Animals finish their NEW Album!"/>
    <n v="8000"/>
    <n v="8355"/>
    <x v="0"/>
    <s v="US"/>
    <x v="0"/>
    <n v="1315413339"/>
    <d v="2011-09-07T16:35:39"/>
    <n v="1312821339"/>
    <x v="806"/>
    <b v="0"/>
    <n v="71"/>
    <b v="1"/>
    <s v="music/rock"/>
    <n v="104.4375"/>
    <n v="117.67605633802818"/>
    <x v="4"/>
    <s v="rock"/>
    <x v="7"/>
    <s v="2011"/>
  </r>
  <r>
    <n v="807"/>
    <s v="Sic Vita - New EP Release - 2017"/>
    <s v="Join the Sic Vita family and lend a hand as we create a new album!"/>
    <n v="4000"/>
    <n v="4205"/>
    <x v="0"/>
    <s v="US"/>
    <x v="0"/>
    <n v="1488333600"/>
    <d v="2017-03-01T02:00:00"/>
    <n v="1485270311"/>
    <x v="807"/>
    <b v="0"/>
    <n v="57"/>
    <b v="1"/>
    <s v="music/rock"/>
    <n v="105.125"/>
    <n v="73.771929824561397"/>
    <x v="4"/>
    <s v="rock"/>
    <x v="1"/>
    <s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d v="2014-12-22T04:59:00"/>
    <n v="1416363886"/>
    <x v="808"/>
    <b v="0"/>
    <n v="43"/>
    <b v="1"/>
    <s v="music/rock"/>
    <n v="100"/>
    <n v="104.65116279069767"/>
    <x v="4"/>
    <s v="rock"/>
    <x v="4"/>
    <s v="2014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d v="2014-01-19T20:00:30"/>
    <n v="1387569630"/>
    <x v="809"/>
    <b v="0"/>
    <n v="52"/>
    <b v="1"/>
    <s v="music/rock"/>
    <n v="103.77499999999999"/>
    <n v="79.82692307692308"/>
    <x v="4"/>
    <s v="rock"/>
    <x v="9"/>
    <s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d v="2012-09-01T01:21:02"/>
    <n v="1343870462"/>
    <x v="810"/>
    <b v="0"/>
    <n v="27"/>
    <b v="1"/>
    <s v="music/rock"/>
    <n v="105"/>
    <n v="58.333333333333336"/>
    <x v="4"/>
    <s v="rock"/>
    <x v="7"/>
    <s v="201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d v="2013-07-10T16:52:00"/>
    <n v="1371569202"/>
    <x v="811"/>
    <b v="0"/>
    <n v="12"/>
    <b v="1"/>
    <s v="music/rock"/>
    <n v="104"/>
    <n v="86.666666666666671"/>
    <x v="4"/>
    <s v="rock"/>
    <x v="0"/>
    <s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d v="2013-03-01T13:58:00"/>
    <n v="1357604752"/>
    <x v="812"/>
    <b v="0"/>
    <n v="33"/>
    <b v="1"/>
    <s v="music/rock"/>
    <n v="151.83333333333334"/>
    <n v="27.606060606060606"/>
    <x v="4"/>
    <s v="rock"/>
    <x v="1"/>
    <s v="2013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d v="2012-07-20T23:02:45"/>
    <n v="1340233365"/>
    <x v="813"/>
    <b v="0"/>
    <n v="96"/>
    <b v="1"/>
    <s v="music/rock"/>
    <n v="159.99600000000001"/>
    <n v="24.999375000000001"/>
    <x v="4"/>
    <s v="rock"/>
    <x v="0"/>
    <s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d v="2011-05-31T18:04:00"/>
    <n v="1305568201"/>
    <x v="814"/>
    <b v="0"/>
    <n v="28"/>
    <b v="1"/>
    <s v="music/rock"/>
    <n v="127.3"/>
    <n v="45.464285714285715"/>
    <x v="4"/>
    <s v="rock"/>
    <x v="10"/>
    <s v="2011"/>
  </r>
  <r>
    <n v="815"/>
    <s v="Some Late Help for The Early Reset"/>
    <s v="Be a part of helping The Early Reset finish their new 7 song EP."/>
    <n v="4000"/>
    <n v="4280"/>
    <x v="0"/>
    <s v="US"/>
    <x v="0"/>
    <n v="1414879303"/>
    <d v="2014-11-01T22:01:43"/>
    <n v="1412287303"/>
    <x v="815"/>
    <b v="0"/>
    <n v="43"/>
    <b v="1"/>
    <s v="music/rock"/>
    <n v="107"/>
    <n v="99.534883720930239"/>
    <x v="4"/>
    <s v="rock"/>
    <x v="8"/>
    <s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d v="2013-04-09T06:30:00"/>
    <n v="1362776043"/>
    <x v="816"/>
    <b v="0"/>
    <n v="205"/>
    <b v="1"/>
    <s v="music/rock"/>
    <n v="115.12214285714286"/>
    <n v="39.31"/>
    <x v="4"/>
    <s v="rock"/>
    <x v="6"/>
    <s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d v="2012-03-11T04:59:00"/>
    <n v="1326810211"/>
    <x v="817"/>
    <b v="0"/>
    <n v="23"/>
    <b v="1"/>
    <s v="music/rock"/>
    <n v="137.11066666666665"/>
    <n v="89.419999999999987"/>
    <x v="4"/>
    <s v="rock"/>
    <x v="1"/>
    <s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d v="2012-08-07T17:01:00"/>
    <n v="1343682681"/>
    <x v="818"/>
    <b v="0"/>
    <n v="19"/>
    <b v="1"/>
    <s v="music/rock"/>
    <n v="155.71428571428572"/>
    <n v="28.684210526315791"/>
    <x v="4"/>
    <s v="rock"/>
    <x v="3"/>
    <s v="2012"/>
  </r>
  <r>
    <n v="819"/>
    <s v="Winter Tour"/>
    <s v="We are touring the Southeast in support of our new EP"/>
    <n v="400"/>
    <n v="435"/>
    <x v="0"/>
    <s v="US"/>
    <x v="0"/>
    <n v="1387601040"/>
    <d v="2013-12-21T04:44:00"/>
    <n v="1386806254"/>
    <x v="819"/>
    <b v="0"/>
    <n v="14"/>
    <b v="1"/>
    <s v="music/rock"/>
    <n v="108.74999999999999"/>
    <n v="31.071428571428573"/>
    <x v="4"/>
    <s v="rock"/>
    <x v="4"/>
    <s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d v="2014-06-09T05:00:00"/>
    <n v="1399666342"/>
    <x v="820"/>
    <b v="0"/>
    <n v="38"/>
    <b v="1"/>
    <s v="music/rock"/>
    <n v="134.05000000000001"/>
    <n v="70.55263157894737"/>
    <x v="4"/>
    <s v="rock"/>
    <x v="5"/>
    <s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d v="2015-05-04T04:01:00"/>
    <n v="1427753265"/>
    <x v="821"/>
    <b v="0"/>
    <n v="78"/>
    <b v="1"/>
    <s v="music/rock"/>
    <n v="100"/>
    <n v="224.12820512820514"/>
    <x v="4"/>
    <s v="rock"/>
    <x v="10"/>
    <s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d v="2012-10-05T22:44:10"/>
    <n v="1346885050"/>
    <x v="822"/>
    <b v="0"/>
    <n v="69"/>
    <b v="1"/>
    <s v="music/rock"/>
    <n v="119.16666666666667"/>
    <n v="51.811594202898547"/>
    <x v="4"/>
    <s v="rock"/>
    <x v="11"/>
    <s v="2012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d v="2015-03-22T22:20:52"/>
    <n v="1424474452"/>
    <x v="823"/>
    <b v="0"/>
    <n v="33"/>
    <b v="1"/>
    <s v="music/rock"/>
    <n v="179.5"/>
    <n v="43.515151515151516"/>
    <x v="4"/>
    <s v="rock"/>
    <x v="1"/>
    <s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d v="2010-04-18T06:59:00"/>
    <n v="1268459318"/>
    <x v="824"/>
    <b v="0"/>
    <n v="54"/>
    <b v="1"/>
    <s v="music/rock"/>
    <n v="134.38124999999999"/>
    <n v="39.816666666666663"/>
    <x v="4"/>
    <s v="rock"/>
    <x v="6"/>
    <s v="2010"/>
  </r>
  <r>
    <n v="825"/>
    <s v="KILL FREEMAN"/>
    <s v="Kickstarting Kill Freeman independently. Help fund the New Record, Video and Live Shows."/>
    <n v="12500"/>
    <n v="12554"/>
    <x v="0"/>
    <s v="US"/>
    <x v="0"/>
    <n v="1351495284"/>
    <d v="2012-10-29T07:21:24"/>
    <n v="1349335284"/>
    <x v="825"/>
    <b v="0"/>
    <n v="99"/>
    <b v="1"/>
    <s v="music/rock"/>
    <n v="100.43200000000002"/>
    <n v="126.8080808080808"/>
    <x v="4"/>
    <s v="rock"/>
    <x v="11"/>
    <s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d v="2012-03-25T23:55:30"/>
    <n v="1330908930"/>
    <x v="826"/>
    <b v="0"/>
    <n v="49"/>
    <b v="1"/>
    <s v="music/rock"/>
    <n v="101.45454545454547"/>
    <n v="113.87755102040816"/>
    <x v="4"/>
    <s v="rock"/>
    <x v="1"/>
    <s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d v="2012-02-14T19:49:00"/>
    <n v="1326972107"/>
    <x v="827"/>
    <b v="0"/>
    <n v="11"/>
    <b v="1"/>
    <s v="music/rock"/>
    <n v="103.33333333333334"/>
    <n v="28.181818181818183"/>
    <x v="4"/>
    <s v="rock"/>
    <x v="2"/>
    <s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d v="2012-06-25T16:24:00"/>
    <n v="1339549982"/>
    <x v="828"/>
    <b v="0"/>
    <n v="38"/>
    <b v="1"/>
    <s v="music/rock"/>
    <n v="107"/>
    <n v="36.60526315789474"/>
    <x v="4"/>
    <s v="rock"/>
    <x v="5"/>
    <s v="2012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d v="2016-07-13T19:14:00"/>
    <n v="1463253240"/>
    <x v="829"/>
    <b v="0"/>
    <n v="16"/>
    <b v="1"/>
    <s v="music/rock"/>
    <n v="104"/>
    <n v="32.5"/>
    <x v="4"/>
    <s v="rock"/>
    <x v="0"/>
    <s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d v="2013-03-22T11:37:05"/>
    <n v="1361363825"/>
    <x v="830"/>
    <b v="0"/>
    <n v="32"/>
    <b v="1"/>
    <s v="music/rock"/>
    <n v="107.83333333333334"/>
    <n v="60.65625"/>
    <x v="4"/>
    <s v="rock"/>
    <x v="1"/>
    <s v="2013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d v="2012-04-27T15:31:34"/>
    <n v="1332948694"/>
    <x v="831"/>
    <b v="0"/>
    <n v="20"/>
    <b v="1"/>
    <s v="music/rock"/>
    <n v="233.33333333333334"/>
    <n v="175"/>
    <x v="4"/>
    <s v="rock"/>
    <x v="6"/>
    <s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d v="2012-01-21T08:13:00"/>
    <n v="1321978335"/>
    <x v="832"/>
    <b v="0"/>
    <n v="154"/>
    <b v="1"/>
    <s v="music/rock"/>
    <n v="100.60706666666665"/>
    <n v="97.993896103896105"/>
    <x v="4"/>
    <s v="rock"/>
    <x v="9"/>
    <s v="2012"/>
  </r>
  <r>
    <n v="833"/>
    <s v="Ragman Rolls"/>
    <s v="This is an American rock album."/>
    <n v="6000"/>
    <n v="6100"/>
    <x v="0"/>
    <s v="US"/>
    <x v="0"/>
    <n v="1397941475"/>
    <d v="2014-04-19T21:04:35"/>
    <n v="1395349475"/>
    <x v="833"/>
    <b v="0"/>
    <n v="41"/>
    <b v="1"/>
    <s v="music/rock"/>
    <n v="101.66666666666666"/>
    <n v="148.78048780487805"/>
    <x v="4"/>
    <s v="rock"/>
    <x v="6"/>
    <s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d v="2013-07-01T03:59:00"/>
    <n v="1369770292"/>
    <x v="834"/>
    <b v="0"/>
    <n v="75"/>
    <b v="1"/>
    <s v="music/rock"/>
    <n v="131.0181818181818"/>
    <n v="96.08"/>
    <x v="4"/>
    <s v="rock"/>
    <x v="0"/>
    <s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d v="2012-05-19T03:00:00"/>
    <n v="1333709958"/>
    <x v="835"/>
    <b v="0"/>
    <n v="40"/>
    <b v="1"/>
    <s v="music/rock"/>
    <n v="117.25000000000001"/>
    <n v="58.625"/>
    <x v="4"/>
    <s v="rock"/>
    <x v="10"/>
    <s v="2012"/>
  </r>
  <r>
    <n v="836"/>
    <s v="DESMADRE Full Album + Press Kit"/>
    <s v="An album you can bring home to mom."/>
    <n v="5000"/>
    <n v="5046.5200000000004"/>
    <x v="0"/>
    <s v="US"/>
    <x v="0"/>
    <n v="1381108918"/>
    <d v="2013-10-07T01:21:58"/>
    <n v="1378516918"/>
    <x v="836"/>
    <b v="0"/>
    <n v="46"/>
    <b v="1"/>
    <s v="music/rock"/>
    <n v="100.93039999999999"/>
    <n v="109.70695652173914"/>
    <x v="4"/>
    <s v="rock"/>
    <x v="11"/>
    <s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d v="2014-05-01T23:57:42"/>
    <n v="1396396662"/>
    <x v="837"/>
    <b v="0"/>
    <n v="62"/>
    <b v="1"/>
    <s v="music/rock"/>
    <n v="121.8"/>
    <n v="49.112903225806448"/>
    <x v="4"/>
    <s v="rock"/>
    <x v="10"/>
    <s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d v="2012-01-17T21:33:05"/>
    <n v="1324243985"/>
    <x v="838"/>
    <b v="0"/>
    <n v="61"/>
    <b v="1"/>
    <s v="music/rock"/>
    <n v="145.4"/>
    <n v="47.672131147540981"/>
    <x v="4"/>
    <s v="rock"/>
    <x v="9"/>
    <s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d v="2012-09-22T18:19:16"/>
    <n v="1345745956"/>
    <x v="839"/>
    <b v="0"/>
    <n v="96"/>
    <b v="1"/>
    <s v="music/rock"/>
    <n v="116.61660000000001"/>
    <n v="60.737812499999997"/>
    <x v="4"/>
    <s v="rock"/>
    <x v="7"/>
    <s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d v="2016-09-24T05:26:27"/>
    <n v="1472102787"/>
    <x v="840"/>
    <b v="0"/>
    <n v="190"/>
    <b v="1"/>
    <s v="music/metal"/>
    <n v="120.4166"/>
    <n v="63.37715789473684"/>
    <x v="4"/>
    <s v="metal"/>
    <x v="7"/>
    <s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d v="2014-11-10T21:07:43"/>
    <n v="1413058063"/>
    <x v="841"/>
    <b v="1"/>
    <n v="94"/>
    <b v="1"/>
    <s v="music/metal"/>
    <n v="101.32000000000001"/>
    <n v="53.893617021276597"/>
    <x v="4"/>
    <s v="metal"/>
    <x v="8"/>
    <s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d v="2013-10-14T03:59:00"/>
    <n v="1378735983"/>
    <x v="842"/>
    <b v="1"/>
    <n v="39"/>
    <b v="1"/>
    <s v="music/metal"/>
    <n v="104.32"/>
    <n v="66.871794871794876"/>
    <x v="4"/>
    <s v="metal"/>
    <x v="11"/>
    <s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d v="2016-12-08T08:00:00"/>
    <n v="1479708680"/>
    <x v="843"/>
    <b v="0"/>
    <n v="127"/>
    <b v="1"/>
    <s v="music/metal"/>
    <n v="267.13333333333333"/>
    <n v="63.102362204724407"/>
    <x v="4"/>
    <s v="metal"/>
    <x v="4"/>
    <s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d v="2014-11-01T04:59:00"/>
    <n v="1411489552"/>
    <x v="844"/>
    <b v="1"/>
    <n v="159"/>
    <b v="1"/>
    <s v="music/metal"/>
    <n v="194.13333333333333"/>
    <n v="36.628930817610062"/>
    <x v="4"/>
    <s v="metal"/>
    <x v="8"/>
    <s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d v="2016-09-05T03:59:00"/>
    <n v="1469595396"/>
    <x v="845"/>
    <b v="0"/>
    <n v="177"/>
    <b v="1"/>
    <s v="music/metal"/>
    <n v="120.3802"/>
    <n v="34.005706214689269"/>
    <x v="4"/>
    <s v="metal"/>
    <x v="7"/>
    <s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d v="2014-03-10T14:00:00"/>
    <n v="1393233855"/>
    <x v="846"/>
    <b v="0"/>
    <n v="47"/>
    <b v="1"/>
    <s v="music/metal"/>
    <n v="122.00090909090908"/>
    <n v="28.553404255319148"/>
    <x v="4"/>
    <s v="metal"/>
    <x v="1"/>
    <s v="2014"/>
  </r>
  <r>
    <n v="847"/>
    <s v="CENTROPYMUSIC"/>
    <s v="MUSIC WITH MEANING!  MUSIC THAT MATTERS!!!"/>
    <n v="10"/>
    <n v="10"/>
    <x v="0"/>
    <s v="US"/>
    <x v="0"/>
    <n v="1436555376"/>
    <d v="2015-07-10T19:09:36"/>
    <n v="1433963376"/>
    <x v="847"/>
    <b v="0"/>
    <n v="1"/>
    <b v="1"/>
    <s v="music/metal"/>
    <n v="100"/>
    <n v="10"/>
    <x v="4"/>
    <s v="metal"/>
    <x v="0"/>
    <s v="2015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d v="2015-04-14T19:00:33"/>
    <n v="1426446033"/>
    <x v="848"/>
    <b v="0"/>
    <n v="16"/>
    <b v="1"/>
    <s v="music/metal"/>
    <n v="100"/>
    <n v="18.75"/>
    <x v="4"/>
    <s v="metal"/>
    <x v="6"/>
    <s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d v="2015-03-16T02:34:24"/>
    <n v="1424057664"/>
    <x v="849"/>
    <b v="0"/>
    <n v="115"/>
    <b v="1"/>
    <s v="music/metal"/>
    <n v="119.9"/>
    <n v="41.704347826086959"/>
    <x v="4"/>
    <s v="metal"/>
    <x v="1"/>
    <s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d v="2016-04-25T04:59:00"/>
    <n v="1458762717"/>
    <x v="850"/>
    <b v="0"/>
    <n v="133"/>
    <b v="1"/>
    <s v="music/metal"/>
    <n v="155.17499999999998"/>
    <n v="46.669172932330824"/>
    <x v="4"/>
    <s v="metal"/>
    <x v="6"/>
    <s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d v="2016-07-31T19:45:00"/>
    <n v="1464815253"/>
    <x v="851"/>
    <b v="0"/>
    <n v="70"/>
    <b v="1"/>
    <s v="music/metal"/>
    <n v="130.44999999999999"/>
    <n v="37.271428571428572"/>
    <x v="4"/>
    <s v="metal"/>
    <x v="0"/>
    <s v="2016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d v="2016-10-24T21:00:00"/>
    <n v="1476386395"/>
    <x v="852"/>
    <b v="0"/>
    <n v="62"/>
    <b v="1"/>
    <s v="music/metal"/>
    <n v="104.97142857142859"/>
    <n v="59.258064516129032"/>
    <x v="4"/>
    <s v="metal"/>
    <x v="11"/>
    <s v="2016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d v="2015-02-16T19:58:29"/>
    <n v="1421524709"/>
    <x v="853"/>
    <b v="0"/>
    <n v="10"/>
    <b v="1"/>
    <s v="music/metal"/>
    <n v="100"/>
    <n v="30"/>
    <x v="4"/>
    <s v="metal"/>
    <x v="2"/>
    <s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d v="2016-12-28T05:05:46"/>
    <n v="1480309546"/>
    <x v="854"/>
    <b v="0"/>
    <n v="499"/>
    <b v="1"/>
    <s v="music/metal"/>
    <n v="118.2205035971223"/>
    <n v="65.8623246492986"/>
    <x v="4"/>
    <s v="metal"/>
    <x v="4"/>
    <s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d v="2016-07-24T03:00:17"/>
    <n v="1466737217"/>
    <x v="855"/>
    <b v="0"/>
    <n v="47"/>
    <b v="1"/>
    <s v="music/metal"/>
    <n v="103.44827586206897"/>
    <n v="31.914893617021278"/>
    <x v="4"/>
    <s v="metal"/>
    <x v="0"/>
    <s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d v="2016-10-25T19:00:00"/>
    <n v="1472282956"/>
    <x v="856"/>
    <b v="0"/>
    <n v="28"/>
    <b v="1"/>
    <s v="music/metal"/>
    <n v="218.00000000000003"/>
    <n v="19.464285714285715"/>
    <x v="4"/>
    <s v="metal"/>
    <x v="11"/>
    <s v="2016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d v="2015-11-25T14:57:11"/>
    <n v="1444831031"/>
    <x v="857"/>
    <b v="0"/>
    <n v="24"/>
    <b v="1"/>
    <s v="music/metal"/>
    <n v="100"/>
    <n v="50"/>
    <x v="4"/>
    <s v="metal"/>
    <x v="8"/>
    <s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d v="2015-04-15T22:59:00"/>
    <n v="1426528418"/>
    <x v="858"/>
    <b v="0"/>
    <n v="76"/>
    <b v="1"/>
    <s v="music/metal"/>
    <n v="144.00583333333333"/>
    <n v="22.737763157894737"/>
    <x v="4"/>
    <s v="metal"/>
    <x v="6"/>
    <s v="2015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d v="2015-06-04T00:00:00"/>
    <n v="1430768468"/>
    <x v="859"/>
    <b v="0"/>
    <n v="98"/>
    <b v="1"/>
    <s v="music/metal"/>
    <n v="104.67500000000001"/>
    <n v="42.724489795918366"/>
    <x v="4"/>
    <s v="metal"/>
    <x v="5"/>
    <s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d v="2013-11-22T12:35:13"/>
    <n v="1382528113"/>
    <x v="860"/>
    <b v="0"/>
    <n v="48"/>
    <b v="0"/>
    <s v="music/jazz"/>
    <n v="18.142857142857142"/>
    <n v="52.916666666666664"/>
    <x v="4"/>
    <s v="jazz"/>
    <x v="8"/>
    <s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d v="2016-09-16T23:10:04"/>
    <n v="1471475404"/>
    <x v="861"/>
    <b v="0"/>
    <n v="2"/>
    <b v="0"/>
    <s v="music/jazz"/>
    <n v="2.2444444444444445"/>
    <n v="50.5"/>
    <x v="4"/>
    <s v="jazz"/>
    <x v="7"/>
    <s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d v="2013-11-11T14:19:08"/>
    <n v="1381583948"/>
    <x v="862"/>
    <b v="0"/>
    <n v="4"/>
    <b v="0"/>
    <s v="music/jazz"/>
    <n v="0.33999999999999997"/>
    <n v="42.5"/>
    <x v="4"/>
    <s v="jazz"/>
    <x v="8"/>
    <s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d v="2012-02-12T02:49:26"/>
    <n v="1326422966"/>
    <x v="863"/>
    <b v="0"/>
    <n v="5"/>
    <b v="0"/>
    <s v="music/jazz"/>
    <n v="4.5"/>
    <n v="18"/>
    <x v="4"/>
    <s v="jazz"/>
    <x v="2"/>
    <s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d v="2013-10-16T09:59:00"/>
    <n v="1379990038"/>
    <x v="864"/>
    <b v="0"/>
    <n v="79"/>
    <b v="0"/>
    <s v="music/jazz"/>
    <n v="41.53846153846154"/>
    <n v="34.177215189873415"/>
    <x v="4"/>
    <s v="jazz"/>
    <x v="11"/>
    <s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d v="2013-01-16T18:33:17"/>
    <n v="1353177197"/>
    <x v="865"/>
    <b v="0"/>
    <n v="2"/>
    <b v="0"/>
    <s v="music/jazz"/>
    <n v="2.0454545454545454"/>
    <n v="22.5"/>
    <x v="4"/>
    <s v="jazz"/>
    <x v="9"/>
    <s v="2013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d v="2015-02-28T15:10:00"/>
    <n v="1421853518"/>
    <x v="866"/>
    <b v="0"/>
    <n v="11"/>
    <b v="0"/>
    <s v="music/jazz"/>
    <n v="18.285714285714285"/>
    <n v="58.18181818181818"/>
    <x v="4"/>
    <s v="jazz"/>
    <x v="2"/>
    <s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d v="2009-12-01T04:59:00"/>
    <n v="1254450706"/>
    <x v="867"/>
    <b v="0"/>
    <n v="11"/>
    <b v="0"/>
    <s v="music/jazz"/>
    <n v="24.02"/>
    <n v="109.18181818181819"/>
    <x v="4"/>
    <s v="jazz"/>
    <x v="4"/>
    <s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d v="2014-01-07T00:39:58"/>
    <n v="1386463198"/>
    <x v="868"/>
    <b v="0"/>
    <n v="1"/>
    <b v="0"/>
    <s v="music/jazz"/>
    <n v="0.1111111111111111"/>
    <n v="50"/>
    <x v="4"/>
    <s v="jazz"/>
    <x v="9"/>
    <s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d v="2013-04-08T19:17:37"/>
    <n v="1362860257"/>
    <x v="869"/>
    <b v="0"/>
    <n v="3"/>
    <b v="0"/>
    <s v="music/jazz"/>
    <n v="11.818181818181818"/>
    <n v="346.66666666666669"/>
    <x v="4"/>
    <s v="jazz"/>
    <x v="6"/>
    <s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d v="2013-09-01T00:32:03"/>
    <n v="1375403523"/>
    <x v="870"/>
    <b v="0"/>
    <n v="5"/>
    <b v="0"/>
    <s v="music/jazz"/>
    <n v="0.31"/>
    <n v="12.4"/>
    <x v="4"/>
    <s v="jazz"/>
    <x v="7"/>
    <s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d v="2013-11-29T14:28:15"/>
    <n v="1383139695"/>
    <x v="871"/>
    <b v="0"/>
    <n v="12"/>
    <b v="0"/>
    <s v="music/jazz"/>
    <n v="5.416666666666667"/>
    <n v="27.083333333333332"/>
    <x v="4"/>
    <s v="jazz"/>
    <x v="8"/>
    <s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d v="2011-03-10T19:48:47"/>
    <n v="1295898527"/>
    <x v="872"/>
    <b v="0"/>
    <n v="2"/>
    <b v="0"/>
    <s v="music/jazz"/>
    <n v="0.8125"/>
    <n v="32.5"/>
    <x v="4"/>
    <s v="jazz"/>
    <x v="1"/>
    <s v="2011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d v="2012-11-11T05:00:40"/>
    <n v="1349150440"/>
    <x v="873"/>
    <b v="0"/>
    <n v="5"/>
    <b v="0"/>
    <s v="music/jazz"/>
    <n v="1.2857142857142856"/>
    <n v="9"/>
    <x v="4"/>
    <s v="jazz"/>
    <x v="8"/>
    <s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d v="2013-05-04T14:00:34"/>
    <n v="1365084034"/>
    <x v="874"/>
    <b v="0"/>
    <n v="21"/>
    <b v="0"/>
    <s v="music/jazz"/>
    <n v="24.333333333333336"/>
    <n v="34.761904761904759"/>
    <x v="4"/>
    <s v="jazz"/>
    <x v="10"/>
    <s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d v="2015-09-21T17:22:11"/>
    <n v="1441128131"/>
    <x v="875"/>
    <b v="0"/>
    <n v="0"/>
    <b v="0"/>
    <s v="music/jazz"/>
    <n v="0"/>
    <n v="0"/>
    <x v="4"/>
    <s v="jazz"/>
    <x v="7"/>
    <s v="2015"/>
  </r>
  <r>
    <n v="876"/>
    <s v="Sound Of Dobells"/>
    <s v="What was the greatest record shop ever?  DOBELLS!"/>
    <n v="3152"/>
    <n v="1286"/>
    <x v="2"/>
    <s v="GB"/>
    <x v="1"/>
    <n v="1359978927"/>
    <d v="2013-02-04T11:55:27"/>
    <n v="1357127727"/>
    <x v="876"/>
    <b v="0"/>
    <n v="45"/>
    <b v="0"/>
    <s v="music/jazz"/>
    <n v="40.799492385786799"/>
    <n v="28.577777777777779"/>
    <x v="4"/>
    <s v="jazz"/>
    <x v="2"/>
    <s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d v="2013-12-19T18:56:00"/>
    <n v="1384887360"/>
    <x v="877"/>
    <b v="0"/>
    <n v="29"/>
    <b v="0"/>
    <s v="music/jazz"/>
    <n v="67.55"/>
    <n v="46.586206896551722"/>
    <x v="4"/>
    <s v="jazz"/>
    <x v="4"/>
    <s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d v="2010-12-23T05:35:24"/>
    <n v="1290490524"/>
    <x v="878"/>
    <b v="0"/>
    <n v="2"/>
    <b v="0"/>
    <s v="music/jazz"/>
    <n v="1.3"/>
    <n v="32.5"/>
    <x v="4"/>
    <s v="jazz"/>
    <x v="4"/>
    <s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d v="2012-05-29T19:55:05"/>
    <n v="1336506905"/>
    <x v="879"/>
    <b v="0"/>
    <n v="30"/>
    <b v="0"/>
    <s v="music/jazz"/>
    <n v="30.666666666666664"/>
    <n v="21.466666666666665"/>
    <x v="4"/>
    <s v="jazz"/>
    <x v="10"/>
    <s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d v="2012-10-30T07:42:18"/>
    <n v="1348731738"/>
    <x v="880"/>
    <b v="0"/>
    <n v="8"/>
    <b v="0"/>
    <s v="music/indie rock"/>
    <n v="2.9894179894179893"/>
    <n v="14.125"/>
    <x v="4"/>
    <s v="indie rock"/>
    <x v="11"/>
    <s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d v="2012-01-14T06:01:26"/>
    <n v="1322632886"/>
    <x v="881"/>
    <b v="0"/>
    <n v="1"/>
    <b v="0"/>
    <s v="music/indie rock"/>
    <n v="0.8"/>
    <n v="30"/>
    <x v="4"/>
    <s v="indie rock"/>
    <x v="9"/>
    <s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  <x v="7"/>
    <s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d v="2016-03-02T22:27:15"/>
    <n v="1451773635"/>
    <x v="883"/>
    <b v="0"/>
    <n v="24"/>
    <b v="0"/>
    <s v="music/indie rock"/>
    <n v="40.020000000000003"/>
    <n v="83.375"/>
    <x v="4"/>
    <s v="indie rock"/>
    <x v="1"/>
    <s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d v="2012-05-12T02:31:00"/>
    <n v="1331666146"/>
    <x v="884"/>
    <b v="0"/>
    <n v="2"/>
    <b v="0"/>
    <s v="music/indie rock"/>
    <n v="1"/>
    <n v="10"/>
    <x v="4"/>
    <s v="indie rock"/>
    <x v="10"/>
    <s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d v="2016-12-30T22:35:11"/>
    <n v="1481322911"/>
    <x v="885"/>
    <b v="0"/>
    <n v="21"/>
    <b v="0"/>
    <s v="music/indie rock"/>
    <n v="75"/>
    <n v="35.714285714285715"/>
    <x v="4"/>
    <s v="indie rock"/>
    <x v="4"/>
    <s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d v="2016-09-15T20:53:33"/>
    <n v="1471812813"/>
    <x v="886"/>
    <b v="0"/>
    <n v="7"/>
    <b v="0"/>
    <s v="music/indie rock"/>
    <n v="41"/>
    <n v="29.285714285714285"/>
    <x v="4"/>
    <s v="indie rock"/>
    <x v="7"/>
    <s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d v="2012-05-27T23:00:55"/>
    <n v="1335567655"/>
    <x v="887"/>
    <b v="0"/>
    <n v="0"/>
    <b v="0"/>
    <s v="music/indie rock"/>
    <n v="0"/>
    <n v="0"/>
    <x v="4"/>
    <s v="indie rock"/>
    <x v="10"/>
    <s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d v="2011-09-01T06:00:00"/>
    <n v="1311789885"/>
    <x v="888"/>
    <b v="0"/>
    <n v="4"/>
    <b v="0"/>
    <s v="music/indie rock"/>
    <n v="7.1999999999999993"/>
    <n v="18"/>
    <x v="4"/>
    <s v="indie rock"/>
    <x v="7"/>
    <s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  <x v="11"/>
    <s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d v="2013-11-21T17:46:19"/>
    <n v="1382460379"/>
    <x v="890"/>
    <b v="0"/>
    <n v="4"/>
    <b v="0"/>
    <s v="music/indie rock"/>
    <n v="4.1666666666666661"/>
    <n v="31.25"/>
    <x v="4"/>
    <s v="indie rock"/>
    <x v="8"/>
    <s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d v="2014-08-21T00:45:30"/>
    <n v="1405989930"/>
    <x v="891"/>
    <b v="0"/>
    <n v="9"/>
    <b v="0"/>
    <s v="music/indie rock"/>
    <n v="3.25"/>
    <n v="28.888888888888889"/>
    <x v="4"/>
    <s v="indie rock"/>
    <x v="3"/>
    <s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d v="2010-08-01T04:00:00"/>
    <n v="1273121283"/>
    <x v="892"/>
    <b v="0"/>
    <n v="17"/>
    <b v="0"/>
    <s v="music/indie rock"/>
    <n v="40.75"/>
    <n v="143.8235294117647"/>
    <x v="4"/>
    <s v="indie rock"/>
    <x v="3"/>
    <s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d v="2015-04-01T20:32:43"/>
    <n v="1425331963"/>
    <x v="893"/>
    <b v="0"/>
    <n v="5"/>
    <b v="0"/>
    <s v="music/indie rock"/>
    <n v="10"/>
    <n v="40"/>
    <x v="4"/>
    <s v="indie rock"/>
    <x v="6"/>
    <s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d v="2016-06-05T23:33:30"/>
    <n v="1462577610"/>
    <x v="894"/>
    <b v="0"/>
    <n v="53"/>
    <b v="0"/>
    <s v="music/indie rock"/>
    <n v="39.17"/>
    <n v="147.81132075471697"/>
    <x v="4"/>
    <s v="indie rock"/>
    <x v="5"/>
    <s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d v="2010-10-25T03:03:49"/>
    <n v="1284087829"/>
    <x v="895"/>
    <b v="0"/>
    <n v="7"/>
    <b v="0"/>
    <s v="music/indie rock"/>
    <n v="2.4375"/>
    <n v="27.857142857142858"/>
    <x v="4"/>
    <s v="indie rock"/>
    <x v="11"/>
    <s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d v="2015-08-28T04:00:00"/>
    <n v="1438549026"/>
    <x v="896"/>
    <b v="0"/>
    <n v="72"/>
    <b v="0"/>
    <s v="music/indie rock"/>
    <n v="40"/>
    <n v="44.444444444444443"/>
    <x v="4"/>
    <s v="indie rock"/>
    <x v="3"/>
    <s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d v="2012-11-28T17:31:48"/>
    <n v="1351528308"/>
    <x v="897"/>
    <b v="0"/>
    <n v="0"/>
    <b v="0"/>
    <s v="music/indie rock"/>
    <n v="0"/>
    <n v="0"/>
    <x v="4"/>
    <s v="indie rock"/>
    <x v="8"/>
    <s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d v="2012-01-15T18:11:50"/>
    <n v="1322763110"/>
    <x v="898"/>
    <b v="0"/>
    <n v="2"/>
    <b v="0"/>
    <s v="music/indie rock"/>
    <n v="2.8000000000000003"/>
    <n v="35"/>
    <x v="4"/>
    <s v="indie rock"/>
    <x v="9"/>
    <s v="2012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d v="2011-05-28T02:22:42"/>
    <n v="1302661362"/>
    <x v="899"/>
    <b v="0"/>
    <n v="8"/>
    <b v="0"/>
    <s v="music/indie rock"/>
    <n v="37.333333333333336"/>
    <n v="35"/>
    <x v="4"/>
    <s v="indie rock"/>
    <x v="10"/>
    <s v="2011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d v="2016-03-30T19:23:22"/>
    <n v="1456777402"/>
    <x v="900"/>
    <b v="0"/>
    <n v="2"/>
    <b v="0"/>
    <s v="music/jazz"/>
    <n v="0.42"/>
    <n v="10.5"/>
    <x v="4"/>
    <s v="jazz"/>
    <x v="1"/>
    <s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d v="2010-06-08T19:11:00"/>
    <n v="1272050914"/>
    <x v="901"/>
    <b v="0"/>
    <n v="0"/>
    <b v="0"/>
    <s v="music/jazz"/>
    <n v="0"/>
    <n v="0"/>
    <x v="4"/>
    <s v="jazz"/>
    <x v="5"/>
    <s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d v="2014-08-30T15:30:00"/>
    <n v="1404947422"/>
    <x v="902"/>
    <b v="0"/>
    <n v="3"/>
    <b v="0"/>
    <s v="music/jazz"/>
    <n v="0.3"/>
    <n v="30"/>
    <x v="4"/>
    <s v="jazz"/>
    <x v="3"/>
    <s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d v="2012-09-23T02:25:00"/>
    <n v="1346180780"/>
    <x v="903"/>
    <b v="0"/>
    <n v="4"/>
    <b v="0"/>
    <s v="music/jazz"/>
    <n v="3.2"/>
    <n v="40"/>
    <x v="4"/>
    <s v="jazz"/>
    <x v="7"/>
    <s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d v="2016-01-03T01:55:37"/>
    <n v="1449194137"/>
    <x v="904"/>
    <b v="0"/>
    <n v="3"/>
    <b v="0"/>
    <s v="music/jazz"/>
    <n v="0.30199999999999999"/>
    <n v="50.333333333333336"/>
    <x v="4"/>
    <s v="jazz"/>
    <x v="9"/>
    <s v="2016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d v="2011-01-24T05:45:26"/>
    <n v="1290663926"/>
    <x v="905"/>
    <b v="0"/>
    <n v="6"/>
    <b v="0"/>
    <s v="music/jazz"/>
    <n v="3.0153846153846153"/>
    <n v="32.666666666666664"/>
    <x v="4"/>
    <s v="jazz"/>
    <x v="9"/>
    <s v="2011"/>
  </r>
  <r>
    <n v="906"/>
    <s v="24th Music Presents Channeling Motown (Live)"/>
    <s v="The DMV's most respected saxophonist pay tribute to Motown."/>
    <n v="15000"/>
    <n v="0"/>
    <x v="2"/>
    <s v="US"/>
    <x v="0"/>
    <n v="1394681590"/>
    <d v="2014-03-13T03:33:10"/>
    <n v="1392093190"/>
    <x v="906"/>
    <b v="0"/>
    <n v="0"/>
    <b v="0"/>
    <s v="music/jazz"/>
    <n v="0"/>
    <n v="0"/>
    <x v="4"/>
    <s v="jazz"/>
    <x v="1"/>
    <s v="2014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d v="2011-09-11T04:37:03"/>
    <n v="1313123823"/>
    <x v="907"/>
    <b v="0"/>
    <n v="0"/>
    <b v="0"/>
    <s v="music/jazz"/>
    <n v="0"/>
    <n v="0"/>
    <x v="4"/>
    <s v="jazz"/>
    <x v="7"/>
    <s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d v="2010-07-27T04:59:00"/>
    <n v="1276283655"/>
    <x v="908"/>
    <b v="0"/>
    <n v="0"/>
    <b v="0"/>
    <s v="music/jazz"/>
    <n v="0"/>
    <n v="0"/>
    <x v="4"/>
    <s v="jazz"/>
    <x v="0"/>
    <s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d v="2012-07-23T04:00:00"/>
    <n v="1340296440"/>
    <x v="909"/>
    <b v="0"/>
    <n v="8"/>
    <b v="0"/>
    <s v="music/jazz"/>
    <n v="3.25"/>
    <n v="65"/>
    <x v="4"/>
    <s v="jazz"/>
    <x v="0"/>
    <s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d v="2017-03-03T13:05:19"/>
    <n v="1483362319"/>
    <x v="910"/>
    <b v="0"/>
    <n v="5"/>
    <b v="0"/>
    <s v="music/jazz"/>
    <n v="22.363636363636363"/>
    <n v="24.6"/>
    <x v="4"/>
    <s v="jazz"/>
    <x v="1"/>
    <s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d v="2014-01-24T00:07:25"/>
    <n v="1388707645"/>
    <x v="911"/>
    <b v="0"/>
    <n v="0"/>
    <b v="0"/>
    <s v="music/jazz"/>
    <n v="0"/>
    <n v="0"/>
    <x v="4"/>
    <s v="jazz"/>
    <x v="9"/>
    <s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d v="2012-12-11T03:37:27"/>
    <n v="1350009447"/>
    <x v="912"/>
    <b v="0"/>
    <n v="2"/>
    <b v="0"/>
    <s v="music/jazz"/>
    <n v="0.85714285714285721"/>
    <n v="15"/>
    <x v="4"/>
    <s v="jazz"/>
    <x v="4"/>
    <s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d v="2012-05-05T03:20:19"/>
    <n v="1333596019"/>
    <x v="913"/>
    <b v="0"/>
    <n v="24"/>
    <b v="0"/>
    <s v="music/jazz"/>
    <n v="6.6066666666666665"/>
    <n v="82.583333333333329"/>
    <x v="4"/>
    <s v="jazz"/>
    <x v="10"/>
    <s v="2012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d v="2012-08-25T18:19:07"/>
    <n v="1343326747"/>
    <x v="914"/>
    <b v="0"/>
    <n v="0"/>
    <b v="0"/>
    <s v="music/jazz"/>
    <n v="0"/>
    <n v="0"/>
    <x v="4"/>
    <s v="jazz"/>
    <x v="3"/>
    <s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d v="2012-03-01T04:59:00"/>
    <n v="1327853914"/>
    <x v="915"/>
    <b v="0"/>
    <n v="9"/>
    <b v="0"/>
    <s v="music/jazz"/>
    <n v="5.7692307692307692"/>
    <n v="41.666666666666664"/>
    <x v="4"/>
    <s v="jazz"/>
    <x v="1"/>
    <s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d v="2010-10-22T05:00:00"/>
    <n v="1284409734"/>
    <x v="916"/>
    <b v="0"/>
    <n v="0"/>
    <b v="0"/>
    <s v="music/jazz"/>
    <n v="0"/>
    <n v="0"/>
    <x v="4"/>
    <s v="jazz"/>
    <x v="11"/>
    <s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d v="2014-07-14T02:30:00"/>
    <n v="1402612730"/>
    <x v="917"/>
    <b v="0"/>
    <n v="1"/>
    <b v="0"/>
    <s v="music/jazz"/>
    <n v="0.6"/>
    <n v="30"/>
    <x v="4"/>
    <s v="jazz"/>
    <x v="0"/>
    <s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d v="2014-12-01T22:59:21"/>
    <n v="1414879161"/>
    <x v="918"/>
    <b v="0"/>
    <n v="10"/>
    <b v="0"/>
    <s v="music/jazz"/>
    <n v="5.0256410256410255"/>
    <n v="19.600000000000001"/>
    <x v="4"/>
    <s v="jazz"/>
    <x v="4"/>
    <s v="2014"/>
  </r>
  <r>
    <n v="919"/>
    <s v="Jazz CD:  Out of The Blue"/>
    <s v="Cool jazz with a New Orleans flavor."/>
    <n v="20000"/>
    <n v="100"/>
    <x v="2"/>
    <s v="US"/>
    <x v="0"/>
    <n v="1355930645"/>
    <d v="2012-12-19T15:24:05"/>
    <n v="1352906645"/>
    <x v="919"/>
    <b v="0"/>
    <n v="1"/>
    <b v="0"/>
    <s v="music/jazz"/>
    <n v="0.5"/>
    <n v="100"/>
    <x v="4"/>
    <s v="jazz"/>
    <x v="4"/>
    <s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d v="2013-11-14T17:07:02"/>
    <n v="1381853222"/>
    <x v="920"/>
    <b v="0"/>
    <n v="0"/>
    <b v="0"/>
    <s v="music/jazz"/>
    <n v="0"/>
    <n v="0"/>
    <x v="4"/>
    <s v="jazz"/>
    <x v="8"/>
    <s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d v="2011-12-12T05:06:16"/>
    <n v="1320033976"/>
    <x v="921"/>
    <b v="0"/>
    <n v="20"/>
    <b v="0"/>
    <s v="music/jazz"/>
    <n v="30.9"/>
    <n v="231.75"/>
    <x v="4"/>
    <s v="jazz"/>
    <x v="4"/>
    <s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d v="2014-10-01T12:43:13"/>
    <n v="1409143393"/>
    <x v="922"/>
    <b v="0"/>
    <n v="30"/>
    <b v="0"/>
    <s v="music/jazz"/>
    <n v="21.037037037037038"/>
    <n v="189.33333333333334"/>
    <x v="4"/>
    <s v="jazz"/>
    <x v="11"/>
    <s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d v="2014-11-22T00:02:03"/>
    <n v="1414018923"/>
    <x v="923"/>
    <b v="0"/>
    <n v="6"/>
    <b v="0"/>
    <s v="music/jazz"/>
    <n v="2.1999999999999997"/>
    <n v="55"/>
    <x v="4"/>
    <s v="jazz"/>
    <x v="8"/>
    <s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d v="2013-02-13T22:37:49"/>
    <n v="1358203069"/>
    <x v="924"/>
    <b v="0"/>
    <n v="15"/>
    <b v="0"/>
    <s v="music/jazz"/>
    <n v="10.9"/>
    <n v="21.8"/>
    <x v="4"/>
    <s v="jazz"/>
    <x v="2"/>
    <s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d v="2013-11-27T22:08:31"/>
    <n v="1382994511"/>
    <x v="925"/>
    <b v="0"/>
    <n v="5"/>
    <b v="0"/>
    <s v="music/jazz"/>
    <n v="2.666666666666667"/>
    <n v="32"/>
    <x v="4"/>
    <s v="jazz"/>
    <x v="8"/>
    <s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d v="2010-07-08T22:40:00"/>
    <n v="1276043330"/>
    <x v="926"/>
    <b v="0"/>
    <n v="0"/>
    <b v="0"/>
    <s v="music/jazz"/>
    <n v="0"/>
    <n v="0"/>
    <x v="4"/>
    <s v="jazz"/>
    <x v="0"/>
    <s v="2010"/>
  </r>
  <r>
    <n v="927"/>
    <s v="JETRO DA SILVA FUNK PROJECT"/>
    <s v="Studio CD/DVD Solo project of Pianist &amp; Keyboardist Jetro da Silva"/>
    <n v="20000"/>
    <n v="0"/>
    <x v="2"/>
    <s v="US"/>
    <x v="0"/>
    <n v="1337024695"/>
    <d v="2012-05-14T19:44:55"/>
    <n v="1334432695"/>
    <x v="927"/>
    <b v="0"/>
    <n v="0"/>
    <b v="0"/>
    <s v="music/jazz"/>
    <n v="0"/>
    <n v="0"/>
    <x v="4"/>
    <s v="jazz"/>
    <x v="10"/>
    <s v="2012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d v="2012-11-18T00:00:00"/>
    <n v="1348864913"/>
    <x v="928"/>
    <b v="0"/>
    <n v="28"/>
    <b v="0"/>
    <s v="music/jazz"/>
    <n v="10.86206896551724"/>
    <n v="56.25"/>
    <x v="4"/>
    <s v="jazz"/>
    <x v="8"/>
    <s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d v="2012-04-09T04:42:49"/>
    <n v="1331358169"/>
    <x v="929"/>
    <b v="0"/>
    <n v="0"/>
    <b v="0"/>
    <s v="music/jazz"/>
    <n v="0"/>
    <n v="0"/>
    <x v="4"/>
    <s v="jazz"/>
    <x v="6"/>
    <s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d v="2010-06-25T21:32:00"/>
    <n v="1273874306"/>
    <x v="930"/>
    <b v="0"/>
    <n v="5"/>
    <b v="0"/>
    <s v="music/jazz"/>
    <n v="38.333333333333336"/>
    <n v="69"/>
    <x v="4"/>
    <s v="jazz"/>
    <x v="5"/>
    <s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d v="2014-03-16T22:00:00"/>
    <n v="1392021502"/>
    <x v="931"/>
    <b v="0"/>
    <n v="7"/>
    <b v="0"/>
    <s v="music/jazz"/>
    <n v="6.5500000000000007"/>
    <n v="18.714285714285715"/>
    <x v="4"/>
    <s v="jazz"/>
    <x v="1"/>
    <s v="2014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d v="2013-03-22T22:15:45"/>
    <n v="1360106145"/>
    <x v="932"/>
    <b v="0"/>
    <n v="30"/>
    <b v="0"/>
    <s v="music/jazz"/>
    <n v="14.536842105263158"/>
    <n v="46.033333333333331"/>
    <x v="4"/>
    <s v="jazz"/>
    <x v="1"/>
    <s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d v="2014-05-12T04:03:29"/>
    <n v="1394683409"/>
    <x v="933"/>
    <b v="0"/>
    <n v="2"/>
    <b v="0"/>
    <s v="music/jazz"/>
    <n v="6"/>
    <n v="60"/>
    <x v="4"/>
    <s v="jazz"/>
    <x v="10"/>
    <s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d v="2014-05-04T06:00:00"/>
    <n v="1396633284"/>
    <x v="934"/>
    <b v="0"/>
    <n v="30"/>
    <b v="0"/>
    <s v="music/jazz"/>
    <n v="30.4"/>
    <n v="50.666666666666664"/>
    <x v="4"/>
    <s v="jazz"/>
    <x v="10"/>
    <s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d v="2016-01-29T08:00:29"/>
    <n v="1451462429"/>
    <x v="935"/>
    <b v="0"/>
    <n v="2"/>
    <b v="0"/>
    <s v="music/jazz"/>
    <n v="1.4285714285714286"/>
    <n v="25"/>
    <x v="4"/>
    <s v="jazz"/>
    <x v="9"/>
    <s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d v="2012-01-18T20:00:00"/>
    <n v="1323131689"/>
    <x v="936"/>
    <b v="0"/>
    <n v="0"/>
    <b v="0"/>
    <s v="music/jazz"/>
    <n v="0"/>
    <n v="0"/>
    <x v="4"/>
    <s v="jazz"/>
    <x v="9"/>
    <s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d v="2013-11-03T20:09:17"/>
    <n v="1380913757"/>
    <x v="937"/>
    <b v="0"/>
    <n v="2"/>
    <b v="0"/>
    <s v="music/jazz"/>
    <n v="1.1428571428571428"/>
    <n v="20"/>
    <x v="4"/>
    <s v="jazz"/>
    <x v="8"/>
    <s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d v="2012-09-02T11:30:48"/>
    <n v="1343993448"/>
    <x v="938"/>
    <b v="0"/>
    <n v="1"/>
    <b v="0"/>
    <s v="music/jazz"/>
    <n v="0.35714285714285715"/>
    <n v="25"/>
    <x v="4"/>
    <s v="jazz"/>
    <x v="7"/>
    <s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d v="2013-06-30T19:58:00"/>
    <n v="1369246738"/>
    <x v="939"/>
    <b v="0"/>
    <n v="2"/>
    <b v="0"/>
    <s v="music/jazz"/>
    <n v="1.4545454545454546"/>
    <n v="20"/>
    <x v="4"/>
    <s v="jazz"/>
    <x v="5"/>
    <s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  <x v="3"/>
    <s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  <x v="2"/>
    <s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d v="2016-02-18T20:14:20"/>
    <n v="1452716060"/>
    <x v="942"/>
    <b v="0"/>
    <n v="16"/>
    <b v="0"/>
    <s v="technology/wearables"/>
    <n v="8.9066666666666663"/>
    <n v="41.75"/>
    <x v="2"/>
    <s v="wearables"/>
    <x v="2"/>
    <s v="2016"/>
  </r>
  <r>
    <n v="943"/>
    <s v="SleepMode"/>
    <s v="A mask for home or travel that will give you the best, undisturbed sleep of your life."/>
    <n v="3000"/>
    <n v="289"/>
    <x v="2"/>
    <s v="US"/>
    <x v="0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  <x v="8"/>
    <s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d v="2016-04-18T14:00:00"/>
    <n v="1458050450"/>
    <x v="944"/>
    <b v="0"/>
    <n v="96"/>
    <b v="0"/>
    <s v="technology/wearables"/>
    <n v="13.325999999999999"/>
    <n v="69.40625"/>
    <x v="2"/>
    <s v="wearables"/>
    <x v="6"/>
    <s v="2016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d v="2017-02-18T23:59:00"/>
    <n v="1482958626"/>
    <x v="945"/>
    <b v="0"/>
    <n v="16"/>
    <b v="0"/>
    <s v="technology/wearables"/>
    <n v="2.484"/>
    <n v="155.25"/>
    <x v="2"/>
    <s v="wearables"/>
    <x v="2"/>
    <s v="2017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d v="2016-09-09T18:00:48"/>
    <n v="1470852048"/>
    <x v="946"/>
    <b v="0"/>
    <n v="5"/>
    <b v="0"/>
    <s v="technology/wearables"/>
    <n v="1.9066666666666665"/>
    <n v="57.2"/>
    <x v="2"/>
    <s v="wearables"/>
    <x v="7"/>
    <s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d v="2016-06-30T18:45:06"/>
    <n v="1462128306"/>
    <x v="947"/>
    <b v="0"/>
    <n v="0"/>
    <b v="0"/>
    <s v="technology/wearables"/>
    <n v="0"/>
    <n v="0"/>
    <x v="2"/>
    <s v="wearables"/>
    <x v="5"/>
    <s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d v="2016-03-12T19:52:44"/>
    <n v="1455220364"/>
    <x v="948"/>
    <b v="0"/>
    <n v="8"/>
    <b v="0"/>
    <s v="technology/wearables"/>
    <n v="12"/>
    <n v="60"/>
    <x v="2"/>
    <s v="wearables"/>
    <x v="1"/>
    <s v="2016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d v="2016-02-21T01:02:56"/>
    <n v="1450832576"/>
    <x v="949"/>
    <b v="0"/>
    <n v="7"/>
    <b v="0"/>
    <s v="technology/wearables"/>
    <n v="1.365"/>
    <n v="39"/>
    <x v="2"/>
    <s v="wearables"/>
    <x v="2"/>
    <s v="201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d v="2016-01-17T18:01:01"/>
    <n v="1450461661"/>
    <x v="950"/>
    <b v="0"/>
    <n v="24"/>
    <b v="0"/>
    <s v="technology/wearables"/>
    <n v="28.04"/>
    <n v="58.416666666666664"/>
    <x v="2"/>
    <s v="wearables"/>
    <x v="9"/>
    <s v="2016"/>
  </r>
  <r>
    <n v="951"/>
    <s v="Smart Harness"/>
    <s v="Revolutionizing the way we walk our dogs!"/>
    <n v="50000"/>
    <n v="19195"/>
    <x v="2"/>
    <s v="US"/>
    <x v="0"/>
    <n v="1465054872"/>
    <d v="2016-06-04T15:41:12"/>
    <n v="1461166872"/>
    <x v="951"/>
    <b v="0"/>
    <n v="121"/>
    <b v="0"/>
    <s v="technology/wearables"/>
    <n v="38.39"/>
    <n v="158.63636363636363"/>
    <x v="2"/>
    <s v="wearables"/>
    <x v="5"/>
    <s v="2016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  <x v="8"/>
    <s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d v="2015-01-25T03:56:39"/>
    <n v="1419566199"/>
    <x v="953"/>
    <b v="0"/>
    <n v="5"/>
    <b v="0"/>
    <s v="technology/wearables"/>
    <n v="0.84"/>
    <n v="25.2"/>
    <x v="2"/>
    <s v="wearables"/>
    <x v="9"/>
    <s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  <x v="3"/>
    <s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  <x v="7"/>
    <s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d v="2015-04-26T20:55:59"/>
    <n v="1424901359"/>
    <x v="956"/>
    <b v="0"/>
    <n v="17"/>
    <b v="0"/>
    <s v="technology/wearables"/>
    <n v="1.722"/>
    <n v="50.647058823529413"/>
    <x v="2"/>
    <s v="wearables"/>
    <x v="6"/>
    <s v="2015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  <x v="8"/>
    <s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  <x v="6"/>
    <s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d v="2015-01-19T04:11:05"/>
    <n v="1419048665"/>
    <x v="959"/>
    <b v="0"/>
    <n v="171"/>
    <b v="0"/>
    <s v="technology/wearables"/>
    <n v="38.86"/>
    <n v="113.62573099415205"/>
    <x v="2"/>
    <s v="wearables"/>
    <x v="9"/>
    <s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  <x v="1"/>
    <s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  <x v="2"/>
    <s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d v="2016-02-11T17:05:53"/>
    <n v="1451927153"/>
    <x v="962"/>
    <b v="0"/>
    <n v="37"/>
    <b v="0"/>
    <s v="technology/wearables"/>
    <n v="28.48"/>
    <n v="19.243243243243242"/>
    <x v="2"/>
    <s v="wearables"/>
    <x v="2"/>
    <s v="2016"/>
  </r>
  <r>
    <n v="963"/>
    <s v="The Ultimate Learning Center"/>
    <s v="WE are molding an educated, motivated, non violent GENERATION!"/>
    <n v="35000"/>
    <n v="377"/>
    <x v="2"/>
    <s v="US"/>
    <x v="0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  <x v="11"/>
    <s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  <x v="7"/>
    <s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  <x v="11"/>
    <s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d v="2016-10-06T15:15:32"/>
    <n v="1473174932"/>
    <x v="966"/>
    <b v="0"/>
    <n v="30"/>
    <b v="0"/>
    <s v="technology/wearables"/>
    <n v="14.799999999999999"/>
    <n v="59.2"/>
    <x v="2"/>
    <s v="wearables"/>
    <x v="11"/>
    <s v="2016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  <x v="6"/>
    <s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d v="2014-08-15T20:20:34"/>
    <n v="1405542034"/>
    <x v="968"/>
    <b v="0"/>
    <n v="4"/>
    <b v="0"/>
    <s v="technology/wearables"/>
    <n v="1.325"/>
    <n v="26.5"/>
    <x v="2"/>
    <s v="wearables"/>
    <x v="3"/>
    <s v="201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  <x v="2"/>
    <s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d v="2017-01-23T04:59:00"/>
    <n v="1481951853"/>
    <x v="970"/>
    <b v="0"/>
    <n v="14"/>
    <b v="0"/>
    <s v="technology/wearables"/>
    <n v="45.92"/>
    <n v="164"/>
    <x v="2"/>
    <s v="wearables"/>
    <x v="9"/>
    <s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d v="2015-06-01T17:01:00"/>
    <n v="1429290060"/>
    <x v="971"/>
    <b v="0"/>
    <n v="5"/>
    <b v="0"/>
    <s v="technology/wearables"/>
    <n v="0.22599999999999998"/>
    <n v="45.2"/>
    <x v="2"/>
    <s v="wearables"/>
    <x v="5"/>
    <s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d v="2014-09-04T06:59:00"/>
    <n v="1407271598"/>
    <x v="972"/>
    <b v="0"/>
    <n v="45"/>
    <b v="0"/>
    <s v="technology/wearables"/>
    <n v="34.625"/>
    <n v="153.88888888888889"/>
    <x v="2"/>
    <s v="wearables"/>
    <x v="7"/>
    <s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d v="2015-11-09T01:21:33"/>
    <n v="1441844493"/>
    <x v="973"/>
    <b v="0"/>
    <n v="8"/>
    <b v="0"/>
    <s v="technology/wearables"/>
    <n v="2.0549999999999997"/>
    <n v="51.375"/>
    <x v="2"/>
    <s v="wearables"/>
    <x v="8"/>
    <s v="2015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  <x v="1"/>
    <s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d v="2016-06-28T16:43:05"/>
    <n v="1461948185"/>
    <x v="975"/>
    <b v="0"/>
    <n v="24"/>
    <b v="0"/>
    <s v="technology/wearables"/>
    <n v="2.6069999999999998"/>
    <n v="108.625"/>
    <x v="2"/>
    <s v="wearables"/>
    <x v="5"/>
    <s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d v="2015-08-14T01:24:57"/>
    <n v="1435627497"/>
    <x v="976"/>
    <b v="0"/>
    <n v="18"/>
    <b v="0"/>
    <s v="technology/wearables"/>
    <n v="1.9259999999999999"/>
    <n v="160.5"/>
    <x v="2"/>
    <s v="wearables"/>
    <x v="3"/>
    <s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d v="2016-02-21T22:36:37"/>
    <n v="1453502197"/>
    <x v="977"/>
    <b v="0"/>
    <n v="12"/>
    <b v="0"/>
    <s v="technology/wearables"/>
    <n v="33.666666666666664"/>
    <n v="75.75"/>
    <x v="2"/>
    <s v="wearables"/>
    <x v="2"/>
    <s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  <x v="2"/>
    <s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  <x v="5"/>
    <s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  <x v="8"/>
    <s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d v="2014-08-09T22:43:42"/>
    <n v="1405032222"/>
    <x v="981"/>
    <b v="0"/>
    <n v="4"/>
    <b v="0"/>
    <s v="technology/wearables"/>
    <n v="1.2375123751237513E-2"/>
    <n v="2.75"/>
    <x v="2"/>
    <s v="wearables"/>
    <x v="3"/>
    <s v="2014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d v="2016-10-02T18:04:46"/>
    <n v="1472839486"/>
    <x v="982"/>
    <b v="0"/>
    <n v="3"/>
    <b v="0"/>
    <s v="technology/wearables"/>
    <n v="1.7142857142857144E-2"/>
    <n v="1"/>
    <x v="2"/>
    <s v="wearables"/>
    <x v="11"/>
    <s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  <x v="3"/>
    <s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d v="2015-03-28T01:46:48"/>
    <n v="1424918808"/>
    <x v="984"/>
    <b v="0"/>
    <n v="3"/>
    <b v="0"/>
    <s v="technology/wearables"/>
    <n v="1.06"/>
    <n v="35.333333333333336"/>
    <x v="2"/>
    <s v="wearables"/>
    <x v="1"/>
    <s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  <x v="4"/>
    <s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d v="2016-01-10T00:00:00"/>
    <n v="1447698300"/>
    <x v="986"/>
    <b v="0"/>
    <n v="23"/>
    <b v="0"/>
    <s v="technology/wearables"/>
    <n v="12.75"/>
    <n v="110.8695652173913"/>
    <x v="2"/>
    <s v="wearables"/>
    <x v="9"/>
    <s v="2016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d v="2014-06-23T07:04:10"/>
    <n v="1400051050"/>
    <x v="987"/>
    <b v="0"/>
    <n v="41"/>
    <b v="0"/>
    <s v="technology/wearables"/>
    <n v="13.22"/>
    <n v="161.21951219512195"/>
    <x v="2"/>
    <s v="wearables"/>
    <x v="5"/>
    <s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d v="2016-10-01T08:33:45"/>
    <n v="1472718825"/>
    <x v="988"/>
    <b v="0"/>
    <n v="0"/>
    <b v="0"/>
    <s v="technology/wearables"/>
    <n v="0"/>
    <n v="0"/>
    <x v="2"/>
    <s v="wearables"/>
    <x v="11"/>
    <s v="2016"/>
  </r>
  <r>
    <n v="989"/>
    <s v="Power Rope"/>
    <s v="The most useful phone charger you will ever buy"/>
    <n v="10000"/>
    <n v="1677"/>
    <x v="2"/>
    <s v="US"/>
    <x v="0"/>
    <n v="1475101495"/>
    <d v="2016-09-28T22:24:55"/>
    <n v="1472509495"/>
    <x v="989"/>
    <b v="0"/>
    <n v="32"/>
    <b v="0"/>
    <s v="technology/wearables"/>
    <n v="16.77"/>
    <n v="52.40625"/>
    <x v="2"/>
    <s v="wearables"/>
    <x v="7"/>
    <s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d v="2014-09-03T18:49:24"/>
    <n v="1407178164"/>
    <x v="990"/>
    <b v="0"/>
    <n v="2"/>
    <b v="0"/>
    <s v="technology/wearables"/>
    <n v="0.104"/>
    <n v="13"/>
    <x v="2"/>
    <s v="wearables"/>
    <x v="7"/>
    <s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d v="2016-07-12T18:51:00"/>
    <n v="1466186988"/>
    <x v="991"/>
    <b v="0"/>
    <n v="7"/>
    <b v="0"/>
    <s v="technology/wearables"/>
    <n v="4.24"/>
    <n v="30.285714285714285"/>
    <x v="2"/>
    <s v="wearables"/>
    <x v="0"/>
    <s v="2016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d v="2016-05-07T21:11:59"/>
    <n v="1457475119"/>
    <x v="992"/>
    <b v="0"/>
    <n v="4"/>
    <b v="0"/>
    <s v="technology/wearables"/>
    <n v="0.46699999999999997"/>
    <n v="116.75"/>
    <x v="2"/>
    <s v="wearables"/>
    <x v="10"/>
    <s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  <x v="8"/>
    <s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  <x v="8"/>
    <s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d v="2014-11-29T16:00:00"/>
    <n v="1415140480"/>
    <x v="995"/>
    <b v="0"/>
    <n v="9"/>
    <b v="0"/>
    <s v="technology/wearables"/>
    <n v="7.26"/>
    <n v="80.666666666666671"/>
    <x v="2"/>
    <s v="wearables"/>
    <x v="8"/>
    <s v="2014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d v="2014-07-27T15:27:00"/>
    <n v="1403902060"/>
    <x v="996"/>
    <b v="0"/>
    <n v="5"/>
    <b v="0"/>
    <s v="technology/wearables"/>
    <n v="1.625"/>
    <n v="13"/>
    <x v="2"/>
    <s v="wearables"/>
    <x v="0"/>
    <s v="2014"/>
  </r>
  <r>
    <n v="997"/>
    <s v="iPhanny"/>
    <s v="The iPhanny keeps your iPhone 6 safe from bending in those dangerous pants pockets."/>
    <n v="5000"/>
    <n v="65"/>
    <x v="2"/>
    <s v="US"/>
    <x v="0"/>
    <n v="1417145297"/>
    <d v="2014-11-28T03:28:17"/>
    <n v="1414549697"/>
    <x v="997"/>
    <b v="0"/>
    <n v="8"/>
    <b v="0"/>
    <s v="technology/wearables"/>
    <n v="1.3"/>
    <n v="8.125"/>
    <x v="2"/>
    <s v="wearables"/>
    <x v="8"/>
    <s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  <x v="8"/>
    <s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  <x v="8"/>
    <s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d v="2017-03-15T00:26:00"/>
    <n v="1484357160"/>
    <x v="1000"/>
    <b v="0"/>
    <n v="6"/>
    <b v="0"/>
    <s v="technology/wearables"/>
    <n v="2.2157147647256061"/>
    <n v="3304"/>
    <x v="2"/>
    <s v="wearables"/>
    <x v="1"/>
    <s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d v="2017-01-30T17:16:53"/>
    <n v="1481908613"/>
    <x v="1001"/>
    <b v="0"/>
    <n v="4"/>
    <b v="0"/>
    <s v="technology/wearables"/>
    <n v="104"/>
    <n v="1300"/>
    <x v="2"/>
    <s v="wearables"/>
    <x v="9"/>
    <s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  <x v="4"/>
    <s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d v="2017-03-16T16:01:01"/>
    <n v="1487091661"/>
    <x v="1003"/>
    <b v="0"/>
    <n v="15"/>
    <b v="0"/>
    <s v="technology/wearables"/>
    <n v="16.055"/>
    <n v="214.06666666666666"/>
    <x v="2"/>
    <s v="wearables"/>
    <x v="1"/>
    <s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  <x v="2"/>
    <s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  <x v="11"/>
    <s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d v="2014-12-12T07:11:00"/>
    <n v="1417654672"/>
    <x v="1006"/>
    <b v="0"/>
    <n v="8"/>
    <b v="0"/>
    <s v="technology/wearables"/>
    <n v="5.8500000000000005"/>
    <n v="29.25"/>
    <x v="2"/>
    <s v="wearables"/>
    <x v="4"/>
    <s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d v="2016-12-14T15:00:23"/>
    <n v="1478095223"/>
    <x v="1007"/>
    <b v="0"/>
    <n v="76"/>
    <b v="0"/>
    <s v="technology/wearables"/>
    <n v="44.32"/>
    <n v="174.94736842105263"/>
    <x v="2"/>
    <s v="wearables"/>
    <x v="4"/>
    <s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d v="2016-12-28T19:25:15"/>
    <n v="1480361115"/>
    <x v="1008"/>
    <b v="0"/>
    <n v="1"/>
    <b v="0"/>
    <s v="technology/wearables"/>
    <n v="0.26737967914438499"/>
    <n v="250"/>
    <x v="2"/>
    <s v="wearables"/>
    <x v="4"/>
    <s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d v="2016-06-19T14:30:46"/>
    <n v="1463754646"/>
    <x v="1009"/>
    <b v="0"/>
    <n v="101"/>
    <b v="0"/>
    <s v="technology/wearables"/>
    <n v="13.13"/>
    <n v="65"/>
    <x v="2"/>
    <s v="wearables"/>
    <x v="5"/>
    <s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d v="2016-09-05T02:59:00"/>
    <n v="1468180462"/>
    <x v="1010"/>
    <b v="0"/>
    <n v="4"/>
    <b v="0"/>
    <s v="technology/wearables"/>
    <n v="0.19088937093275488"/>
    <n v="55"/>
    <x v="2"/>
    <s v="wearables"/>
    <x v="7"/>
    <s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d v="2014-12-18T21:33:15"/>
    <n v="1415050395"/>
    <x v="1011"/>
    <b v="0"/>
    <n v="1"/>
    <b v="0"/>
    <s v="technology/wearables"/>
    <n v="0.375"/>
    <n v="75"/>
    <x v="2"/>
    <s v="wearables"/>
    <x v="4"/>
    <s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  <x v="9"/>
    <s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  <x v="4"/>
    <s v="2015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d v="2015-01-01T00:03:35"/>
    <n v="1415750615"/>
    <x v="1014"/>
    <b v="0"/>
    <n v="16"/>
    <b v="0"/>
    <s v="technology/wearables"/>
    <n v="30.599999999999998"/>
    <n v="191.25"/>
    <x v="2"/>
    <s v="wearables"/>
    <x v="9"/>
    <s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d v="2015-11-25T22:04:55"/>
    <n v="1445893495"/>
    <x v="1015"/>
    <b v="0"/>
    <n v="6"/>
    <b v="0"/>
    <s v="technology/wearables"/>
    <n v="2.666666666666667"/>
    <n v="40"/>
    <x v="2"/>
    <s v="wearables"/>
    <x v="8"/>
    <s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  <x v="6"/>
    <s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  <x v="8"/>
    <s v="20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d v="2016-07-14T11:48:53"/>
    <n v="1465904933"/>
    <x v="1018"/>
    <b v="0"/>
    <n v="7"/>
    <b v="0"/>
    <s v="technology/wearables"/>
    <n v="3.105"/>
    <n v="88.714285714285708"/>
    <x v="2"/>
    <s v="wearables"/>
    <x v="0"/>
    <s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d v="2015-02-04T23:22:29"/>
    <n v="1420500149"/>
    <x v="1019"/>
    <b v="0"/>
    <n v="400"/>
    <b v="0"/>
    <s v="technology/wearables"/>
    <n v="47.333333333333336"/>
    <n v="53.25"/>
    <x v="2"/>
    <s v="wearables"/>
    <x v="2"/>
    <s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  <x v="5"/>
    <s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  <x v="11"/>
    <s v="2015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  <x v="10"/>
    <s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  <x v="5"/>
    <s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  <x v="9"/>
    <s v="2016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  <x v="1"/>
    <s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  <x v="1"/>
    <s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  <x v="11"/>
    <s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  <x v="1"/>
    <s v="2017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  <x v="6"/>
    <s v="2015"/>
  </r>
  <r>
    <n v="1030"/>
    <s v="The Gothsicles - I FEEL SICLE"/>
    <s v="Help fund the latest Gothsicles mega-album, I FEEL SICLE!"/>
    <n v="2000"/>
    <n v="6842"/>
    <x v="0"/>
    <s v="US"/>
    <x v="0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  <x v="7"/>
    <s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  <x v="4"/>
    <s v="2015"/>
  </r>
  <r>
    <n v="1032"/>
    <s v="Phantom Ship / Coastal (Album Preorder)"/>
    <s v="Ideal for living rooms and open spaces."/>
    <n v="5400"/>
    <n v="5858.84"/>
    <x v="0"/>
    <s v="US"/>
    <x v="0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  <x v="5"/>
    <s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  <x v="4"/>
    <s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  <x v="3"/>
    <s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  <x v="2"/>
    <s v="2015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  <x v="9"/>
    <s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  <x v="10"/>
    <s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  <x v="1"/>
    <s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  <x v="4"/>
    <s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d v="2016-08-27T17:00:09"/>
    <n v="1469725209"/>
    <x v="1040"/>
    <b v="0"/>
    <n v="1"/>
    <b v="0"/>
    <s v="journalism/audio"/>
    <n v="0.29411764705882354"/>
    <n v="250"/>
    <x v="5"/>
    <s v="audio"/>
    <x v="3"/>
    <s v="2016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d v="2014-07-31T01:26:32"/>
    <n v="1405041992"/>
    <x v="1041"/>
    <b v="0"/>
    <n v="0"/>
    <b v="0"/>
    <s v="journalism/audio"/>
    <n v="0"/>
    <n v="0"/>
    <x v="5"/>
    <s v="audio"/>
    <x v="0"/>
    <s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d v="2014-09-12T10:00:00"/>
    <n v="1406824948"/>
    <x v="1042"/>
    <b v="0"/>
    <n v="1"/>
    <b v="0"/>
    <s v="journalism/audio"/>
    <n v="1.5384615384615385"/>
    <n v="10"/>
    <x v="5"/>
    <s v="audio"/>
    <x v="7"/>
    <s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  <x v="10"/>
    <s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d v="2015-03-05T20:27:00"/>
    <n v="1420668801"/>
    <x v="1044"/>
    <b v="0"/>
    <n v="2"/>
    <b v="0"/>
    <s v="journalism/audio"/>
    <n v="8.5714285714285715E-2"/>
    <n v="3"/>
    <x v="5"/>
    <s v="audio"/>
    <x v="1"/>
    <s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d v="2014-08-23T20:59:10"/>
    <n v="1406235550"/>
    <x v="1045"/>
    <b v="0"/>
    <n v="8"/>
    <b v="0"/>
    <s v="journalism/audio"/>
    <n v="2.6599999999999997"/>
    <n v="33.25"/>
    <x v="5"/>
    <s v="audio"/>
    <x v="3"/>
    <s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d v="2015-12-26T20:26:00"/>
    <n v="1447273560"/>
    <x v="1046"/>
    <b v="0"/>
    <n v="0"/>
    <b v="0"/>
    <s v="journalism/audio"/>
    <n v="0"/>
    <n v="0"/>
    <x v="5"/>
    <s v="audio"/>
    <x v="4"/>
    <s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d v="2014-11-05T20:38:35"/>
    <n v="1412624315"/>
    <x v="1047"/>
    <b v="0"/>
    <n v="1"/>
    <b v="0"/>
    <s v="journalism/audio"/>
    <n v="0.05"/>
    <n v="1"/>
    <x v="5"/>
    <s v="audio"/>
    <x v="8"/>
    <s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d v="2016-09-25T01:16:29"/>
    <n v="1471310189"/>
    <x v="1048"/>
    <b v="0"/>
    <n v="4"/>
    <b v="0"/>
    <s v="journalism/audio"/>
    <n v="1.4133333333333333"/>
    <n v="53"/>
    <x v="5"/>
    <s v="audio"/>
    <x v="7"/>
    <s v="2016"/>
  </r>
  <r>
    <n v="1049"/>
    <s v="J1 (Canceled)"/>
    <s v="------"/>
    <n v="12000"/>
    <n v="0"/>
    <x v="1"/>
    <s v="US"/>
    <x v="0"/>
    <n v="1455272445"/>
    <d v="2016-02-12T10:20:45"/>
    <n v="1452680445"/>
    <x v="1049"/>
    <b v="0"/>
    <n v="0"/>
    <b v="0"/>
    <s v="journalism/audio"/>
    <n v="0"/>
    <n v="0"/>
    <x v="5"/>
    <s v="audio"/>
    <x v="2"/>
    <s v="2016"/>
  </r>
  <r>
    <n v="1050"/>
    <s v="The (Secular) Barbershop Podcast (Canceled)"/>
    <s v="Secularism is on the rise and I hear you.Talk to me."/>
    <n v="2500"/>
    <n v="0"/>
    <x v="1"/>
    <s v="US"/>
    <x v="0"/>
    <n v="1442257677"/>
    <d v="2015-09-14T19:07:57"/>
    <n v="1439665677"/>
    <x v="1050"/>
    <b v="0"/>
    <n v="0"/>
    <b v="0"/>
    <s v="journalism/audio"/>
    <n v="0"/>
    <n v="0"/>
    <x v="5"/>
    <s v="audio"/>
    <x v="7"/>
    <s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d v="2014-08-27T00:20:25"/>
    <n v="1406679625"/>
    <x v="1051"/>
    <b v="0"/>
    <n v="0"/>
    <b v="0"/>
    <s v="journalism/audio"/>
    <n v="0"/>
    <n v="0"/>
    <x v="5"/>
    <s v="audio"/>
    <x v="3"/>
    <s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d v="2016-06-06T20:09:00"/>
    <n v="1461438495"/>
    <x v="1052"/>
    <b v="0"/>
    <n v="0"/>
    <b v="0"/>
    <s v="journalism/audio"/>
    <n v="0"/>
    <n v="0"/>
    <x v="5"/>
    <s v="audio"/>
    <x v="5"/>
    <s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d v="2017-03-06T04:08:52"/>
    <n v="1486613332"/>
    <x v="1053"/>
    <b v="0"/>
    <n v="1"/>
    <b v="0"/>
    <s v="journalism/audio"/>
    <n v="1"/>
    <n v="15"/>
    <x v="5"/>
    <s v="audio"/>
    <x v="1"/>
    <s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d v="2014-08-10T22:00:00"/>
    <n v="1405110399"/>
    <x v="1054"/>
    <b v="0"/>
    <n v="0"/>
    <b v="0"/>
    <s v="journalism/audio"/>
    <n v="0"/>
    <n v="0"/>
    <x v="5"/>
    <s v="audio"/>
    <x v="3"/>
    <s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d v="2016-03-07T23:49:05"/>
    <n v="1454802545"/>
    <x v="1055"/>
    <b v="0"/>
    <n v="0"/>
    <b v="0"/>
    <s v="journalism/audio"/>
    <n v="0"/>
    <n v="0"/>
    <x v="5"/>
    <s v="audio"/>
    <x v="1"/>
    <s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d v="2015-04-24T16:16:17"/>
    <n v="1424711777"/>
    <x v="1056"/>
    <b v="0"/>
    <n v="0"/>
    <b v="0"/>
    <s v="journalism/audio"/>
    <n v="0"/>
    <n v="0"/>
    <x v="5"/>
    <s v="audio"/>
    <x v="6"/>
    <s v="2015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d v="2016-12-04T21:54:43"/>
    <n v="1478292883"/>
    <x v="1057"/>
    <b v="0"/>
    <n v="0"/>
    <b v="0"/>
    <s v="journalism/audio"/>
    <n v="0"/>
    <n v="0"/>
    <x v="5"/>
    <s v="audio"/>
    <x v="4"/>
    <s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d v="2015-03-26T00:00:00"/>
    <n v="1423777043"/>
    <x v="1058"/>
    <b v="0"/>
    <n v="0"/>
    <b v="0"/>
    <s v="journalism/audio"/>
    <n v="0"/>
    <n v="0"/>
    <x v="5"/>
    <s v="audio"/>
    <x v="1"/>
    <s v="2015"/>
  </r>
  <r>
    <n v="1059"/>
    <s v="Voice Over Artist (Canceled)"/>
    <s v="Turning myself into a vocal artist."/>
    <n v="1100"/>
    <n v="0"/>
    <x v="1"/>
    <s v="US"/>
    <x v="0"/>
    <n v="1426269456"/>
    <d v="2015-03-13T17:57:36"/>
    <n v="1423681056"/>
    <x v="1059"/>
    <b v="0"/>
    <n v="0"/>
    <b v="0"/>
    <s v="journalism/audio"/>
    <n v="0"/>
    <n v="0"/>
    <x v="5"/>
    <s v="audio"/>
    <x v="1"/>
    <s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d v="2015-04-15T21:54:53"/>
    <n v="1426542893"/>
    <x v="1060"/>
    <b v="0"/>
    <n v="1"/>
    <b v="0"/>
    <s v="journalism/audio"/>
    <n v="1"/>
    <n v="50"/>
    <x v="5"/>
    <s v="audio"/>
    <x v="6"/>
    <s v="2015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d v="2016-05-02T01:00:00"/>
    <n v="1456987108"/>
    <x v="1061"/>
    <b v="0"/>
    <n v="0"/>
    <b v="0"/>
    <s v="journalism/audio"/>
    <n v="0"/>
    <n v="0"/>
    <x v="5"/>
    <s v="audio"/>
    <x v="10"/>
    <s v="2016"/>
  </r>
  <r>
    <n v="1062"/>
    <s v="RETURNING AT A LATER DATE"/>
    <s v="SEE US ON PATREON www.badgirlartwork.com"/>
    <n v="199"/>
    <n v="190"/>
    <x v="1"/>
    <s v="US"/>
    <x v="0"/>
    <n v="1468351341"/>
    <d v="2016-07-12T19:22:21"/>
    <n v="1467746541"/>
    <x v="1062"/>
    <b v="0"/>
    <n v="4"/>
    <b v="0"/>
    <s v="journalism/audio"/>
    <n v="95.477386934673376"/>
    <n v="47.5"/>
    <x v="5"/>
    <s v="audio"/>
    <x v="0"/>
    <s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d v="2016-08-31T00:44:22"/>
    <n v="1470012262"/>
    <x v="1063"/>
    <b v="0"/>
    <n v="0"/>
    <b v="0"/>
    <s v="journalism/audio"/>
    <n v="0"/>
    <n v="0"/>
    <x v="5"/>
    <s v="audio"/>
    <x v="3"/>
    <s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  <x v="0"/>
    <s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d v="2014-02-19T09:08:42"/>
    <n v="1390381722"/>
    <x v="1065"/>
    <b v="0"/>
    <n v="5"/>
    <b v="0"/>
    <s v="games/video games"/>
    <n v="2.7"/>
    <n v="16.2"/>
    <x v="6"/>
    <s v="video games"/>
    <x v="2"/>
    <s v="2014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  <x v="3"/>
    <s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d v="2013-12-21T20:32:11"/>
    <n v="1385065931"/>
    <x v="1067"/>
    <b v="0"/>
    <n v="10"/>
    <b v="0"/>
    <s v="games/video games"/>
    <n v="26"/>
    <n v="13"/>
    <x v="6"/>
    <s v="video games"/>
    <x v="4"/>
    <s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d v="2016-04-10T07:54:24"/>
    <n v="1457686464"/>
    <x v="1068"/>
    <b v="0"/>
    <n v="4"/>
    <b v="0"/>
    <s v="games/video games"/>
    <n v="0.15"/>
    <n v="11.25"/>
    <x v="6"/>
    <s v="video games"/>
    <x v="6"/>
    <s v="2016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  <x v="8"/>
    <s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d v="2012-10-01T00:17:02"/>
    <n v="1347322622"/>
    <x v="1070"/>
    <b v="0"/>
    <n v="2"/>
    <b v="0"/>
    <s v="games/video games"/>
    <n v="0.70000000000000007"/>
    <n v="35"/>
    <x v="6"/>
    <s v="video games"/>
    <x v="11"/>
    <s v="201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d v="2015-11-17T19:04:53"/>
    <n v="1445191493"/>
    <x v="1071"/>
    <b v="0"/>
    <n v="0"/>
    <b v="0"/>
    <s v="games/video games"/>
    <n v="0"/>
    <n v="0"/>
    <x v="6"/>
    <s v="video games"/>
    <x v="8"/>
    <s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d v="2014-02-05T19:58:17"/>
    <n v="1389038297"/>
    <x v="1072"/>
    <b v="0"/>
    <n v="4"/>
    <b v="0"/>
    <s v="games/video games"/>
    <n v="6.8000000000000005E-2"/>
    <n v="12.75"/>
    <x v="6"/>
    <s v="video games"/>
    <x v="2"/>
    <s v="2014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d v="2011-10-16T23:09:01"/>
    <n v="1316214541"/>
    <x v="1073"/>
    <b v="0"/>
    <n v="1"/>
    <b v="0"/>
    <s v="games/video games"/>
    <n v="1.3333333333333335"/>
    <n v="10"/>
    <x v="6"/>
    <s v="video games"/>
    <x v="11"/>
    <s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  <x v="9"/>
    <s v="2014"/>
  </r>
  <r>
    <n v="1075"/>
    <s v="Towers Of The Apocalypse"/>
    <s v="Fully 3D, post Apocalyptic themed tower defense video game. New take on the genre."/>
    <n v="1000"/>
    <n v="45"/>
    <x v="2"/>
    <s v="US"/>
    <x v="0"/>
    <n v="1336340516"/>
    <d v="2012-05-06T21:41:56"/>
    <n v="1333748516"/>
    <x v="1075"/>
    <b v="0"/>
    <n v="3"/>
    <b v="0"/>
    <s v="games/video games"/>
    <n v="4.5"/>
    <n v="15"/>
    <x v="6"/>
    <s v="video games"/>
    <x v="10"/>
    <s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  <x v="7"/>
    <s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  <x v="9"/>
    <s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d v="2011-07-22T04:42:01"/>
    <n v="1307421721"/>
    <x v="1078"/>
    <b v="0"/>
    <n v="5"/>
    <b v="0"/>
    <s v="games/video games"/>
    <n v="7.5"/>
    <n v="9"/>
    <x v="6"/>
    <s v="video games"/>
    <x v="0"/>
    <s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  <x v="10"/>
    <s v="201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  <x v="10"/>
    <s v="2014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d v="2015-01-28T22:14:52"/>
    <n v="1419891292"/>
    <x v="1081"/>
    <b v="0"/>
    <n v="4"/>
    <b v="0"/>
    <s v="games/video games"/>
    <n v="1.7647058823529412E-2"/>
    <n v="3"/>
    <x v="6"/>
    <s v="video games"/>
    <x v="9"/>
    <s v="2015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  <x v="3"/>
    <s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d v="2014-08-02T15:49:43"/>
    <n v="1401810583"/>
    <x v="1083"/>
    <b v="0"/>
    <n v="1"/>
    <b v="0"/>
    <s v="games/video games"/>
    <n v="0.82000000000000006"/>
    <n v="410"/>
    <x v="6"/>
    <s v="video games"/>
    <x v="3"/>
    <s v="2014"/>
  </r>
  <r>
    <n v="1084"/>
    <s v="My own channel"/>
    <s v="I want to start my own channel for gaming"/>
    <n v="550"/>
    <n v="0"/>
    <x v="2"/>
    <s v="US"/>
    <x v="0"/>
    <n v="1407534804"/>
    <d v="2014-08-08T21:53:24"/>
    <n v="1404942804"/>
    <x v="1084"/>
    <b v="0"/>
    <n v="0"/>
    <b v="0"/>
    <s v="games/video games"/>
    <n v="0"/>
    <n v="0"/>
    <x v="6"/>
    <s v="video games"/>
    <x v="3"/>
    <s v="201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d v="2016-03-14T15:06:15"/>
    <n v="1455379575"/>
    <x v="1085"/>
    <b v="0"/>
    <n v="9"/>
    <b v="0"/>
    <s v="games/video games"/>
    <n v="3.42"/>
    <n v="114"/>
    <x v="6"/>
    <s v="video games"/>
    <x v="1"/>
    <s v="2016"/>
  </r>
  <r>
    <n v="1086"/>
    <s v="Cyber Universe Online"/>
    <s v="Humanity's future in the Galaxy"/>
    <n v="18000"/>
    <n v="15"/>
    <x v="2"/>
    <s v="US"/>
    <x v="0"/>
    <n v="1408913291"/>
    <d v="2014-08-24T20:48:11"/>
    <n v="1406321291"/>
    <x v="1086"/>
    <b v="0"/>
    <n v="2"/>
    <b v="0"/>
    <s v="games/video games"/>
    <n v="8.3333333333333343E-2"/>
    <n v="7.5"/>
    <x v="6"/>
    <s v="video games"/>
    <x v="3"/>
    <s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d v="2014-06-15T17:08:07"/>
    <n v="1400260087"/>
    <x v="1087"/>
    <b v="0"/>
    <n v="0"/>
    <b v="0"/>
    <s v="games/video games"/>
    <n v="0"/>
    <n v="0"/>
    <x v="6"/>
    <s v="video games"/>
    <x v="5"/>
    <s v="2014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  <x v="6"/>
    <s v="2014"/>
  </r>
  <r>
    <n v="1089"/>
    <s v="Farabel"/>
    <s v="Farabel is a single player turn-based fantasy strategy game for Mac/PC/Linux"/>
    <n v="15000"/>
    <n v="1174"/>
    <x v="2"/>
    <s v="FR"/>
    <x v="3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  <x v="5"/>
    <s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d v="2015-05-29T04:27:33"/>
    <n v="1430281653"/>
    <x v="1090"/>
    <b v="0"/>
    <n v="1"/>
    <b v="0"/>
    <s v="games/video games"/>
    <n v="3.8464497269020695E-2"/>
    <n v="5"/>
    <x v="6"/>
    <s v="video games"/>
    <x v="10"/>
    <s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d v="2016-04-10T18:41:12"/>
    <n v="1457725272"/>
    <x v="1091"/>
    <b v="0"/>
    <n v="2"/>
    <b v="0"/>
    <s v="games/video games"/>
    <n v="12.5"/>
    <n v="12.5"/>
    <x v="6"/>
    <s v="video games"/>
    <x v="6"/>
    <s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d v="2013-01-06T00:37:18"/>
    <n v="1354840638"/>
    <x v="1092"/>
    <b v="0"/>
    <n v="7"/>
    <b v="0"/>
    <s v="games/video games"/>
    <n v="1.05"/>
    <n v="3"/>
    <x v="6"/>
    <s v="video games"/>
    <x v="9"/>
    <s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d v="2016-02-11T23:22:17"/>
    <n v="1453936937"/>
    <x v="1093"/>
    <b v="0"/>
    <n v="4"/>
    <b v="0"/>
    <s v="games/video games"/>
    <n v="14.083333333333334"/>
    <n v="10.5625"/>
    <x v="6"/>
    <s v="video games"/>
    <x v="2"/>
    <s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  <x v="11"/>
    <s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  <x v="3"/>
    <s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  <x v="11"/>
    <s v="2014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d v="2014-03-02T19:01:17"/>
    <n v="1390330877"/>
    <x v="1097"/>
    <b v="0"/>
    <n v="7"/>
    <b v="0"/>
    <s v="games/video games"/>
    <n v="4.7E-2"/>
    <n v="6.7142857142857144"/>
    <x v="6"/>
    <s v="video games"/>
    <x v="1"/>
    <s v="2014"/>
  </r>
  <r>
    <n v="1098"/>
    <s v="Kick, Punch... Fireball"/>
    <s v="Kick, Punch... Fireball is an FPS type arena game set inside the fantasy world."/>
    <n v="25000"/>
    <n v="1803"/>
    <x v="2"/>
    <s v="US"/>
    <x v="0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  <x v="6"/>
    <s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d v="2015-05-13T20:04:28"/>
    <n v="1428955468"/>
    <x v="1099"/>
    <b v="0"/>
    <n v="1"/>
    <b v="0"/>
    <s v="games/video games"/>
    <n v="0.5"/>
    <n v="25"/>
    <x v="6"/>
    <s v="video games"/>
    <x v="10"/>
    <s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d v="2016-02-14T02:39:31"/>
    <n v="1452825571"/>
    <x v="1100"/>
    <b v="0"/>
    <n v="10"/>
    <b v="0"/>
    <s v="games/video games"/>
    <n v="2.5"/>
    <n v="10"/>
    <x v="6"/>
    <s v="video games"/>
    <x v="2"/>
    <s v="2016"/>
  </r>
  <r>
    <n v="1101"/>
    <s v="Strain Wars"/>
    <s v="Different strains of marijuana leafs battling to the death to see which one is the top strain."/>
    <n v="100000"/>
    <n v="41"/>
    <x v="2"/>
    <s v="US"/>
    <x v="0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  <x v="0"/>
    <s v="2016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d v="2013-12-09T05:59:00"/>
    <n v="1383095125"/>
    <x v="1102"/>
    <b v="0"/>
    <n v="24"/>
    <b v="0"/>
    <s v="games/video games"/>
    <n v="5.3125"/>
    <n v="17.708333333333332"/>
    <x v="6"/>
    <s v="video games"/>
    <x v="4"/>
    <s v="2013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d v="2016-06-18T05:19:50"/>
    <n v="1461043190"/>
    <x v="1103"/>
    <b v="0"/>
    <n v="15"/>
    <b v="0"/>
    <s v="games/video games"/>
    <n v="1.6199999999999999"/>
    <n v="16.2"/>
    <x v="6"/>
    <s v="video games"/>
    <x v="5"/>
    <s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  <x v="5"/>
    <s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d v="2014-03-24T02:15:27"/>
    <n v="1393038927"/>
    <x v="1105"/>
    <b v="0"/>
    <n v="20"/>
    <b v="0"/>
    <s v="games/video games"/>
    <n v="0.159"/>
    <n v="71.55"/>
    <x v="6"/>
    <s v="video games"/>
    <x v="1"/>
    <s v="2014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d v="2012-04-04T16:46:15"/>
    <n v="1330969575"/>
    <x v="1106"/>
    <b v="0"/>
    <n v="7"/>
    <b v="0"/>
    <s v="games/video games"/>
    <n v="41.25"/>
    <n v="23.571428571428573"/>
    <x v="6"/>
    <s v="video games"/>
    <x v="6"/>
    <s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d v="2014-07-23T20:40:24"/>
    <n v="1403556024"/>
    <x v="1107"/>
    <b v="0"/>
    <n v="0"/>
    <b v="0"/>
    <s v="games/video games"/>
    <n v="0"/>
    <n v="0"/>
    <x v="6"/>
    <s v="video games"/>
    <x v="0"/>
    <s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d v="2012-04-13T14:17:15"/>
    <n v="1329146235"/>
    <x v="1108"/>
    <b v="0"/>
    <n v="21"/>
    <b v="0"/>
    <s v="games/video games"/>
    <n v="2.93"/>
    <n v="34.88095238095238"/>
    <x v="6"/>
    <s v="video games"/>
    <x v="6"/>
    <s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d v="2016-11-18T19:03:10"/>
    <n v="1476900190"/>
    <x v="1109"/>
    <b v="0"/>
    <n v="3"/>
    <b v="0"/>
    <s v="games/video games"/>
    <n v="0.44999999999999996"/>
    <n v="15"/>
    <x v="6"/>
    <s v="video games"/>
    <x v="8"/>
    <s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d v="2012-12-07T22:23:42"/>
    <n v="1352327022"/>
    <x v="1110"/>
    <b v="0"/>
    <n v="11"/>
    <b v="0"/>
    <s v="games/video games"/>
    <n v="0.51"/>
    <n v="23.181818181818183"/>
    <x v="6"/>
    <s v="video games"/>
    <x v="4"/>
    <s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d v="2016-01-08T04:53:10"/>
    <n v="1449636790"/>
    <x v="1111"/>
    <b v="0"/>
    <n v="1"/>
    <b v="0"/>
    <s v="games/video games"/>
    <n v="0.04"/>
    <n v="1"/>
    <x v="6"/>
    <s v="video games"/>
    <x v="9"/>
    <s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  <x v="9"/>
    <s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d v="2014-08-14T23:27:00"/>
    <n v="1405466820"/>
    <x v="1113"/>
    <b v="0"/>
    <n v="1"/>
    <b v="0"/>
    <s v="games/video games"/>
    <n v="0.5"/>
    <n v="5"/>
    <x v="6"/>
    <s v="video games"/>
    <x v="3"/>
    <s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  <x v="11"/>
    <s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d v="2016-03-30T15:41:35"/>
    <n v="1456764095"/>
    <x v="1115"/>
    <b v="0"/>
    <n v="4"/>
    <b v="0"/>
    <s v="games/video games"/>
    <n v="0.13250000000000001"/>
    <n v="13.25"/>
    <x v="6"/>
    <s v="video games"/>
    <x v="1"/>
    <s v="2016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d v="2012-06-09T20:20:08"/>
    <n v="1334089208"/>
    <x v="1116"/>
    <b v="0"/>
    <n v="10"/>
    <b v="0"/>
    <s v="games/video games"/>
    <n v="3.5704000000000007E-2"/>
    <n v="17.852"/>
    <x v="6"/>
    <s v="video games"/>
    <x v="5"/>
    <s v="2012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d v="2015-12-25T14:21:53"/>
    <n v="1448461313"/>
    <x v="1117"/>
    <b v="0"/>
    <n v="8"/>
    <b v="0"/>
    <s v="games/video games"/>
    <n v="8.3000000000000007"/>
    <n v="10.375"/>
    <x v="6"/>
    <s v="video games"/>
    <x v="4"/>
    <s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  <x v="6"/>
    <s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d v="2014-04-06T19:01:04"/>
    <n v="1395687664"/>
    <x v="1119"/>
    <b v="0"/>
    <n v="1"/>
    <b v="0"/>
    <s v="games/video games"/>
    <n v="0.23809523809523811"/>
    <n v="5"/>
    <x v="6"/>
    <s v="video games"/>
    <x v="6"/>
    <s v="201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d v="2011-10-28T20:56:40"/>
    <n v="1315947400"/>
    <x v="1120"/>
    <b v="0"/>
    <n v="0"/>
    <b v="0"/>
    <s v="games/video games"/>
    <n v="0"/>
    <n v="0"/>
    <x v="6"/>
    <s v="video games"/>
    <x v="11"/>
    <s v="2011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d v="2016-03-13T21:25:16"/>
    <n v="1455315916"/>
    <x v="1121"/>
    <b v="0"/>
    <n v="5"/>
    <b v="0"/>
    <s v="games/video games"/>
    <n v="1.1599999999999999E-2"/>
    <n v="5.8"/>
    <x v="6"/>
    <s v="video games"/>
    <x v="1"/>
    <s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d v="2013-05-30T16:53:45"/>
    <n v="1368723225"/>
    <x v="1122"/>
    <b v="0"/>
    <n v="0"/>
    <b v="0"/>
    <s v="games/video games"/>
    <n v="0"/>
    <n v="0"/>
    <x v="6"/>
    <s v="video games"/>
    <x v="10"/>
    <s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d v="2014-04-19T12:34:08"/>
    <n v="1395318848"/>
    <x v="1123"/>
    <b v="0"/>
    <n v="3"/>
    <b v="0"/>
    <s v="games/video games"/>
    <n v="0.22"/>
    <n v="3.6666666666666665"/>
    <x v="6"/>
    <s v="video games"/>
    <x v="6"/>
    <s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  <x v="6"/>
    <s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d v="2015-09-25T14:58:50"/>
    <n v="1438009130"/>
    <x v="1125"/>
    <b v="0"/>
    <n v="0"/>
    <b v="0"/>
    <s v="games/mobile games"/>
    <n v="0"/>
    <n v="0"/>
    <x v="6"/>
    <s v="mobile games"/>
    <x v="7"/>
    <s v="2015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d v="2016-07-14T07:51:34"/>
    <n v="1465890694"/>
    <x v="1126"/>
    <b v="0"/>
    <n v="2"/>
    <b v="0"/>
    <s v="games/mobile games"/>
    <n v="0.5"/>
    <n v="5"/>
    <x v="6"/>
    <s v="mobile games"/>
    <x v="0"/>
    <s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  <x v="8"/>
    <s v="2014"/>
  </r>
  <r>
    <n v="1128"/>
    <s v="Flying Turds"/>
    <s v="#havingfunFTW"/>
    <n v="1000"/>
    <n v="1"/>
    <x v="2"/>
    <s v="GB"/>
    <x v="1"/>
    <n v="1407425717"/>
    <d v="2014-08-07T15:35:17"/>
    <n v="1404833717"/>
    <x v="1128"/>
    <b v="0"/>
    <n v="1"/>
    <b v="0"/>
    <s v="games/mobile games"/>
    <n v="0.1"/>
    <n v="1"/>
    <x v="6"/>
    <s v="mobile games"/>
    <x v="3"/>
    <s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d v="2016-06-05T06:21:33"/>
    <n v="1462515693"/>
    <x v="1129"/>
    <b v="0"/>
    <n v="2"/>
    <b v="0"/>
    <s v="games/mobile games"/>
    <n v="0.105"/>
    <n v="10.5"/>
    <x v="6"/>
    <s v="mobile games"/>
    <x v="5"/>
    <s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d v="2014-11-26T00:55:00"/>
    <n v="1411775700"/>
    <x v="1130"/>
    <b v="0"/>
    <n v="3"/>
    <b v="0"/>
    <s v="games/mobile games"/>
    <n v="0.22"/>
    <n v="3.6666666666666665"/>
    <x v="6"/>
    <s v="mobile games"/>
    <x v="8"/>
    <s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d v="2015-12-24T21:47:48"/>
    <n v="1448401668"/>
    <x v="1131"/>
    <b v="0"/>
    <n v="0"/>
    <b v="0"/>
    <s v="games/mobile games"/>
    <n v="0"/>
    <n v="0"/>
    <x v="6"/>
    <s v="mobile games"/>
    <x v="4"/>
    <s v="2015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d v="2017-01-01T02:46:11"/>
    <n v="1480646771"/>
    <x v="1132"/>
    <b v="0"/>
    <n v="13"/>
    <b v="0"/>
    <s v="games/mobile games"/>
    <n v="14.38"/>
    <n v="110.61538461538461"/>
    <x v="6"/>
    <s v="mobile games"/>
    <x v="9"/>
    <s v="2017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d v="2014-07-31T09:46:21"/>
    <n v="1404207981"/>
    <x v="1133"/>
    <b v="0"/>
    <n v="1"/>
    <b v="0"/>
    <s v="games/mobile games"/>
    <n v="0.66666666666666674"/>
    <n v="20"/>
    <x v="6"/>
    <s v="mobile games"/>
    <x v="0"/>
    <s v="2014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d v="2014-11-29T04:33:00"/>
    <n v="1416034228"/>
    <x v="1134"/>
    <b v="0"/>
    <n v="1"/>
    <b v="0"/>
    <s v="games/mobile games"/>
    <n v="4.0000000000000001E-3"/>
    <n v="1"/>
    <x v="6"/>
    <s v="mobile games"/>
    <x v="8"/>
    <s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d v="2016-08-06T23:44:54"/>
    <n v="1467935094"/>
    <x v="1135"/>
    <b v="0"/>
    <n v="1"/>
    <b v="0"/>
    <s v="games/mobile games"/>
    <n v="5"/>
    <n v="50"/>
    <x v="6"/>
    <s v="mobile games"/>
    <x v="3"/>
    <s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d v="2015-12-19T16:07:09"/>
    <n v="1447949229"/>
    <x v="1136"/>
    <b v="0"/>
    <n v="6"/>
    <b v="0"/>
    <s v="games/mobile games"/>
    <n v="6.4439140811455857"/>
    <n v="45"/>
    <x v="6"/>
    <s v="mobile games"/>
    <x v="4"/>
    <s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d v="2016-04-23T19:40:21"/>
    <n v="1458848421"/>
    <x v="1137"/>
    <b v="0"/>
    <n v="39"/>
    <b v="0"/>
    <s v="games/mobile games"/>
    <n v="39.5"/>
    <n v="253.2051282051282"/>
    <x v="6"/>
    <s v="mobile games"/>
    <x v="6"/>
    <s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d v="2017-01-21T21:45:31"/>
    <n v="1483307131"/>
    <x v="1138"/>
    <b v="0"/>
    <n v="4"/>
    <b v="0"/>
    <s v="games/mobile games"/>
    <n v="0.35714285714285715"/>
    <n v="31.25"/>
    <x v="6"/>
    <s v="mobile games"/>
    <x v="9"/>
    <s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d v="2015-01-01T08:20:26"/>
    <n v="1417508426"/>
    <x v="1139"/>
    <b v="0"/>
    <n v="1"/>
    <b v="0"/>
    <s v="games/mobile games"/>
    <n v="6.25E-2"/>
    <n v="5"/>
    <x v="6"/>
    <s v="mobile games"/>
    <x v="9"/>
    <s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d v="2015-08-06T11:05:21"/>
    <n v="1436267121"/>
    <x v="1140"/>
    <b v="0"/>
    <n v="0"/>
    <b v="0"/>
    <s v="games/mobile games"/>
    <n v="0"/>
    <n v="0"/>
    <x v="6"/>
    <s v="mobile games"/>
    <x v="3"/>
    <s v="2015"/>
  </r>
  <r>
    <n v="1141"/>
    <s v="Arena Z - Zombie Survival"/>
    <s v="I think this will be a great game!"/>
    <n v="500"/>
    <n v="0"/>
    <x v="2"/>
    <s v="DE"/>
    <x v="3"/>
    <n v="1436460450"/>
    <d v="2015-07-09T16:47:30"/>
    <n v="1433868450"/>
    <x v="1141"/>
    <b v="0"/>
    <n v="0"/>
    <b v="0"/>
    <s v="games/mobile games"/>
    <n v="0"/>
    <n v="0"/>
    <x v="6"/>
    <s v="mobile games"/>
    <x v="0"/>
    <s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d v="2015-02-17T00:08:47"/>
    <n v="1421539727"/>
    <x v="1142"/>
    <b v="0"/>
    <n v="0"/>
    <b v="0"/>
    <s v="games/mobile games"/>
    <n v="0"/>
    <n v="0"/>
    <x v="6"/>
    <s v="mobile games"/>
    <x v="2"/>
    <s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d v="2015-12-17T04:38:46"/>
    <n v="1447735126"/>
    <x v="1143"/>
    <b v="0"/>
    <n v="8"/>
    <b v="0"/>
    <s v="games/mobile games"/>
    <n v="0.41333333333333333"/>
    <n v="23.25"/>
    <x v="6"/>
    <s v="mobile games"/>
    <x v="4"/>
    <s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d v="2015-04-29T04:22:00"/>
    <n v="1427689320"/>
    <x v="1144"/>
    <b v="0"/>
    <n v="0"/>
    <b v="0"/>
    <s v="food/food trucks"/>
    <n v="0"/>
    <n v="0"/>
    <x v="7"/>
    <s v="food trucks"/>
    <x v="6"/>
    <s v="2015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d v="2014-10-02T17:56:32"/>
    <n v="1407088592"/>
    <x v="1145"/>
    <b v="0"/>
    <n v="1"/>
    <b v="0"/>
    <s v="food/food trucks"/>
    <n v="0.125"/>
    <n v="100"/>
    <x v="7"/>
    <s v="food trucks"/>
    <x v="11"/>
    <s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  <x v="10"/>
    <s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d v="2014-10-19T23:19:43"/>
    <n v="1408576783"/>
    <x v="1147"/>
    <b v="0"/>
    <n v="0"/>
    <b v="0"/>
    <s v="food/food trucks"/>
    <n v="0"/>
    <n v="0"/>
    <x v="7"/>
    <s v="food trucks"/>
    <x v="11"/>
    <s v="2014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  <x v="4"/>
    <s v="2016"/>
  </r>
  <r>
    <n v="1149"/>
    <s v="The Floridian Food Truck"/>
    <s v="Bringing culturally diverse Floridian cuisine to the people!"/>
    <n v="50000"/>
    <n v="75"/>
    <x v="2"/>
    <s v="US"/>
    <x v="0"/>
    <n v="1466096566"/>
    <d v="2016-06-16T17:02:46"/>
    <n v="1463504566"/>
    <x v="1149"/>
    <b v="0"/>
    <n v="2"/>
    <b v="0"/>
    <s v="food/food trucks"/>
    <n v="0.15"/>
    <n v="37.5"/>
    <x v="7"/>
    <s v="food trucks"/>
    <x v="5"/>
    <s v="2016"/>
  </r>
  <r>
    <n v="1150"/>
    <s v="Chef Po's Food Truck"/>
    <s v="Bringing delicious authentic and fusion Taiwanese Food to the West Coast."/>
    <n v="2500"/>
    <n v="252"/>
    <x v="2"/>
    <s v="US"/>
    <x v="0"/>
    <n v="1452293675"/>
    <d v="2016-01-08T22:54:35"/>
    <n v="1447109675"/>
    <x v="1150"/>
    <b v="0"/>
    <n v="6"/>
    <b v="0"/>
    <s v="food/food trucks"/>
    <n v="10.08"/>
    <n v="42"/>
    <x v="7"/>
    <s v="food trucks"/>
    <x v="9"/>
    <s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d v="2015-09-07T02:27:43"/>
    <n v="1439000863"/>
    <x v="1151"/>
    <b v="0"/>
    <n v="0"/>
    <b v="0"/>
    <s v="food/food trucks"/>
    <n v="0"/>
    <n v="0"/>
    <x v="7"/>
    <s v="food trucks"/>
    <x v="7"/>
    <s v="2015"/>
  </r>
  <r>
    <n v="1152"/>
    <s v="Peruvian King Food Truck"/>
    <s v="Peruvian food truck with an LA twist."/>
    <n v="16000"/>
    <n v="911"/>
    <x v="2"/>
    <s v="US"/>
    <x v="0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  <x v="10"/>
    <s v="2015"/>
  </r>
  <r>
    <n v="1153"/>
    <s v="The Cold Spot Mobile Trailer"/>
    <s v="A mobile concession trailer for snow cones, ice cream, smoothies and more"/>
    <n v="8000"/>
    <n v="50"/>
    <x v="2"/>
    <s v="US"/>
    <x v="0"/>
    <n v="1434647305"/>
    <d v="2015-06-18T17:08:25"/>
    <n v="1432055305"/>
    <x v="1153"/>
    <b v="0"/>
    <n v="1"/>
    <b v="0"/>
    <s v="food/food trucks"/>
    <n v="0.625"/>
    <n v="50"/>
    <x v="7"/>
    <s v="food trucks"/>
    <x v="5"/>
    <s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d v="2015-09-06T02:36:46"/>
    <n v="1438915006"/>
    <x v="1154"/>
    <b v="0"/>
    <n v="3"/>
    <b v="0"/>
    <s v="food/food trucks"/>
    <n v="6.5"/>
    <n v="108.33333333333333"/>
    <x v="7"/>
    <s v="food trucks"/>
    <x v="7"/>
    <s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d v="2014-08-14T18:20:08"/>
    <n v="1405448408"/>
    <x v="1155"/>
    <b v="0"/>
    <n v="8"/>
    <b v="0"/>
    <s v="food/food trucks"/>
    <n v="0.752"/>
    <n v="23.5"/>
    <x v="7"/>
    <s v="food trucks"/>
    <x v="3"/>
    <s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d v="2015-02-24T01:42:42"/>
    <n v="1422150162"/>
    <x v="1156"/>
    <b v="0"/>
    <n v="0"/>
    <b v="0"/>
    <s v="food/food trucks"/>
    <n v="0"/>
    <n v="0"/>
    <x v="7"/>
    <s v="food trucks"/>
    <x v="2"/>
    <s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d v="2014-12-05T16:04:40"/>
    <n v="1412607880"/>
    <x v="1157"/>
    <b v="0"/>
    <n v="3"/>
    <b v="0"/>
    <s v="food/food trucks"/>
    <n v="1.51"/>
    <n v="50.333333333333336"/>
    <x v="7"/>
    <s v="food trucks"/>
    <x v="4"/>
    <s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  <x v="4"/>
    <s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d v="2015-06-30T15:45:00"/>
    <n v="1433006765"/>
    <x v="1159"/>
    <b v="0"/>
    <n v="0"/>
    <b v="0"/>
    <s v="food/food trucks"/>
    <n v="0"/>
    <n v="0"/>
    <x v="7"/>
    <s v="food trucks"/>
    <x v="5"/>
    <s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d v="2015-03-28T02:43:06"/>
    <n v="1424922186"/>
    <x v="1160"/>
    <b v="0"/>
    <n v="19"/>
    <b v="0"/>
    <s v="food/food trucks"/>
    <n v="3.85"/>
    <n v="60.789473684210527"/>
    <x v="7"/>
    <s v="food trucks"/>
    <x v="1"/>
    <s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d v="2015-05-19T15:06:29"/>
    <n v="1430233589"/>
    <x v="1161"/>
    <b v="0"/>
    <n v="0"/>
    <b v="0"/>
    <s v="food/food trucks"/>
    <n v="0"/>
    <n v="0"/>
    <x v="7"/>
    <s v="food trucks"/>
    <x v="10"/>
    <s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d v="2014-09-25T16:24:24"/>
    <n v="1408983864"/>
    <x v="1162"/>
    <b v="0"/>
    <n v="2"/>
    <b v="0"/>
    <s v="food/food trucks"/>
    <n v="5.8333333333333341E-2"/>
    <n v="17.5"/>
    <x v="7"/>
    <s v="food trucks"/>
    <x v="7"/>
    <s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d v="2014-08-09T17:22:00"/>
    <n v="1405012920"/>
    <x v="1163"/>
    <b v="0"/>
    <n v="0"/>
    <b v="0"/>
    <s v="food/food trucks"/>
    <n v="0"/>
    <n v="0"/>
    <x v="7"/>
    <s v="food trucks"/>
    <x v="3"/>
    <s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d v="2016-06-18T17:23:02"/>
    <n v="1463678582"/>
    <x v="1164"/>
    <b v="0"/>
    <n v="0"/>
    <b v="0"/>
    <s v="food/food trucks"/>
    <n v="0"/>
    <n v="0"/>
    <x v="7"/>
    <s v="food trucks"/>
    <x v="5"/>
    <s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d v="2014-07-06T05:08:50"/>
    <n v="1401685730"/>
    <x v="1165"/>
    <b v="0"/>
    <n v="25"/>
    <b v="0"/>
    <s v="food/food trucks"/>
    <n v="20.705000000000002"/>
    <n v="82.82"/>
    <x v="7"/>
    <s v="food trucks"/>
    <x v="0"/>
    <s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d v="2015-06-26T04:00:00"/>
    <n v="1432640342"/>
    <x v="1166"/>
    <b v="0"/>
    <n v="8"/>
    <b v="0"/>
    <s v="food/food trucks"/>
    <n v="19.139999999999997"/>
    <n v="358.875"/>
    <x v="7"/>
    <s v="food trucks"/>
    <x v="5"/>
    <s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d v="2014-09-12T17:38:15"/>
    <n v="1407865095"/>
    <x v="1167"/>
    <b v="0"/>
    <n v="16"/>
    <b v="0"/>
    <s v="food/food trucks"/>
    <n v="1.6316666666666666"/>
    <n v="61.1875"/>
    <x v="7"/>
    <s v="food trucks"/>
    <x v="7"/>
    <s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d v="2016-09-22T01:17:45"/>
    <n v="1471915065"/>
    <x v="1168"/>
    <b v="0"/>
    <n v="3"/>
    <b v="0"/>
    <s v="food/food trucks"/>
    <n v="5.6666666666666661"/>
    <n v="340"/>
    <x v="7"/>
    <s v="food trucks"/>
    <x v="7"/>
    <s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  <x v="2"/>
    <s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d v="2015-05-30T21:26:11"/>
    <n v="1430429171"/>
    <x v="1170"/>
    <b v="0"/>
    <n v="2"/>
    <b v="0"/>
    <s v="food/food trucks"/>
    <n v="0.4"/>
    <n v="50"/>
    <x v="7"/>
    <s v="food trucks"/>
    <x v="10"/>
    <s v="2015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d v="2014-11-13T20:18:47"/>
    <n v="1414351127"/>
    <x v="1171"/>
    <b v="0"/>
    <n v="1"/>
    <b v="0"/>
    <s v="food/food trucks"/>
    <n v="0.1"/>
    <n v="25"/>
    <x v="7"/>
    <s v="food trucks"/>
    <x v="8"/>
    <s v="2014"/>
  </r>
  <r>
    <n v="1172"/>
    <s v="let your dayz take you to the dogs."/>
    <s v="Bringing YOUR favorite dog recipes to the streets."/>
    <n v="9000"/>
    <n v="0"/>
    <x v="2"/>
    <s v="US"/>
    <x v="0"/>
    <n v="1408551752"/>
    <d v="2014-08-20T16:22:32"/>
    <n v="1405959752"/>
    <x v="1172"/>
    <b v="0"/>
    <n v="0"/>
    <b v="0"/>
    <s v="food/food trucks"/>
    <n v="0"/>
    <n v="0"/>
    <x v="7"/>
    <s v="food trucks"/>
    <x v="3"/>
    <s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d v="2015-08-03T04:27:37"/>
    <n v="1435552057"/>
    <x v="1173"/>
    <b v="0"/>
    <n v="1"/>
    <b v="0"/>
    <s v="food/food trucks"/>
    <n v="2.4E-2"/>
    <n v="30"/>
    <x v="7"/>
    <s v="food trucks"/>
    <x v="3"/>
    <s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  <x v="10"/>
    <s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d v="2015-07-15T17:28:59"/>
    <n v="1434389339"/>
    <x v="1175"/>
    <b v="0"/>
    <n v="9"/>
    <b v="0"/>
    <s v="food/food trucks"/>
    <n v="2.9250000000000003"/>
    <n v="65"/>
    <x v="7"/>
    <s v="food trucks"/>
    <x v="0"/>
    <s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d v="2017-03-06T13:00:00"/>
    <n v="1484094498"/>
    <x v="1176"/>
    <b v="0"/>
    <n v="1"/>
    <b v="0"/>
    <s v="food/food trucks"/>
    <n v="5.7142857142857143E-3"/>
    <n v="10"/>
    <x v="7"/>
    <s v="food trucks"/>
    <x v="1"/>
    <s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d v="2014-10-15T15:51:36"/>
    <n v="1410796296"/>
    <x v="1177"/>
    <b v="0"/>
    <n v="0"/>
    <b v="0"/>
    <s v="food/food trucks"/>
    <n v="0"/>
    <n v="0"/>
    <x v="7"/>
    <s v="food trucks"/>
    <x v="11"/>
    <s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d v="2014-08-16T21:44:12"/>
    <n v="1405633452"/>
    <x v="1178"/>
    <b v="0"/>
    <n v="1"/>
    <b v="0"/>
    <s v="food/food trucks"/>
    <n v="6.6666666666666671E-3"/>
    <n v="5"/>
    <x v="7"/>
    <s v="food trucks"/>
    <x v="3"/>
    <s v="2014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d v="2015-10-28T17:17:07"/>
    <n v="1443460627"/>
    <x v="1179"/>
    <b v="0"/>
    <n v="5"/>
    <b v="0"/>
    <s v="food/food trucks"/>
    <n v="5.3333333333333339"/>
    <n v="640"/>
    <x v="7"/>
    <s v="food trucks"/>
    <x v="11"/>
    <s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d v="2014-06-28T19:21:54"/>
    <n v="1400786514"/>
    <x v="1180"/>
    <b v="0"/>
    <n v="85"/>
    <b v="0"/>
    <s v="food/food trucks"/>
    <n v="11.75"/>
    <n v="69.117647058823536"/>
    <x v="7"/>
    <s v="food trucks"/>
    <x v="5"/>
    <s v="2014"/>
  </r>
  <r>
    <n v="1181"/>
    <s v="Gringo Loco Tacos Food Truck"/>
    <s v="Bringing the best tacos to the streets of Chicago!"/>
    <n v="50000"/>
    <n v="4"/>
    <x v="2"/>
    <s v="US"/>
    <x v="0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  <x v="1"/>
    <s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d v="2017-01-12T16:42:00"/>
    <n v="1482609088"/>
    <x v="1182"/>
    <b v="0"/>
    <n v="4"/>
    <b v="0"/>
    <s v="food/food trucks"/>
    <n v="4.2"/>
    <n v="10.5"/>
    <x v="7"/>
    <s v="food trucks"/>
    <x v="9"/>
    <s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d v="2016-11-02T03:59:00"/>
    <n v="1476391223"/>
    <x v="1183"/>
    <b v="0"/>
    <n v="3"/>
    <b v="0"/>
    <s v="food/food trucks"/>
    <n v="4"/>
    <n v="33.333333333333336"/>
    <x v="7"/>
    <s v="food trucks"/>
    <x v="8"/>
    <s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  <x v="2"/>
    <s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d v="2015-06-08T04:00:00"/>
    <n v="1430945149"/>
    <x v="1185"/>
    <b v="0"/>
    <n v="111"/>
    <b v="1"/>
    <s v="photography/photobooks"/>
    <n v="105.44"/>
    <n v="118.73873873873873"/>
    <x v="8"/>
    <s v="photobooks"/>
    <x v="5"/>
    <s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  <x v="5"/>
    <s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  <x v="10"/>
    <s v="2015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  <x v="4"/>
    <s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  <x v="5"/>
    <s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d v="2014-08-31T15:58:45"/>
    <n v="1406908725"/>
    <x v="1190"/>
    <b v="0"/>
    <n v="13"/>
    <b v="1"/>
    <s v="photography/photobooks"/>
    <n v="135"/>
    <n v="51.92307692307692"/>
    <x v="8"/>
    <s v="photobooks"/>
    <x v="3"/>
    <s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  <x v="1"/>
    <s v="2016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d v="2017-02-11T12:09:38"/>
    <n v="1484222978"/>
    <x v="1192"/>
    <b v="0"/>
    <n v="15"/>
    <b v="1"/>
    <s v="photography/photobooks"/>
    <n v="290"/>
    <n v="19.333333333333332"/>
    <x v="8"/>
    <s v="photobooks"/>
    <x v="2"/>
    <s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  <x v="6"/>
    <s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d v="2015-04-08T11:42:59"/>
    <n v="1425901379"/>
    <x v="1194"/>
    <b v="0"/>
    <n v="714"/>
    <b v="1"/>
    <s v="photography/photobooks"/>
    <n v="322.24"/>
    <n v="56.414565826330531"/>
    <x v="8"/>
    <s v="photobooks"/>
    <x v="6"/>
    <s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d v="2015-12-20T09:00:00"/>
    <n v="1445415653"/>
    <x v="1195"/>
    <b v="0"/>
    <n v="170"/>
    <b v="1"/>
    <s v="photography/photobooks"/>
    <n v="135"/>
    <n v="79.411764705882348"/>
    <x v="8"/>
    <s v="photobooks"/>
    <x v="4"/>
    <s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  <x v="4"/>
    <s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d v="2016-06-13T05:59:00"/>
    <n v="1463155034"/>
    <x v="1197"/>
    <b v="0"/>
    <n v="314"/>
    <b v="1"/>
    <s v="photography/photobooks"/>
    <n v="253.29333333333332"/>
    <n v="121"/>
    <x v="8"/>
    <s v="photobooks"/>
    <x v="5"/>
    <s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  <x v="4"/>
    <s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  <x v="0"/>
    <s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  <x v="6"/>
    <s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  <x v="0"/>
    <s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  <x v="5"/>
    <s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  <x v="10"/>
    <s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  <x v="4"/>
    <s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  <x v="5"/>
    <s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  <x v="1"/>
    <s v="2017"/>
  </r>
  <r>
    <n v="1207"/>
    <s v="ITALIANA"/>
    <s v="A humanistic photo book about ancestral &amp; post-modern Italy."/>
    <n v="16700"/>
    <n v="17396"/>
    <x v="0"/>
    <s v="IT"/>
    <x v="3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  <x v="1"/>
    <s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  <x v="1"/>
    <s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d v="2017-02-25T20:18:25"/>
    <n v="1485461905"/>
    <x v="1209"/>
    <b v="0"/>
    <n v="46"/>
    <b v="1"/>
    <s v="photography/photobooks"/>
    <n v="106"/>
    <n v="138.2608695652174"/>
    <x v="8"/>
    <s v="photobooks"/>
    <x v="2"/>
    <s v="2017"/>
  </r>
  <r>
    <n v="1210"/>
    <s v="Det Andra GÃ¶teborg"/>
    <s v="En fotobok om livet i det enda andra GÃ¶teborg i vÃ¤rlden"/>
    <n v="20000"/>
    <n v="50863"/>
    <x v="0"/>
    <s v="SE"/>
    <x v="9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  <x v="10"/>
    <s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d v="2016-06-09T20:47:41"/>
    <n v="1464209261"/>
    <x v="1211"/>
    <b v="0"/>
    <n v="6"/>
    <b v="1"/>
    <s v="photography/photobooks"/>
    <n v="101.1"/>
    <n v="168.5"/>
    <x v="8"/>
    <s v="photobooks"/>
    <x v="5"/>
    <s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d v="2015-11-27T01:00:00"/>
    <n v="1447195695"/>
    <x v="1212"/>
    <b v="0"/>
    <n v="83"/>
    <b v="1"/>
    <s v="photography/photobooks"/>
    <n v="129.04"/>
    <n v="38.867469879518069"/>
    <x v="8"/>
    <s v="photobooks"/>
    <x v="8"/>
    <s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  <x v="9"/>
    <s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d v="2015-06-09T20:10:05"/>
    <n v="1428696605"/>
    <x v="1214"/>
    <b v="0"/>
    <n v="25"/>
    <b v="1"/>
    <s v="photography/photobooks"/>
    <n v="131.80000000000001"/>
    <n v="105.44"/>
    <x v="8"/>
    <s v="photobooks"/>
    <x v="5"/>
    <s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  <x v="10"/>
    <s v="2014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  <x v="11"/>
    <s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  <x v="0"/>
    <s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  <x v="8"/>
    <s v="2015"/>
  </r>
  <r>
    <n v="1219"/>
    <s v="The Box"/>
    <s v="The Box is a fine art book of Ron Amato's innovative and seductive photography project."/>
    <n v="16350"/>
    <n v="26024"/>
    <x v="0"/>
    <s v="US"/>
    <x v="0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  <x v="11"/>
    <s v="2016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  <x v="3"/>
    <s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  <x v="4"/>
    <s v="2016"/>
  </r>
  <r>
    <n v="1222"/>
    <s v="Project Pilgrim"/>
    <s v="Project Pilgrim is my effort to work towards normalizing mental health."/>
    <n v="4000"/>
    <n v="11215"/>
    <x v="0"/>
    <s v="CA"/>
    <x v="5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  <x v="6"/>
    <s v="2016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  <x v="8"/>
    <s v="2016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  <x v="5"/>
    <s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d v="2013-10-22T21:44:38"/>
    <n v="1377294278"/>
    <x v="1225"/>
    <b v="0"/>
    <n v="3"/>
    <b v="0"/>
    <s v="music/world music"/>
    <n v="4.3999999999999995"/>
    <n v="44"/>
    <x v="4"/>
    <s v="world music"/>
    <x v="11"/>
    <s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  <x v="6"/>
    <s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d v="2014-08-07T07:00:00"/>
    <n v="1404770616"/>
    <x v="1227"/>
    <b v="0"/>
    <n v="0"/>
    <b v="0"/>
    <s v="music/world music"/>
    <n v="0"/>
    <n v="0"/>
    <x v="4"/>
    <s v="world music"/>
    <x v="3"/>
    <s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  <x v="7"/>
    <s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d v="2012-04-16T16:00:00"/>
    <n v="1331982127"/>
    <x v="1229"/>
    <b v="0"/>
    <n v="1"/>
    <b v="0"/>
    <s v="music/world music"/>
    <n v="0.90909090909090906"/>
    <n v="25"/>
    <x v="4"/>
    <s v="world music"/>
    <x v="6"/>
    <s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d v="2011-02-24T23:20:30"/>
    <n v="1295997630"/>
    <x v="1230"/>
    <b v="0"/>
    <n v="0"/>
    <b v="0"/>
    <s v="music/world music"/>
    <n v="0"/>
    <n v="0"/>
    <x v="4"/>
    <s v="world music"/>
    <x v="2"/>
    <s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d v="2015-08-28T01:00:00"/>
    <n v="1436394968"/>
    <x v="1231"/>
    <b v="0"/>
    <n v="0"/>
    <b v="0"/>
    <s v="music/world music"/>
    <n v="0"/>
    <n v="0"/>
    <x v="4"/>
    <s v="world music"/>
    <x v="3"/>
    <s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d v="2013-10-06T20:21:10"/>
    <n v="1377030070"/>
    <x v="1232"/>
    <b v="0"/>
    <n v="1"/>
    <b v="0"/>
    <s v="music/world music"/>
    <n v="0.8"/>
    <n v="40"/>
    <x v="4"/>
    <s v="world music"/>
    <x v="11"/>
    <s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  <x v="2"/>
    <s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d v="2015-02-02T18:55:42"/>
    <n v="1420311342"/>
    <x v="1234"/>
    <b v="0"/>
    <n v="0"/>
    <b v="0"/>
    <s v="music/world music"/>
    <n v="0"/>
    <n v="0"/>
    <x v="4"/>
    <s v="world music"/>
    <x v="2"/>
    <s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d v="2013-12-15T03:14:59"/>
    <n v="1383621299"/>
    <x v="1235"/>
    <b v="0"/>
    <n v="6"/>
    <b v="0"/>
    <s v="music/world music"/>
    <n v="2.7873639500929119"/>
    <n v="35"/>
    <x v="4"/>
    <s v="world music"/>
    <x v="4"/>
    <s v="2013"/>
  </r>
  <r>
    <n v="1236"/>
    <s v="&quot;Volando&quot; CD Release (Canceled)"/>
    <s v="Raising money to give the musicians their due."/>
    <n v="2500"/>
    <n v="0"/>
    <x v="1"/>
    <s v="US"/>
    <x v="0"/>
    <n v="1343491200"/>
    <d v="2012-07-28T16:00:00"/>
    <n v="1342801164"/>
    <x v="1236"/>
    <b v="0"/>
    <n v="0"/>
    <b v="0"/>
    <s v="music/world music"/>
    <n v="0"/>
    <n v="0"/>
    <x v="4"/>
    <s v="world music"/>
    <x v="0"/>
    <s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d v="2012-08-24T06:47:45"/>
    <n v="1344062865"/>
    <x v="1237"/>
    <b v="0"/>
    <n v="0"/>
    <b v="0"/>
    <s v="music/world music"/>
    <n v="0"/>
    <n v="0"/>
    <x v="4"/>
    <s v="world music"/>
    <x v="3"/>
    <s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d v="2011-08-06T14:38:56"/>
    <n v="1310049536"/>
    <x v="1238"/>
    <b v="0"/>
    <n v="3"/>
    <b v="0"/>
    <s v="music/world music"/>
    <n v="17.8"/>
    <n v="59.333333333333336"/>
    <x v="4"/>
    <s v="world music"/>
    <x v="3"/>
    <s v="2011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d v="2012-01-05T23:06:07"/>
    <n v="1323212767"/>
    <x v="1239"/>
    <b v="0"/>
    <n v="0"/>
    <b v="0"/>
    <s v="music/world music"/>
    <n v="0"/>
    <n v="0"/>
    <x v="4"/>
    <s v="world music"/>
    <x v="9"/>
    <s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d v="2013-07-12T21:51:00"/>
    <n v="1368579457"/>
    <x v="1240"/>
    <b v="0"/>
    <n v="8"/>
    <b v="0"/>
    <s v="music/world music"/>
    <n v="3.0124999999999997"/>
    <n v="30.125"/>
    <x v="4"/>
    <s v="world music"/>
    <x v="0"/>
    <s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  <x v="8"/>
    <s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d v="2011-09-11T13:18:00"/>
    <n v="1314417502"/>
    <x v="1242"/>
    <b v="0"/>
    <n v="1"/>
    <b v="0"/>
    <s v="music/world music"/>
    <n v="0.54884742041712409"/>
    <n v="5"/>
    <x v="4"/>
    <s v="world music"/>
    <x v="7"/>
    <s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d v="2011-07-08T21:00:00"/>
    <n v="1304888771"/>
    <x v="1243"/>
    <b v="0"/>
    <n v="38"/>
    <b v="0"/>
    <s v="music/world music"/>
    <n v="14.091666666666667"/>
    <n v="44.5"/>
    <x v="4"/>
    <s v="world music"/>
    <x v="0"/>
    <s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d v="2013-04-22T21:00:00"/>
    <n v="1363981723"/>
    <x v="1244"/>
    <b v="1"/>
    <n v="45"/>
    <b v="1"/>
    <s v="music/rock"/>
    <n v="103.8"/>
    <n v="46.133333333333333"/>
    <x v="4"/>
    <s v="rock"/>
    <x v="6"/>
    <s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d v="2014-06-14T14:23:54"/>
    <n v="1400163834"/>
    <x v="1245"/>
    <b v="1"/>
    <n v="17"/>
    <b v="1"/>
    <s v="music/rock"/>
    <n v="120.24999999999999"/>
    <n v="141.47058823529412"/>
    <x v="4"/>
    <s v="rock"/>
    <x v="5"/>
    <s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d v="2011-12-06T02:02:29"/>
    <n v="1319245349"/>
    <x v="1246"/>
    <b v="1"/>
    <n v="31"/>
    <b v="1"/>
    <s v="music/rock"/>
    <n v="117"/>
    <n v="75.483870967741936"/>
    <x v="4"/>
    <s v="rock"/>
    <x v="4"/>
    <s v="2011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d v="2013-05-06T07:00:55"/>
    <n v="1365231655"/>
    <x v="1247"/>
    <b v="1"/>
    <n v="50"/>
    <b v="1"/>
    <s v="music/rock"/>
    <n v="122.14285714285715"/>
    <n v="85.5"/>
    <x v="4"/>
    <s v="rock"/>
    <x v="10"/>
    <s v="2013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d v="2014-06-13T06:59:00"/>
    <n v="1399563953"/>
    <x v="1248"/>
    <b v="1"/>
    <n v="59"/>
    <b v="1"/>
    <s v="music/rock"/>
    <n v="151.63999999999999"/>
    <n v="64.254237288135599"/>
    <x v="4"/>
    <s v="rock"/>
    <x v="5"/>
    <s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d v="2012-07-07T17:46:51"/>
    <n v="1339091211"/>
    <x v="1249"/>
    <b v="1"/>
    <n v="81"/>
    <b v="1"/>
    <s v="music/rock"/>
    <n v="104.44"/>
    <n v="64.46913580246914"/>
    <x v="4"/>
    <s v="rock"/>
    <x v="0"/>
    <s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d v="2014-09-06T15:25:31"/>
    <n v="1406129131"/>
    <x v="1250"/>
    <b v="1"/>
    <n v="508"/>
    <b v="1"/>
    <s v="music/rock"/>
    <n v="200.15333333333331"/>
    <n v="118.2007874015748"/>
    <x v="4"/>
    <s v="rock"/>
    <x v="7"/>
    <s v="2014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d v="2011-09-25T19:32:47"/>
    <n v="1311795167"/>
    <x v="1251"/>
    <b v="1"/>
    <n v="74"/>
    <b v="1"/>
    <s v="music/rock"/>
    <n v="101.8"/>
    <n v="82.540540540540547"/>
    <x v="4"/>
    <s v="rock"/>
    <x v="7"/>
    <s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d v="2013-10-24T23:42:49"/>
    <n v="1380238969"/>
    <x v="1252"/>
    <b v="1"/>
    <n v="141"/>
    <b v="1"/>
    <s v="music/rock"/>
    <n v="137.65714285714284"/>
    <n v="34.170212765957444"/>
    <x v="4"/>
    <s v="rock"/>
    <x v="11"/>
    <s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d v="2014-09-03T18:48:27"/>
    <n v="1407178107"/>
    <x v="1253"/>
    <b v="1"/>
    <n v="711"/>
    <b v="1"/>
    <s v="music/rock"/>
    <n v="303833.2"/>
    <n v="42.73322081575246"/>
    <x v="4"/>
    <s v="rock"/>
    <x v="7"/>
    <s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d v="2011-01-01T04:59:00"/>
    <n v="1288968886"/>
    <x v="1254"/>
    <b v="1"/>
    <n v="141"/>
    <b v="1"/>
    <s v="music/rock"/>
    <n v="198.85074626865671"/>
    <n v="94.489361702127653"/>
    <x v="4"/>
    <s v="rock"/>
    <x v="9"/>
    <s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d v="2013-12-01T21:17:32"/>
    <n v="1383337052"/>
    <x v="1255"/>
    <b v="1"/>
    <n v="109"/>
    <b v="1"/>
    <s v="music/rock"/>
    <n v="202.36666666666667"/>
    <n v="55.697247706422019"/>
    <x v="4"/>
    <s v="rock"/>
    <x v="4"/>
    <s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d v="2012-02-12T22:03:51"/>
    <n v="1326492231"/>
    <x v="1256"/>
    <b v="1"/>
    <n v="361"/>
    <b v="1"/>
    <s v="music/rock"/>
    <n v="117.96376666666666"/>
    <n v="98.030831024930734"/>
    <x v="4"/>
    <s v="rock"/>
    <x v="2"/>
    <s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d v="2011-04-03T01:03:10"/>
    <n v="1297562590"/>
    <x v="1257"/>
    <b v="1"/>
    <n v="176"/>
    <b v="1"/>
    <s v="music/rock"/>
    <n v="294.72727272727275"/>
    <n v="92.102272727272734"/>
    <x v="4"/>
    <s v="rock"/>
    <x v="6"/>
    <s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d v="2013-08-31T14:40:12"/>
    <n v="1375368012"/>
    <x v="1258"/>
    <b v="1"/>
    <n v="670"/>
    <b v="1"/>
    <s v="music/rock"/>
    <n v="213.14633333333336"/>
    <n v="38.175462686567165"/>
    <x v="4"/>
    <s v="rock"/>
    <x v="3"/>
    <s v="2013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d v="2014-06-09T03:59:00"/>
    <n v="1399504664"/>
    <x v="1259"/>
    <b v="1"/>
    <n v="96"/>
    <b v="1"/>
    <s v="music/rock"/>
    <n v="104.24"/>
    <n v="27.145833333333332"/>
    <x v="4"/>
    <s v="rock"/>
    <x v="5"/>
    <s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d v="2014-02-26T20:13:40"/>
    <n v="1390853620"/>
    <x v="1260"/>
    <b v="1"/>
    <n v="74"/>
    <b v="1"/>
    <s v="music/rock"/>
    <n v="113.66666666666667"/>
    <n v="50.689189189189186"/>
    <x v="4"/>
    <s v="rock"/>
    <x v="2"/>
    <s v="2014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d v="2014-01-29T08:13:47"/>
    <n v="1388391227"/>
    <x v="1261"/>
    <b v="1"/>
    <n v="52"/>
    <b v="1"/>
    <s v="music/rock"/>
    <n v="101.25"/>
    <n v="38.942307692307693"/>
    <x v="4"/>
    <s v="rock"/>
    <x v="9"/>
    <s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d v="2014-02-16T18:18:12"/>
    <n v="1389982692"/>
    <x v="1262"/>
    <b v="1"/>
    <n v="105"/>
    <b v="1"/>
    <s v="music/rock"/>
    <n v="125.41538461538462"/>
    <n v="77.638095238095232"/>
    <x v="4"/>
    <s v="rock"/>
    <x v="2"/>
    <s v="2014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d v="2014-03-29T01:00:00"/>
    <n v="1393034470"/>
    <x v="1263"/>
    <b v="1"/>
    <n v="41"/>
    <b v="1"/>
    <s v="music/rock"/>
    <n v="119"/>
    <n v="43.536585365853661"/>
    <x v="4"/>
    <s v="rock"/>
    <x v="1"/>
    <s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d v="2013-10-29T15:54:43"/>
    <n v="1380556483"/>
    <x v="1264"/>
    <b v="1"/>
    <n v="34"/>
    <b v="1"/>
    <s v="music/rock"/>
    <n v="166.46153846153845"/>
    <n v="31.823529411764707"/>
    <x v="4"/>
    <s v="rock"/>
    <x v="11"/>
    <s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d v="2010-11-30T15:43:35"/>
    <n v="1287071015"/>
    <x v="1265"/>
    <b v="1"/>
    <n v="66"/>
    <b v="1"/>
    <s v="music/rock"/>
    <n v="119.14771428571429"/>
    <n v="63.184393939393942"/>
    <x v="4"/>
    <s v="rock"/>
    <x v="8"/>
    <s v="2010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d v="2014-01-11T21:02:25"/>
    <n v="1386882145"/>
    <x v="1266"/>
    <b v="1"/>
    <n v="50"/>
    <b v="1"/>
    <s v="music/rock"/>
    <n v="100.47368421052632"/>
    <n v="190.9"/>
    <x v="4"/>
    <s v="rock"/>
    <x v="9"/>
    <s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d v="2013-07-24T14:02:38"/>
    <n v="1372082558"/>
    <x v="1267"/>
    <b v="1"/>
    <n v="159"/>
    <b v="1"/>
    <s v="music/rock"/>
    <n v="101.8"/>
    <n v="140.85534591194968"/>
    <x v="4"/>
    <s v="rock"/>
    <x v="0"/>
    <s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d v="2013-09-20T20:17:27"/>
    <n v="1377116247"/>
    <x v="1268"/>
    <b v="1"/>
    <n v="182"/>
    <b v="1"/>
    <s v="music/rock"/>
    <n v="116.66666666666667"/>
    <n v="76.92307692307692"/>
    <x v="4"/>
    <s v="rock"/>
    <x v="7"/>
    <s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d v="2016-04-16T00:00:00"/>
    <n v="1458157512"/>
    <x v="1269"/>
    <b v="1"/>
    <n v="206"/>
    <b v="1"/>
    <s v="music/rock"/>
    <n v="108.64893617021276"/>
    <n v="99.15533980582525"/>
    <x v="4"/>
    <s v="rock"/>
    <x v="6"/>
    <s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d v="2012-03-25T19:34:02"/>
    <n v="1327523642"/>
    <x v="1270"/>
    <b v="1"/>
    <n v="169"/>
    <b v="1"/>
    <s v="music/rock"/>
    <n v="114.72"/>
    <n v="67.881656804733723"/>
    <x v="4"/>
    <s v="rock"/>
    <x v="1"/>
    <s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d v="2013-11-13T17:24:19"/>
    <n v="1381767859"/>
    <x v="1271"/>
    <b v="1"/>
    <n v="31"/>
    <b v="1"/>
    <s v="music/rock"/>
    <n v="101.8"/>
    <n v="246.29032258064515"/>
    <x v="4"/>
    <s v="rock"/>
    <x v="8"/>
    <s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d v="2010-06-15T04:00:00"/>
    <n v="1270576379"/>
    <x v="1272"/>
    <b v="1"/>
    <n v="28"/>
    <b v="1"/>
    <s v="music/rock"/>
    <n v="106"/>
    <n v="189.28571428571428"/>
    <x v="4"/>
    <s v="rock"/>
    <x v="5"/>
    <s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d v="2014-08-31T17:31:31"/>
    <n v="1406914291"/>
    <x v="1273"/>
    <b v="1"/>
    <n v="54"/>
    <b v="1"/>
    <s v="music/rock"/>
    <n v="103.49999999999999"/>
    <n v="76.666666666666671"/>
    <x v="4"/>
    <s v="rock"/>
    <x v="3"/>
    <s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d v="2012-08-30T16:33:45"/>
    <n v="1343320425"/>
    <x v="1274"/>
    <b v="1"/>
    <n v="467"/>
    <b v="1"/>
    <s v="music/rock"/>
    <n v="154.97535999999999"/>
    <n v="82.963254817987149"/>
    <x v="4"/>
    <s v="rock"/>
    <x v="3"/>
    <s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d v="2013-08-07T20:49:47"/>
    <n v="1372884587"/>
    <x v="1275"/>
    <b v="1"/>
    <n v="389"/>
    <b v="1"/>
    <s v="music/rock"/>
    <n v="162.14066666666668"/>
    <n v="62.522107969151669"/>
    <x v="4"/>
    <s v="rock"/>
    <x v="3"/>
    <s v="2013"/>
  </r>
  <r>
    <n v="1276"/>
    <s v="MR. DREAM GOES TO JAIL"/>
    <s v="Sponsor this Brooklyn punk band's debut seven-inch, MR. DREAM GOES TO JAIL."/>
    <n v="3000"/>
    <n v="3132.63"/>
    <x v="0"/>
    <s v="US"/>
    <x v="0"/>
    <n v="1251777600"/>
    <d v="2009-09-01T04:00:00"/>
    <n v="1247504047"/>
    <x v="1276"/>
    <b v="1"/>
    <n v="68"/>
    <b v="1"/>
    <s v="music/rock"/>
    <n v="104.42100000000001"/>
    <n v="46.06808823529412"/>
    <x v="4"/>
    <s v="rock"/>
    <x v="7"/>
    <s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d v="2012-09-04T13:29:07"/>
    <n v="1343741347"/>
    <x v="1277"/>
    <b v="1"/>
    <n v="413"/>
    <b v="1"/>
    <s v="music/rock"/>
    <n v="106.12433333333333"/>
    <n v="38.543946731234868"/>
    <x v="4"/>
    <s v="rock"/>
    <x v="7"/>
    <s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d v="2014-06-25T02:00:00"/>
    <n v="1401196766"/>
    <x v="1278"/>
    <b v="1"/>
    <n v="190"/>
    <b v="1"/>
    <s v="music/rock"/>
    <n v="154.93846153846152"/>
    <n v="53.005263157894738"/>
    <x v="4"/>
    <s v="rock"/>
    <x v="5"/>
    <s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d v="2014-03-24T01:22:50"/>
    <n v="1392171770"/>
    <x v="1279"/>
    <b v="1"/>
    <n v="189"/>
    <b v="1"/>
    <s v="music/rock"/>
    <n v="110.77157238734421"/>
    <n v="73.355396825396824"/>
    <x v="4"/>
    <s v="rock"/>
    <x v="1"/>
    <s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d v="2011-03-01T18:10:54"/>
    <n v="1291227054"/>
    <x v="1280"/>
    <b v="1"/>
    <n v="130"/>
    <b v="1"/>
    <s v="music/rock"/>
    <n v="110.91186666666665"/>
    <n v="127.97523076923076"/>
    <x v="4"/>
    <s v="rock"/>
    <x v="1"/>
    <s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d v="2013-07-28T17:50:36"/>
    <n v="1373305836"/>
    <x v="1281"/>
    <b v="1"/>
    <n v="74"/>
    <b v="1"/>
    <s v="music/rock"/>
    <n v="110.71428571428572"/>
    <n v="104.72972972972973"/>
    <x v="4"/>
    <s v="rock"/>
    <x v="0"/>
    <s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d v="2013-12-09T04:59:00"/>
    <n v="1383909855"/>
    <x v="1282"/>
    <b v="1"/>
    <n v="274"/>
    <b v="1"/>
    <s v="music/rock"/>
    <n v="123.61333333333333"/>
    <n v="67.671532846715323"/>
    <x v="4"/>
    <s v="rock"/>
    <x v="4"/>
    <s v="2013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d v="2013-03-11T04:00:00"/>
    <n v="1360948389"/>
    <x v="1283"/>
    <b v="1"/>
    <n v="22"/>
    <b v="1"/>
    <s v="music/rock"/>
    <n v="211.05"/>
    <n v="95.931818181818187"/>
    <x v="4"/>
    <s v="rock"/>
    <x v="1"/>
    <s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d v="2016-12-31T16:59:00"/>
    <n v="1481175482"/>
    <x v="1284"/>
    <b v="0"/>
    <n v="31"/>
    <b v="1"/>
    <s v="theater/plays"/>
    <n v="101"/>
    <n v="65.161290322580641"/>
    <x v="1"/>
    <s v="plays"/>
    <x v="4"/>
    <s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d v="2015-06-20T13:59:35"/>
    <n v="1433512775"/>
    <x v="1285"/>
    <b v="0"/>
    <n v="63"/>
    <b v="1"/>
    <s v="theater/plays"/>
    <n v="101.64999999999999"/>
    <n v="32.269841269841272"/>
    <x v="1"/>
    <s v="plays"/>
    <x v="5"/>
    <s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d v="2015-02-17T14:00:00"/>
    <n v="1423041227"/>
    <x v="1286"/>
    <b v="0"/>
    <n v="20"/>
    <b v="1"/>
    <s v="theater/plays"/>
    <n v="108.33333333333333"/>
    <n v="81.25"/>
    <x v="1"/>
    <s v="plays"/>
    <x v="2"/>
    <s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d v="2015-06-12T14:54:16"/>
    <n v="1428936856"/>
    <x v="1287"/>
    <b v="0"/>
    <n v="25"/>
    <b v="1"/>
    <s v="theater/plays"/>
    <n v="242"/>
    <n v="24.2"/>
    <x v="1"/>
    <s v="plays"/>
    <x v="5"/>
    <s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d v="2016-08-10T04:00:00"/>
    <n v="1468122163"/>
    <x v="1288"/>
    <b v="0"/>
    <n v="61"/>
    <b v="1"/>
    <s v="theater/plays"/>
    <n v="100.44999999999999"/>
    <n v="65.868852459016395"/>
    <x v="1"/>
    <s v="plays"/>
    <x v="3"/>
    <s v="2016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d v="2017-01-04T03:14:05"/>
    <n v="1480907645"/>
    <x v="1289"/>
    <b v="0"/>
    <n v="52"/>
    <b v="1"/>
    <s v="theater/plays"/>
    <n v="125.06666666666666"/>
    <n v="36.07692307692308"/>
    <x v="1"/>
    <s v="plays"/>
    <x v="9"/>
    <s v="2017"/>
  </r>
  <r>
    <n v="1290"/>
    <s v="I Died... I Came Back, ... Whatever"/>
    <s v="Sometimes your Heart has to STOP for your Life to START."/>
    <n v="3500"/>
    <n v="3800"/>
    <x v="0"/>
    <s v="US"/>
    <x v="0"/>
    <n v="1429772340"/>
    <d v="2015-04-23T06:59:00"/>
    <n v="1427121931"/>
    <x v="1290"/>
    <b v="0"/>
    <n v="86"/>
    <b v="1"/>
    <s v="theater/plays"/>
    <n v="108.57142857142857"/>
    <n v="44.186046511627907"/>
    <x v="1"/>
    <s v="plays"/>
    <x v="6"/>
    <s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d v="2015-04-07T07:00:00"/>
    <n v="1425224391"/>
    <x v="1291"/>
    <b v="0"/>
    <n v="42"/>
    <b v="1"/>
    <s v="theater/plays"/>
    <n v="145.70000000000002"/>
    <n v="104.07142857142857"/>
    <x v="1"/>
    <s v="plays"/>
    <x v="6"/>
    <s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d v="2015-10-06T22:59:00"/>
    <n v="1441822828"/>
    <x v="1292"/>
    <b v="0"/>
    <n v="52"/>
    <b v="1"/>
    <s v="theater/plays"/>
    <n v="110.00000000000001"/>
    <n v="35.96153846153846"/>
    <x v="1"/>
    <s v="plays"/>
    <x v="11"/>
    <s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d v="2015-11-14T17:49:31"/>
    <n v="1444927771"/>
    <x v="1293"/>
    <b v="0"/>
    <n v="120"/>
    <b v="1"/>
    <s v="theater/plays"/>
    <n v="102.23333333333333"/>
    <n v="127.79166666666667"/>
    <x v="1"/>
    <s v="plays"/>
    <x v="8"/>
    <s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d v="2015-10-19T11:00:00"/>
    <n v="1443696797"/>
    <x v="1294"/>
    <b v="0"/>
    <n v="22"/>
    <b v="1"/>
    <s v="theater/plays"/>
    <n v="122"/>
    <n v="27.727272727272727"/>
    <x v="1"/>
    <s v="plays"/>
    <x v="11"/>
    <s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d v="2015-07-29T17:00:00"/>
    <n v="1435585497"/>
    <x v="1295"/>
    <b v="0"/>
    <n v="64"/>
    <b v="1"/>
    <s v="theater/plays"/>
    <n v="101.96000000000001"/>
    <n v="39.828125"/>
    <x v="1"/>
    <s v="plays"/>
    <x v="0"/>
    <s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d v="2016-03-14T00:12:53"/>
    <n v="1456189973"/>
    <x v="1296"/>
    <b v="0"/>
    <n v="23"/>
    <b v="1"/>
    <s v="theater/plays"/>
    <n v="141.1764705882353"/>
    <n v="52.173913043478258"/>
    <x v="1"/>
    <s v="plays"/>
    <x v="1"/>
    <s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d v="2016-05-01T17:55:58"/>
    <n v="1459533358"/>
    <x v="1297"/>
    <b v="0"/>
    <n v="238"/>
    <b v="1"/>
    <s v="theater/plays"/>
    <n v="109.52500000000001"/>
    <n v="92.037815126050418"/>
    <x v="1"/>
    <s v="plays"/>
    <x v="10"/>
    <s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d v="2016-04-28T16:20:32"/>
    <n v="1459268432"/>
    <x v="1298"/>
    <b v="0"/>
    <n v="33"/>
    <b v="1"/>
    <s v="theater/plays"/>
    <n v="104.65"/>
    <n v="63.424242424242422"/>
    <x v="1"/>
    <s v="plays"/>
    <x v="6"/>
    <s v="2016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d v="2015-07-14T19:32:39"/>
    <n v="1434310359"/>
    <x v="1299"/>
    <b v="0"/>
    <n v="32"/>
    <b v="1"/>
    <s v="theater/plays"/>
    <n v="124"/>
    <n v="135.625"/>
    <x v="1"/>
    <s v="plays"/>
    <x v="0"/>
    <s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d v="2016-06-01T18:57:00"/>
    <n v="1461427938"/>
    <x v="1300"/>
    <b v="0"/>
    <n v="24"/>
    <b v="1"/>
    <s v="theater/plays"/>
    <n v="135"/>
    <n v="168.75"/>
    <x v="1"/>
    <s v="plays"/>
    <x v="5"/>
    <s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d v="2015-07-21T03:00:00"/>
    <n v="1436551178"/>
    <x v="1301"/>
    <b v="0"/>
    <n v="29"/>
    <b v="1"/>
    <s v="theater/plays"/>
    <n v="102.75000000000001"/>
    <n v="70.862068965517238"/>
    <x v="1"/>
    <s v="plays"/>
    <x v="0"/>
    <s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d v="2016-12-01T02:23:31"/>
    <n v="1477963411"/>
    <x v="1302"/>
    <b v="0"/>
    <n v="50"/>
    <b v="1"/>
    <s v="theater/plays"/>
    <n v="100"/>
    <n v="50"/>
    <x v="1"/>
    <s v="plays"/>
    <x v="4"/>
    <s v="2016"/>
  </r>
  <r>
    <n v="1303"/>
    <s v="Forward Arena Theatre Company: Summer Season"/>
    <s v="Groundbreaking queer theatre."/>
    <n v="3500"/>
    <n v="4559.13"/>
    <x v="0"/>
    <s v="GB"/>
    <x v="1"/>
    <n v="1469962800"/>
    <d v="2016-07-31T11:00:00"/>
    <n v="1468578920"/>
    <x v="1303"/>
    <b v="0"/>
    <n v="108"/>
    <b v="1"/>
    <s v="theater/plays"/>
    <n v="130.26085714285716"/>
    <n v="42.214166666666671"/>
    <x v="1"/>
    <s v="plays"/>
    <x v="0"/>
    <s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  <x v="1"/>
    <s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  <x v="0"/>
    <s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  <x v="4"/>
    <s v="201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  <x v="2"/>
    <s v="2016"/>
  </r>
  <r>
    <n v="1308"/>
    <s v="Boost Band: Wristband Phone Charger (Canceled)"/>
    <s v="Boost Band, a wristband that charges any device"/>
    <n v="10000"/>
    <n v="1136"/>
    <x v="1"/>
    <s v="US"/>
    <x v="0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  <x v="11"/>
    <s v="2016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  <x v="11"/>
    <s v="2015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d v="2016-08-19T16:00:50"/>
    <n v="1467734450"/>
    <x v="1310"/>
    <b v="0"/>
    <n v="24"/>
    <b v="0"/>
    <s v="technology/wearables"/>
    <n v="15.5"/>
    <n v="129.16666666666666"/>
    <x v="2"/>
    <s v="wearables"/>
    <x v="3"/>
    <s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d v="2016-11-30T20:15:19"/>
    <n v="1477509319"/>
    <x v="1311"/>
    <b v="0"/>
    <n v="100"/>
    <b v="0"/>
    <s v="technology/wearables"/>
    <n v="32.027999999999999"/>
    <n v="800.7"/>
    <x v="2"/>
    <s v="wearables"/>
    <x v="8"/>
    <s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d v="2015-04-18T16:52:02"/>
    <n v="1426783922"/>
    <x v="1312"/>
    <b v="0"/>
    <n v="1"/>
    <b v="0"/>
    <s v="technology/wearables"/>
    <n v="0.60869565217391308"/>
    <n v="28"/>
    <x v="2"/>
    <s v="wearables"/>
    <x v="6"/>
    <s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  <x v="1"/>
    <s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  <x v="11"/>
    <s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  <x v="8"/>
    <s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d v="2016-02-28T23:05:09"/>
    <n v="1453676709"/>
    <x v="1316"/>
    <b v="0"/>
    <n v="1"/>
    <b v="0"/>
    <s v="technology/wearables"/>
    <n v="1.3333333333333333E-3"/>
    <n v="1"/>
    <x v="2"/>
    <s v="wearables"/>
    <x v="2"/>
    <s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  <x v="0"/>
    <s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  <x v="9"/>
    <s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  <x v="0"/>
    <s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d v="2016-12-30T23:00:00"/>
    <n v="1480610046"/>
    <x v="1320"/>
    <b v="0"/>
    <n v="3"/>
    <b v="0"/>
    <s v="technology/wearables"/>
    <n v="0.503"/>
    <n v="167.66666666666666"/>
    <x v="2"/>
    <s v="wearables"/>
    <x v="4"/>
    <s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  <x v="4"/>
    <s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d v="2015-05-21T15:45:25"/>
    <n v="1429631125"/>
    <x v="1322"/>
    <b v="0"/>
    <n v="4"/>
    <b v="0"/>
    <s v="technology/wearables"/>
    <n v="0.30285714285714288"/>
    <n v="26.5"/>
    <x v="2"/>
    <s v="wearables"/>
    <x v="10"/>
    <s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  <x v="6"/>
    <s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d v="2016-10-13T15:12:32"/>
    <n v="1473779552"/>
    <x v="1324"/>
    <b v="0"/>
    <n v="90"/>
    <b v="0"/>
    <s v="technology/wearables"/>
    <n v="9.84"/>
    <n v="54.666666666666664"/>
    <x v="2"/>
    <s v="wearables"/>
    <x v="11"/>
    <s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d v="2016-12-30T02:03:55"/>
    <n v="1480471435"/>
    <x v="1325"/>
    <b v="0"/>
    <n v="8"/>
    <b v="0"/>
    <s v="technology/wearables"/>
    <n v="2.4299999999999997"/>
    <n v="60.75"/>
    <x v="2"/>
    <s v="wearables"/>
    <x v="4"/>
    <s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  <x v="9"/>
    <s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  <x v="10"/>
    <s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  <x v="11"/>
    <s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  <x v="4"/>
    <s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d v="2016-07-02T04:00:00"/>
    <n v="1464763109"/>
    <x v="1330"/>
    <b v="0"/>
    <n v="50"/>
    <b v="0"/>
    <s v="technology/wearables"/>
    <n v="22.494285714285713"/>
    <n v="157.46"/>
    <x v="2"/>
    <s v="wearables"/>
    <x v="0"/>
    <s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d v="2016-08-17T12:05:54"/>
    <n v="1468843554"/>
    <x v="1331"/>
    <b v="0"/>
    <n v="34"/>
    <b v="0"/>
    <s v="technology/wearables"/>
    <n v="1.3668"/>
    <n v="100.5"/>
    <x v="2"/>
    <s v="wearables"/>
    <x v="3"/>
    <s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d v="2017-01-27T01:26:48"/>
    <n v="1482888408"/>
    <x v="1332"/>
    <b v="0"/>
    <n v="0"/>
    <b v="0"/>
    <s v="technology/wearables"/>
    <n v="0"/>
    <n v="0"/>
    <x v="2"/>
    <s v="wearables"/>
    <x v="9"/>
    <s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d v="2014-07-16T02:33:45"/>
    <n v="1402886025"/>
    <x v="1333"/>
    <b v="0"/>
    <n v="0"/>
    <b v="0"/>
    <s v="technology/wearables"/>
    <n v="0"/>
    <n v="0"/>
    <x v="2"/>
    <s v="wearables"/>
    <x v="0"/>
    <s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  <x v="1"/>
    <s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d v="2015-12-05T22:28:22"/>
    <n v="1446762502"/>
    <x v="1335"/>
    <b v="0"/>
    <n v="16"/>
    <b v="0"/>
    <s v="technology/wearables"/>
    <n v="19.759999999999998"/>
    <n v="308.75"/>
    <x v="2"/>
    <s v="wearables"/>
    <x v="4"/>
    <s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  <x v="4"/>
    <s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  <x v="1"/>
    <s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  <x v="3"/>
    <s v="2015"/>
  </r>
  <r>
    <n v="1339"/>
    <s v="Linkoo (Canceled)"/>
    <s v="World's Smallest customizable Phone &amp; GPS Watch for kids !"/>
    <n v="50000"/>
    <n v="3317"/>
    <x v="1"/>
    <s v="US"/>
    <x v="0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  <x v="4"/>
    <s v="2014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d v="2014-08-15T14:17:33"/>
    <n v="1405520253"/>
    <x v="1340"/>
    <b v="0"/>
    <n v="0"/>
    <b v="0"/>
    <s v="technology/wearables"/>
    <n v="0"/>
    <n v="0"/>
    <x v="2"/>
    <s v="wearables"/>
    <x v="3"/>
    <s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d v="2016-10-01T14:58:37"/>
    <n v="1472569117"/>
    <x v="1341"/>
    <b v="0"/>
    <n v="46"/>
    <b v="0"/>
    <s v="technology/wearables"/>
    <n v="70.36"/>
    <n v="382.39130434782606"/>
    <x v="2"/>
    <s v="wearables"/>
    <x v="11"/>
    <s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d v="2015-07-17T19:35:39"/>
    <n v="1434569739"/>
    <x v="1342"/>
    <b v="0"/>
    <n v="1"/>
    <b v="0"/>
    <s v="technology/wearables"/>
    <n v="0.2"/>
    <n v="100"/>
    <x v="2"/>
    <s v="wearables"/>
    <x v="0"/>
    <s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d v="2016-08-19T03:59:00"/>
    <n v="1466512683"/>
    <x v="1343"/>
    <b v="0"/>
    <n v="323"/>
    <b v="0"/>
    <s v="technology/wearables"/>
    <n v="102.298"/>
    <n v="158.35603715170279"/>
    <x v="2"/>
    <s v="wearables"/>
    <x v="3"/>
    <s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  <x v="5"/>
    <s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d v="2014-07-14T19:32:39"/>
    <n v="1402342359"/>
    <x v="1345"/>
    <b v="0"/>
    <n v="7"/>
    <b v="1"/>
    <s v="publishing/nonfiction"/>
    <n v="125"/>
    <n v="53.571428571428569"/>
    <x v="3"/>
    <s v="nonfiction"/>
    <x v="0"/>
    <s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  <x v="5"/>
    <s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d v="2015-03-07T15:18:45"/>
    <n v="1423149525"/>
    <x v="1347"/>
    <b v="0"/>
    <n v="31"/>
    <b v="1"/>
    <s v="publishing/nonfiction"/>
    <n v="102.2"/>
    <n v="82.41935483870968"/>
    <x v="3"/>
    <s v="nonfiction"/>
    <x v="1"/>
    <s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  <x v="4"/>
    <s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d v="2015-12-16T06:59:00"/>
    <n v="1447055935"/>
    <x v="1349"/>
    <b v="0"/>
    <n v="172"/>
    <b v="1"/>
    <s v="publishing/nonfiction"/>
    <n v="204.2"/>
    <n v="59.360465116279073"/>
    <x v="3"/>
    <s v="nonfiction"/>
    <x v="4"/>
    <s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d v="2015-12-26T00:18:54"/>
    <n v="1448497134"/>
    <x v="1350"/>
    <b v="0"/>
    <n v="78"/>
    <b v="1"/>
    <s v="publishing/nonfiction"/>
    <n v="104.05"/>
    <n v="66.698717948717942"/>
    <x v="3"/>
    <s v="nonfiction"/>
    <x v="4"/>
    <s v="2015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d v="2016-02-12T17:45:44"/>
    <n v="1452707144"/>
    <x v="1351"/>
    <b v="0"/>
    <n v="120"/>
    <b v="1"/>
    <s v="publishing/nonfiction"/>
    <n v="101.265"/>
    <n v="168.77500000000001"/>
    <x v="3"/>
    <s v="nonfiction"/>
    <x v="2"/>
    <s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  <x v="7"/>
    <s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d v="2013-03-11T00:00:00"/>
    <n v="1359946188"/>
    <x v="1353"/>
    <b v="0"/>
    <n v="42"/>
    <b v="1"/>
    <s v="publishing/nonfiction"/>
    <n v="133.6"/>
    <n v="31.80952380952381"/>
    <x v="3"/>
    <s v="nonfiction"/>
    <x v="1"/>
    <s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d v="2016-06-11T19:22:59"/>
    <n v="1463080979"/>
    <x v="1354"/>
    <b v="0"/>
    <n v="64"/>
    <b v="1"/>
    <s v="publishing/nonfiction"/>
    <n v="130.25"/>
    <n v="24.421875"/>
    <x v="3"/>
    <s v="nonfiction"/>
    <x v="5"/>
    <s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  <x v="8"/>
    <s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  <x v="0"/>
    <s v="2013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  <x v="1"/>
    <s v="2013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  <x v="5"/>
    <s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  <x v="0"/>
    <s v="2011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d v="2012-08-02T21:37:00"/>
    <n v="1341524220"/>
    <x v="1360"/>
    <b v="0"/>
    <n v="81"/>
    <b v="1"/>
    <s v="publishing/nonfiction"/>
    <n v="173.2"/>
    <n v="32.074074074074076"/>
    <x v="3"/>
    <s v="nonfiction"/>
    <x v="3"/>
    <s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  <x v="5"/>
    <s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d v="2013-09-07T22:25:31"/>
    <n v="1373408731"/>
    <x v="1362"/>
    <b v="0"/>
    <n v="25"/>
    <b v="1"/>
    <s v="publishing/nonfiction"/>
    <n v="109.1"/>
    <n v="43.64"/>
    <x v="3"/>
    <s v="nonfiction"/>
    <x v="7"/>
    <s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d v="2016-02-15T07:59:00"/>
    <n v="1453925727"/>
    <x v="1363"/>
    <b v="0"/>
    <n v="5"/>
    <b v="1"/>
    <s v="publishing/nonfiction"/>
    <n v="100"/>
    <n v="40"/>
    <x v="3"/>
    <s v="nonfiction"/>
    <x v="2"/>
    <s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d v="2015-01-07T16:41:46"/>
    <n v="1415464906"/>
    <x v="1364"/>
    <b v="0"/>
    <n v="144"/>
    <b v="1"/>
    <s v="music/rock"/>
    <n v="118.64285714285714"/>
    <n v="346.04166666666669"/>
    <x v="4"/>
    <s v="rock"/>
    <x v="9"/>
    <s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d v="2015-03-16T16:35:52"/>
    <n v="1423935352"/>
    <x v="1365"/>
    <b v="0"/>
    <n v="92"/>
    <b v="1"/>
    <s v="music/rock"/>
    <n v="100.26666666666667"/>
    <n v="81.739130434782609"/>
    <x v="4"/>
    <s v="rock"/>
    <x v="1"/>
    <s v="2015"/>
  </r>
  <r>
    <n v="1366"/>
    <s v="Kick It! A Tribute to the A.K.s"/>
    <s v="A musical memorial for Alexi Petersen."/>
    <n v="7500"/>
    <n v="9486.69"/>
    <x v="0"/>
    <s v="US"/>
    <x v="0"/>
    <n v="1417049663"/>
    <d v="2014-11-27T00:54:23"/>
    <n v="1413158063"/>
    <x v="1366"/>
    <b v="0"/>
    <n v="147"/>
    <b v="1"/>
    <s v="music/rock"/>
    <n v="126.48920000000001"/>
    <n v="64.535306122448986"/>
    <x v="4"/>
    <s v="rock"/>
    <x v="8"/>
    <s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d v="2015-11-14T01:04:10"/>
    <n v="1444867450"/>
    <x v="1367"/>
    <b v="0"/>
    <n v="90"/>
    <b v="1"/>
    <s v="music/rock"/>
    <n v="114.26"/>
    <n v="63.477777777777774"/>
    <x v="4"/>
    <s v="rock"/>
    <x v="8"/>
    <s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d v="2015-06-15T04:34:54"/>
    <n v="1432269294"/>
    <x v="1368"/>
    <b v="0"/>
    <n v="87"/>
    <b v="1"/>
    <s v="music/rock"/>
    <n v="110.7"/>
    <n v="63.620689655172413"/>
    <x v="4"/>
    <s v="rock"/>
    <x v="5"/>
    <s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d v="2014-04-11T14:15:46"/>
    <n v="1394633746"/>
    <x v="1369"/>
    <b v="0"/>
    <n v="406"/>
    <b v="1"/>
    <s v="music/rock"/>
    <n v="105.34805315203954"/>
    <n v="83.967068965517228"/>
    <x v="4"/>
    <s v="rock"/>
    <x v="6"/>
    <s v="2014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d v="2013-10-16T00:04:50"/>
    <n v="1380585890"/>
    <x v="1370"/>
    <b v="0"/>
    <n v="20"/>
    <b v="1"/>
    <s v="music/rock"/>
    <n v="103.66666666666666"/>
    <n v="77.75"/>
    <x v="4"/>
    <s v="rock"/>
    <x v="11"/>
    <s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d v="2015-05-07T18:12:22"/>
    <n v="1428430342"/>
    <x v="1371"/>
    <b v="0"/>
    <n v="70"/>
    <b v="1"/>
    <s v="music/rock"/>
    <n v="107.08672667523933"/>
    <n v="107.07142857142857"/>
    <x v="4"/>
    <s v="rock"/>
    <x v="10"/>
    <s v="2015"/>
  </r>
  <r>
    <n v="1372"/>
    <s v="Ted Lukas &amp; the Misled new CD - &quot;FEED&quot;"/>
    <s v="Please help us raise funds to press our new CD!"/>
    <n v="500"/>
    <n v="620"/>
    <x v="0"/>
    <s v="US"/>
    <x v="0"/>
    <n v="1342115132"/>
    <d v="2012-07-12T17:45:32"/>
    <n v="1339523132"/>
    <x v="1372"/>
    <b v="0"/>
    <n v="16"/>
    <b v="1"/>
    <s v="music/rock"/>
    <n v="124"/>
    <n v="38.75"/>
    <x v="4"/>
    <s v="rock"/>
    <x v="0"/>
    <s v="201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d v="2016-12-30T22:50:33"/>
    <n v="1480546233"/>
    <x v="1373"/>
    <b v="0"/>
    <n v="52"/>
    <b v="1"/>
    <s v="music/rock"/>
    <n v="105.01"/>
    <n v="201.94230769230768"/>
    <x v="4"/>
    <s v="rock"/>
    <x v="4"/>
    <s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d v="2016-03-25T02:53:08"/>
    <n v="1456285988"/>
    <x v="1374"/>
    <b v="0"/>
    <n v="66"/>
    <b v="1"/>
    <s v="music/rock"/>
    <n v="189.46666666666667"/>
    <n v="43.060606060606062"/>
    <x v="4"/>
    <s v="rock"/>
    <x v="1"/>
    <s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d v="2017-01-15T01:35:19"/>
    <n v="1481852119"/>
    <x v="1375"/>
    <b v="0"/>
    <n v="109"/>
    <b v="1"/>
    <s v="music/rock"/>
    <n v="171.32499999999999"/>
    <n v="62.871559633027523"/>
    <x v="4"/>
    <s v="rock"/>
    <x v="9"/>
    <s v="2017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d v="2016-12-03T17:03:26"/>
    <n v="1478189006"/>
    <x v="1376"/>
    <b v="0"/>
    <n v="168"/>
    <b v="1"/>
    <s v="music/rock"/>
    <n v="252.48648648648651"/>
    <n v="55.607142857142854"/>
    <x v="4"/>
    <s v="rock"/>
    <x v="4"/>
    <s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d v="2017-02-03T04:11:00"/>
    <n v="1484198170"/>
    <x v="1377"/>
    <b v="0"/>
    <n v="31"/>
    <b v="1"/>
    <s v="music/rock"/>
    <n v="116.15384615384616"/>
    <n v="48.70967741935484"/>
    <x v="4"/>
    <s v="rock"/>
    <x v="2"/>
    <s v="2017"/>
  </r>
  <r>
    <n v="1378"/>
    <s v="SIX BY SEVEN"/>
    <s v="A psychedelic post rock masterpiece!"/>
    <n v="2000"/>
    <n v="4067"/>
    <x v="0"/>
    <s v="GB"/>
    <x v="1"/>
    <n v="1470075210"/>
    <d v="2016-08-01T18:13:30"/>
    <n v="1468779210"/>
    <x v="1378"/>
    <b v="0"/>
    <n v="133"/>
    <b v="1"/>
    <s v="music/rock"/>
    <n v="203.35000000000002"/>
    <n v="30.578947368421051"/>
    <x v="4"/>
    <s v="rock"/>
    <x v="3"/>
    <s v="2016"/>
  </r>
  <r>
    <n v="1379"/>
    <s v="J. Walter Makes a Record"/>
    <s v="---------The long-awaited debut full-length from Justin Ruddy--------"/>
    <n v="10000"/>
    <n v="11160"/>
    <x v="0"/>
    <s v="US"/>
    <x v="0"/>
    <n v="1433504876"/>
    <d v="2015-06-05T11:47:56"/>
    <n v="1430912876"/>
    <x v="1379"/>
    <b v="0"/>
    <n v="151"/>
    <b v="1"/>
    <s v="music/rock"/>
    <n v="111.60000000000001"/>
    <n v="73.907284768211923"/>
    <x v="4"/>
    <s v="rock"/>
    <x v="5"/>
    <s v="2015"/>
  </r>
  <r>
    <n v="1380"/>
    <s v="BARNFEST 2015"/>
    <s v="A DIY MUSIC FESTIVAL FROM ST. LOUIS MO! Bands make their own festival, help make it legit!"/>
    <n v="25"/>
    <n v="106"/>
    <x v="0"/>
    <s v="US"/>
    <x v="0"/>
    <n v="1433815200"/>
    <d v="2015-06-09T02:00:00"/>
    <n v="1431886706"/>
    <x v="1380"/>
    <b v="0"/>
    <n v="5"/>
    <b v="1"/>
    <s v="music/rock"/>
    <n v="424"/>
    <n v="21.2"/>
    <x v="4"/>
    <s v="rock"/>
    <x v="5"/>
    <s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d v="2016-12-29T05:08:45"/>
    <n v="1480396125"/>
    <x v="1381"/>
    <b v="0"/>
    <n v="73"/>
    <b v="1"/>
    <s v="music/rock"/>
    <n v="107.1"/>
    <n v="73.356164383561648"/>
    <x v="4"/>
    <s v="rock"/>
    <x v="4"/>
    <s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d v="2013-05-06T19:12:16"/>
    <n v="1365275536"/>
    <x v="1382"/>
    <b v="0"/>
    <n v="148"/>
    <b v="1"/>
    <s v="music/rock"/>
    <n v="104.3625"/>
    <n v="56.412162162162161"/>
    <x v="4"/>
    <s v="rock"/>
    <x v="10"/>
    <s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d v="2016-12-23T01:47:58"/>
    <n v="1480729678"/>
    <x v="1383"/>
    <b v="0"/>
    <n v="93"/>
    <b v="1"/>
    <s v="music/rock"/>
    <n v="212.40909090909091"/>
    <n v="50.247311827956992"/>
    <x v="4"/>
    <s v="rock"/>
    <x v="4"/>
    <s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d v="2015-07-05T17:38:42"/>
    <n v="1433525922"/>
    <x v="1384"/>
    <b v="0"/>
    <n v="63"/>
    <b v="1"/>
    <s v="music/rock"/>
    <n v="124.08571428571429"/>
    <n v="68.936507936507937"/>
    <x v="4"/>
    <s v="rock"/>
    <x v="0"/>
    <s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d v="2016-04-29T12:11:00"/>
    <n v="1457109121"/>
    <x v="1385"/>
    <b v="0"/>
    <n v="134"/>
    <b v="1"/>
    <s v="music/rock"/>
    <n v="110.406125"/>
    <n v="65.914104477611943"/>
    <x v="4"/>
    <s v="rock"/>
    <x v="6"/>
    <s v="2016"/>
  </r>
  <r>
    <n v="1386"/>
    <s v="MALTESE CROSS: The First Album"/>
    <s v="We are a classic hard rock/heavy metal band just trying to keep rock alive!"/>
    <n v="400"/>
    <n v="875"/>
    <x v="0"/>
    <s v="US"/>
    <x v="0"/>
    <n v="1438183889"/>
    <d v="2015-07-29T15:31:29"/>
    <n v="1435591889"/>
    <x v="1386"/>
    <b v="0"/>
    <n v="14"/>
    <b v="1"/>
    <s v="music/rock"/>
    <n v="218.75"/>
    <n v="62.5"/>
    <x v="4"/>
    <s v="rock"/>
    <x v="0"/>
    <s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d v="2015-06-03T04:30:00"/>
    <n v="1430604395"/>
    <x v="1387"/>
    <b v="0"/>
    <n v="78"/>
    <b v="1"/>
    <s v="music/rock"/>
    <n v="136.625"/>
    <n v="70.064102564102569"/>
    <x v="4"/>
    <s v="rock"/>
    <x v="5"/>
    <s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d v="2016-10-17T16:14:00"/>
    <n v="1474469117"/>
    <x v="1388"/>
    <b v="0"/>
    <n v="112"/>
    <b v="1"/>
    <s v="music/rock"/>
    <n v="134.8074"/>
    <n v="60.181874999999998"/>
    <x v="4"/>
    <s v="rock"/>
    <x v="11"/>
    <s v="2016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d v="2016-08-13T11:32:37"/>
    <n v="1468495957"/>
    <x v="1389"/>
    <b v="0"/>
    <n v="34"/>
    <b v="1"/>
    <s v="music/rock"/>
    <n v="145.4"/>
    <n v="21.382352941176471"/>
    <x v="4"/>
    <s v="rock"/>
    <x v="3"/>
    <s v="2016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d v="2015-04-27T17:12:00"/>
    <n v="1427224606"/>
    <x v="1390"/>
    <b v="0"/>
    <n v="19"/>
    <b v="1"/>
    <s v="music/rock"/>
    <n v="109.10714285714285"/>
    <n v="160.78947368421052"/>
    <x v="4"/>
    <s v="rock"/>
    <x v="6"/>
    <s v="2015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d v="2015-08-22T04:59:00"/>
    <n v="1436369818"/>
    <x v="1391"/>
    <b v="0"/>
    <n v="13"/>
    <b v="1"/>
    <s v="music/rock"/>
    <n v="110.2"/>
    <n v="42.384615384615387"/>
    <x v="4"/>
    <s v="rock"/>
    <x v="3"/>
    <s v="2015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d v="2016-03-03T03:43:06"/>
    <n v="1454298186"/>
    <x v="1392"/>
    <b v="0"/>
    <n v="104"/>
    <b v="1"/>
    <s v="music/rock"/>
    <n v="113.64000000000001"/>
    <n v="27.317307692307693"/>
    <x v="4"/>
    <s v="rock"/>
    <x v="1"/>
    <s v="2016"/>
  </r>
  <r>
    <n v="1393"/>
    <s v="WolfHunt | Social Commentary Rock Project"/>
    <s v="Rock n' Roll tales of our times"/>
    <n v="10000"/>
    <n v="10235"/>
    <x v="0"/>
    <s v="US"/>
    <x v="0"/>
    <n v="1470068523"/>
    <d v="2016-08-01T16:22:03"/>
    <n v="1467476523"/>
    <x v="1393"/>
    <b v="0"/>
    <n v="52"/>
    <b v="1"/>
    <s v="music/rock"/>
    <n v="102.35000000000001"/>
    <n v="196.82692307692307"/>
    <x v="4"/>
    <s v="rock"/>
    <x v="3"/>
    <s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d v="2017-03-01T03:00:00"/>
    <n v="1484623726"/>
    <x v="1394"/>
    <b v="0"/>
    <n v="17"/>
    <b v="1"/>
    <s v="music/rock"/>
    <n v="122.13333333333334"/>
    <n v="53.882352941176471"/>
    <x v="4"/>
    <s v="rock"/>
    <x v="1"/>
    <s v="2017"/>
  </r>
  <r>
    <n v="1395"/>
    <s v="Quiet Oaks Full Length Album"/>
    <s v="Help Quiet Oaks record their debut album!!!"/>
    <n v="3500"/>
    <n v="3916"/>
    <x v="0"/>
    <s v="US"/>
    <x v="0"/>
    <n v="1484430481"/>
    <d v="2017-01-14T21:48:01"/>
    <n v="1481838481"/>
    <x v="1395"/>
    <b v="0"/>
    <n v="82"/>
    <b v="1"/>
    <s v="music/rock"/>
    <n v="111.88571428571427"/>
    <n v="47.756097560975611"/>
    <x v="4"/>
    <s v="rock"/>
    <x v="9"/>
    <s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d v="2015-02-13T23:58:02"/>
    <n v="1421279882"/>
    <x v="1396"/>
    <b v="0"/>
    <n v="73"/>
    <b v="1"/>
    <s v="music/rock"/>
    <n v="107.3"/>
    <n v="88.191780821917803"/>
    <x v="4"/>
    <s v="rock"/>
    <x v="2"/>
    <s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d v="2016-10-27T21:19:00"/>
    <n v="1475013710"/>
    <x v="1397"/>
    <b v="0"/>
    <n v="158"/>
    <b v="1"/>
    <s v="music/rock"/>
    <n v="113.85000000000001"/>
    <n v="72.056962025316452"/>
    <x v="4"/>
    <s v="rock"/>
    <x v="11"/>
    <s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d v="2016-07-05T20:58:54"/>
    <n v="1465160334"/>
    <x v="1398"/>
    <b v="0"/>
    <n v="65"/>
    <b v="1"/>
    <s v="music/rock"/>
    <n v="109.68181818181819"/>
    <n v="74.246153846153845"/>
    <x v="4"/>
    <s v="rock"/>
    <x v="0"/>
    <s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d v="2014-10-07T00:06:13"/>
    <n v="1410048373"/>
    <x v="1399"/>
    <b v="0"/>
    <n v="184"/>
    <b v="1"/>
    <s v="music/rock"/>
    <n v="126.14444444444443"/>
    <n v="61.701086956521742"/>
    <x v="4"/>
    <s v="rock"/>
    <x v="11"/>
    <s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d v="2016-06-12T05:30:00"/>
    <n v="1462695073"/>
    <x v="1400"/>
    <b v="0"/>
    <n v="34"/>
    <b v="1"/>
    <s v="music/rock"/>
    <n v="167.42857142857144"/>
    <n v="17.235294117647058"/>
    <x v="4"/>
    <s v="rock"/>
    <x v="5"/>
    <s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d v="2013-05-26T23:54:34"/>
    <n v="1367798074"/>
    <x v="1401"/>
    <b v="0"/>
    <n v="240"/>
    <b v="1"/>
    <s v="music/rock"/>
    <n v="496.52000000000004"/>
    <n v="51.720833333333331"/>
    <x v="4"/>
    <s v="rock"/>
    <x v="10"/>
    <s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d v="2015-05-01T00:16:51"/>
    <n v="1425259011"/>
    <x v="1402"/>
    <b v="0"/>
    <n v="113"/>
    <b v="1"/>
    <s v="music/rock"/>
    <n v="109.16"/>
    <n v="24.150442477876105"/>
    <x v="4"/>
    <s v="rock"/>
    <x v="10"/>
    <s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d v="2013-07-26T01:30:35"/>
    <n v="1372210235"/>
    <x v="1403"/>
    <b v="0"/>
    <n v="66"/>
    <b v="1"/>
    <s v="music/rock"/>
    <n v="102.57499999999999"/>
    <n v="62.166666666666664"/>
    <x v="4"/>
    <s v="rock"/>
    <x v="0"/>
    <s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d v="2015-02-22T12:14:45"/>
    <n v="1422447285"/>
    <x v="1404"/>
    <b v="1"/>
    <n v="5"/>
    <b v="0"/>
    <s v="publishing/translations"/>
    <n v="1.6620689655172414"/>
    <n v="48.2"/>
    <x v="3"/>
    <s v="translations"/>
    <x v="2"/>
    <s v="2015"/>
  </r>
  <r>
    <n v="1405"/>
    <s v="The Bible translated into Emoticons"/>
    <s v="Will more people read the Bible if it were translated into Emoticons?"/>
    <n v="25000"/>
    <n v="105"/>
    <x v="2"/>
    <s v="US"/>
    <x v="0"/>
    <n v="1417195201"/>
    <d v="2014-11-28T17:20:01"/>
    <n v="1414599601"/>
    <x v="1405"/>
    <b v="1"/>
    <n v="17"/>
    <b v="0"/>
    <s v="publishing/translations"/>
    <n v="0.42"/>
    <n v="6.1764705882352944"/>
    <x v="3"/>
    <s v="translations"/>
    <x v="8"/>
    <s v="2014"/>
  </r>
  <r>
    <n v="1406"/>
    <s v="Man Down! Translation project"/>
    <s v="The White coat and the battle dress uniform"/>
    <n v="12000"/>
    <n v="15"/>
    <x v="2"/>
    <s v="IT"/>
    <x v="3"/>
    <n v="1449914400"/>
    <d v="2015-12-12T10:00:00"/>
    <n v="1445336607"/>
    <x v="1406"/>
    <b v="0"/>
    <n v="3"/>
    <b v="0"/>
    <s v="publishing/translations"/>
    <n v="0.125"/>
    <n v="5"/>
    <x v="3"/>
    <s v="translations"/>
    <x v="4"/>
    <s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d v="2014-08-12T12:52:58"/>
    <n v="1405687978"/>
    <x v="1407"/>
    <b v="0"/>
    <n v="2"/>
    <b v="0"/>
    <s v="publishing/translations"/>
    <n v="0.5"/>
    <n v="7.5"/>
    <x v="3"/>
    <s v="translations"/>
    <x v="3"/>
    <s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d v="2015-11-13T21:55:56"/>
    <n v="1444856156"/>
    <x v="1408"/>
    <b v="0"/>
    <n v="6"/>
    <b v="0"/>
    <s v="publishing/translations"/>
    <n v="7.1999999999999993"/>
    <n v="12"/>
    <x v="3"/>
    <s v="translations"/>
    <x v="8"/>
    <s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d v="2015-01-01T04:12:15"/>
    <n v="1414897935"/>
    <x v="1409"/>
    <b v="0"/>
    <n v="0"/>
    <b v="0"/>
    <s v="publishing/translations"/>
    <n v="0"/>
    <n v="0"/>
    <x v="3"/>
    <s v="translations"/>
    <x v="9"/>
    <s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d v="2016-06-03T07:38:40"/>
    <n v="1461051520"/>
    <x v="1410"/>
    <b v="0"/>
    <n v="1"/>
    <b v="0"/>
    <s v="publishing/translations"/>
    <n v="1.6666666666666666E-2"/>
    <n v="1"/>
    <x v="3"/>
    <s v="translations"/>
    <x v="5"/>
    <s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  <x v="2"/>
    <s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  <x v="4"/>
    <s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d v="2016-02-20T10:29:30"/>
    <n v="1450780170"/>
    <x v="1413"/>
    <b v="0"/>
    <n v="1"/>
    <b v="0"/>
    <s v="publishing/translations"/>
    <n v="5"/>
    <n v="100"/>
    <x v="3"/>
    <s v="translations"/>
    <x v="2"/>
    <s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d v="2017-01-03T06:04:27"/>
    <n v="1480831467"/>
    <x v="1414"/>
    <b v="0"/>
    <n v="1"/>
    <b v="0"/>
    <s v="publishing/translations"/>
    <n v="0.2"/>
    <n v="1"/>
    <x v="3"/>
    <s v="translations"/>
    <x v="9"/>
    <s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  <x v="3"/>
    <s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d v="2015-11-21T23:13:39"/>
    <n v="1445552019"/>
    <x v="1416"/>
    <b v="0"/>
    <n v="0"/>
    <b v="0"/>
    <s v="publishing/translations"/>
    <n v="0"/>
    <n v="0"/>
    <x v="3"/>
    <s v="translations"/>
    <x v="8"/>
    <s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d v="2015-09-15T11:11:00"/>
    <n v="1439696174"/>
    <x v="1417"/>
    <b v="0"/>
    <n v="2"/>
    <b v="0"/>
    <s v="publishing/translations"/>
    <n v="1.2222222222222223"/>
    <n v="27.5"/>
    <x v="3"/>
    <s v="translations"/>
    <x v="7"/>
    <s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d v="2016-02-25T10:57:14"/>
    <n v="1453805834"/>
    <x v="1418"/>
    <b v="0"/>
    <n v="1"/>
    <b v="0"/>
    <s v="publishing/translations"/>
    <n v="0.2"/>
    <n v="6"/>
    <x v="3"/>
    <s v="translations"/>
    <x v="2"/>
    <s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d v="2016-10-09T10:56:59"/>
    <n v="1473418619"/>
    <x v="1419"/>
    <b v="0"/>
    <n v="10"/>
    <b v="0"/>
    <s v="publishing/translations"/>
    <n v="7.0634920634920633"/>
    <n v="44.5"/>
    <x v="3"/>
    <s v="translations"/>
    <x v="11"/>
    <s v="2016"/>
  </r>
  <r>
    <n v="1420"/>
    <s v="Shakespeare in the Hood - Romeo and Juliet"/>
    <s v="Help me butcher Shakespeare in a satirical fashion."/>
    <n v="110"/>
    <n v="3"/>
    <x v="2"/>
    <s v="US"/>
    <x v="0"/>
    <n v="1467129686"/>
    <d v="2016-06-28T16:01:26"/>
    <n v="1464969686"/>
    <x v="1420"/>
    <b v="0"/>
    <n v="3"/>
    <b v="0"/>
    <s v="publishing/translations"/>
    <n v="2.7272727272727271"/>
    <n v="1"/>
    <x v="3"/>
    <s v="translations"/>
    <x v="5"/>
    <s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d v="2015-02-08T21:58:29"/>
    <n v="1420840709"/>
    <x v="1421"/>
    <b v="0"/>
    <n v="2"/>
    <b v="0"/>
    <s v="publishing/translations"/>
    <n v="0.1"/>
    <n v="100"/>
    <x v="3"/>
    <s v="translations"/>
    <x v="2"/>
    <s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d v="2016-09-21T05:45:04"/>
    <n v="1471844704"/>
    <x v="1422"/>
    <b v="0"/>
    <n v="2"/>
    <b v="0"/>
    <s v="publishing/translations"/>
    <n v="0.104"/>
    <n v="13"/>
    <x v="3"/>
    <s v="translations"/>
    <x v="7"/>
    <s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d v="2016-01-01T08:38:51"/>
    <n v="1449045531"/>
    <x v="1423"/>
    <b v="0"/>
    <n v="1"/>
    <b v="0"/>
    <s v="publishing/translations"/>
    <n v="0.33333333333333337"/>
    <n v="100"/>
    <x v="3"/>
    <s v="translations"/>
    <x v="9"/>
    <s v="2016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  <x v="8"/>
    <s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d v="2015-04-29T03:09:19"/>
    <n v="1427684959"/>
    <x v="1425"/>
    <b v="0"/>
    <n v="0"/>
    <b v="0"/>
    <s v="publishing/translations"/>
    <n v="0"/>
    <n v="0"/>
    <x v="3"/>
    <s v="translations"/>
    <x v="6"/>
    <s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d v="2015-08-24T09:22:00"/>
    <n v="1435224120"/>
    <x v="1426"/>
    <b v="0"/>
    <n v="0"/>
    <b v="0"/>
    <s v="publishing/translations"/>
    <n v="0"/>
    <n v="0"/>
    <x v="3"/>
    <s v="translations"/>
    <x v="3"/>
    <s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  <x v="7"/>
    <s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d v="2016-04-02T08:06:57"/>
    <n v="1456996017"/>
    <x v="1428"/>
    <b v="0"/>
    <n v="3"/>
    <b v="0"/>
    <s v="publishing/translations"/>
    <n v="4.5"/>
    <n v="15"/>
    <x v="3"/>
    <s v="translations"/>
    <x v="6"/>
    <s v="2016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d v="2015-04-10T01:27:22"/>
    <n v="1426037242"/>
    <x v="1429"/>
    <b v="0"/>
    <n v="0"/>
    <b v="0"/>
    <s v="publishing/translations"/>
    <n v="0"/>
    <n v="0"/>
    <x v="3"/>
    <s v="translations"/>
    <x v="6"/>
    <s v="2015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d v="2014-12-19T19:31:28"/>
    <n v="1416339088"/>
    <x v="1430"/>
    <b v="0"/>
    <n v="5"/>
    <b v="0"/>
    <s v="publishing/translations"/>
    <n v="8.06"/>
    <n v="80.599999999999994"/>
    <x v="3"/>
    <s v="translations"/>
    <x v="4"/>
    <s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  <x v="8"/>
    <s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d v="2015-07-20T18:43:48"/>
    <n v="1434825828"/>
    <x v="1432"/>
    <b v="0"/>
    <n v="0"/>
    <b v="0"/>
    <s v="publishing/translations"/>
    <n v="0"/>
    <n v="0"/>
    <x v="3"/>
    <s v="translations"/>
    <x v="0"/>
    <s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d v="2016-12-10T11:00:00"/>
    <n v="1477839675"/>
    <x v="1433"/>
    <b v="0"/>
    <n v="10"/>
    <b v="0"/>
    <s v="publishing/translations"/>
    <n v="6.708333333333333"/>
    <n v="80.5"/>
    <x v="3"/>
    <s v="translations"/>
    <x v="4"/>
    <s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  <x v="5"/>
    <s v="2015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d v="2015-10-11T18:43:40"/>
    <n v="1441997020"/>
    <x v="1435"/>
    <b v="0"/>
    <n v="2"/>
    <b v="0"/>
    <s v="publishing/translations"/>
    <n v="0.1"/>
    <n v="7.5"/>
    <x v="3"/>
    <s v="translations"/>
    <x v="11"/>
    <s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d v="2016-02-21T08:24:17"/>
    <n v="1453451057"/>
    <x v="1436"/>
    <b v="0"/>
    <n v="2"/>
    <b v="0"/>
    <s v="publishing/translations"/>
    <n v="0.77"/>
    <n v="38.5"/>
    <x v="3"/>
    <s v="translations"/>
    <x v="2"/>
    <s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  <x v="0"/>
    <s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d v="2016-04-27T13:55:00"/>
    <n v="1459198499"/>
    <x v="1438"/>
    <b v="0"/>
    <n v="8"/>
    <b v="0"/>
    <s v="publishing/translations"/>
    <n v="3"/>
    <n v="75"/>
    <x v="3"/>
    <s v="translations"/>
    <x v="6"/>
    <s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d v="2015-03-07T19:55:01"/>
    <n v="1423166101"/>
    <x v="1439"/>
    <b v="0"/>
    <n v="6"/>
    <b v="0"/>
    <s v="publishing/translations"/>
    <n v="6.6055045871559637"/>
    <n v="30"/>
    <x v="3"/>
    <s v="translations"/>
    <x v="1"/>
    <s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d v="2016-05-26T17:57:43"/>
    <n v="1461693463"/>
    <x v="1440"/>
    <b v="0"/>
    <n v="1"/>
    <b v="0"/>
    <s v="publishing/translations"/>
    <n v="7.6923076923076927E-3"/>
    <n v="1"/>
    <x v="3"/>
    <s v="translations"/>
    <x v="10"/>
    <s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  <x v="7"/>
    <s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d v="2016-05-25T15:29:18"/>
    <n v="1461598158"/>
    <x v="1442"/>
    <b v="0"/>
    <n v="0"/>
    <b v="0"/>
    <s v="publishing/translations"/>
    <n v="0"/>
    <n v="0"/>
    <x v="3"/>
    <s v="translations"/>
    <x v="10"/>
    <s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d v="2017-01-02T22:13:29"/>
    <n v="1480803209"/>
    <x v="1443"/>
    <b v="0"/>
    <n v="0"/>
    <b v="0"/>
    <s v="publishing/translations"/>
    <n v="0"/>
    <n v="0"/>
    <x v="3"/>
    <s v="translations"/>
    <x v="9"/>
    <s v="2017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d v="2015-09-12T20:57:42"/>
    <n v="1436907462"/>
    <x v="1444"/>
    <b v="0"/>
    <n v="0"/>
    <b v="0"/>
    <s v="publishing/translations"/>
    <n v="0"/>
    <n v="0"/>
    <x v="3"/>
    <s v="translations"/>
    <x v="7"/>
    <s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d v="2015-06-14T13:00:55"/>
    <n v="1431694855"/>
    <x v="1445"/>
    <b v="0"/>
    <n v="0"/>
    <b v="0"/>
    <s v="publishing/translations"/>
    <n v="0"/>
    <n v="0"/>
    <x v="3"/>
    <s v="translations"/>
    <x v="5"/>
    <s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d v="2016-04-21T10:44:38"/>
    <n v="1459507478"/>
    <x v="1446"/>
    <b v="0"/>
    <n v="0"/>
    <b v="0"/>
    <s v="publishing/translations"/>
    <n v="0"/>
    <n v="0"/>
    <x v="3"/>
    <s v="translations"/>
    <x v="6"/>
    <s v="2016"/>
  </r>
  <r>
    <n v="1447"/>
    <s v="Indian Language Dictionary"/>
    <s v="I'm creating a dictionary of multiple Indian languages."/>
    <n v="500000"/>
    <n v="75"/>
    <x v="2"/>
    <s v="US"/>
    <x v="0"/>
    <n v="1467999134"/>
    <d v="2016-07-08T17:32:14"/>
    <n v="1465407134"/>
    <x v="1447"/>
    <b v="0"/>
    <n v="3"/>
    <b v="0"/>
    <s v="publishing/translations"/>
    <n v="1.4999999999999999E-2"/>
    <n v="25"/>
    <x v="3"/>
    <s v="translations"/>
    <x v="0"/>
    <s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d v="2015-05-22T05:25:00"/>
    <n v="1429655318"/>
    <x v="1448"/>
    <b v="0"/>
    <n v="0"/>
    <b v="0"/>
    <s v="publishing/translations"/>
    <n v="0"/>
    <n v="0"/>
    <x v="3"/>
    <s v="translations"/>
    <x v="10"/>
    <s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d v="2015-05-10T19:28:25"/>
    <n v="1427138905"/>
    <x v="1449"/>
    <b v="0"/>
    <n v="0"/>
    <b v="0"/>
    <s v="publishing/translations"/>
    <n v="0"/>
    <n v="0"/>
    <x v="3"/>
    <s v="translations"/>
    <x v="10"/>
    <s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d v="2016-02-20T04:06:37"/>
    <n v="1453349197"/>
    <x v="1450"/>
    <b v="0"/>
    <n v="1"/>
    <b v="0"/>
    <s v="publishing/translations"/>
    <n v="1E-3"/>
    <n v="1"/>
    <x v="3"/>
    <s v="translations"/>
    <x v="2"/>
    <s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d v="2014-11-19T00:00:59"/>
    <n v="1413759659"/>
    <x v="1451"/>
    <b v="0"/>
    <n v="2"/>
    <b v="0"/>
    <s v="publishing/translations"/>
    <n v="1.0554089709762533E-2"/>
    <n v="1"/>
    <x v="3"/>
    <s v="translations"/>
    <x v="8"/>
    <s v="2014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d v="2014-07-28T16:52:43"/>
    <n v="1403974363"/>
    <x v="1452"/>
    <b v="0"/>
    <n v="0"/>
    <b v="0"/>
    <s v="publishing/translations"/>
    <n v="0"/>
    <n v="0"/>
    <x v="3"/>
    <s v="translations"/>
    <x v="0"/>
    <s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d v="2017-04-15T15:42:27"/>
    <n v="1488386547"/>
    <x v="1453"/>
    <b v="0"/>
    <n v="0"/>
    <b v="0"/>
    <s v="publishing/translations"/>
    <n v="0"/>
    <n v="0"/>
    <x v="3"/>
    <s v="translations"/>
    <x v="6"/>
    <s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d v="2016-04-24T21:59:00"/>
    <n v="1459716480"/>
    <x v="1454"/>
    <b v="0"/>
    <n v="1"/>
    <b v="0"/>
    <s v="publishing/translations"/>
    <n v="0.85714285714285721"/>
    <n v="15"/>
    <x v="3"/>
    <s v="translations"/>
    <x v="6"/>
    <s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d v="2014-09-05T13:39:00"/>
    <n v="1405181320"/>
    <x v="1455"/>
    <b v="0"/>
    <n v="7"/>
    <b v="0"/>
    <s v="publishing/translations"/>
    <n v="10.5"/>
    <n v="225"/>
    <x v="3"/>
    <s v="translations"/>
    <x v="7"/>
    <s v="2014"/>
  </r>
  <r>
    <n v="1456"/>
    <s v="Sometimes you don't need love (Canceled)"/>
    <s v="English Version of my auto-published novel"/>
    <n v="5000"/>
    <n v="145"/>
    <x v="1"/>
    <s v="IT"/>
    <x v="3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  <x v="9"/>
    <s v="2017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d v="2015-11-11T22:30:44"/>
    <n v="1444685444"/>
    <x v="1457"/>
    <b v="0"/>
    <n v="0"/>
    <b v="0"/>
    <s v="publishing/translations"/>
    <n v="0"/>
    <n v="0"/>
    <x v="3"/>
    <s v="translations"/>
    <x v="8"/>
    <s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d v="2014-08-11T04:00:00"/>
    <n v="1405097760"/>
    <x v="1458"/>
    <b v="0"/>
    <n v="0"/>
    <b v="0"/>
    <s v="publishing/translations"/>
    <n v="0"/>
    <n v="0"/>
    <x v="3"/>
    <s v="translations"/>
    <x v="3"/>
    <s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d v="2015-12-02T17:25:00"/>
    <n v="1446612896"/>
    <x v="1459"/>
    <b v="0"/>
    <n v="0"/>
    <b v="0"/>
    <s v="publishing/translations"/>
    <n v="0"/>
    <n v="0"/>
    <x v="3"/>
    <s v="translations"/>
    <x v="4"/>
    <s v="2015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d v="2014-11-30T23:45:00"/>
    <n v="1412371898"/>
    <x v="1460"/>
    <b v="0"/>
    <n v="0"/>
    <b v="0"/>
    <s v="publishing/translations"/>
    <n v="0"/>
    <n v="0"/>
    <x v="3"/>
    <s v="translations"/>
    <x v="8"/>
    <s v="2014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  <x v="11"/>
    <s v="2014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  <x v="6"/>
    <s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  <x v="6"/>
    <s v="2013"/>
  </r>
  <r>
    <n v="1464"/>
    <s v="Science Studio"/>
    <s v="The Best Science Media on the Web"/>
    <n v="5000"/>
    <n v="8160"/>
    <x v="0"/>
    <s v="US"/>
    <x v="0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  <x v="2"/>
    <s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  <x v="1"/>
    <s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  <x v="9"/>
    <s v="2016"/>
  </r>
  <r>
    <n v="1467"/>
    <s v="Radio Ambulante"/>
    <s v="We are a new Spanish language podcast telling uniquely Latin American stories."/>
    <n v="40000"/>
    <n v="46032"/>
    <x v="0"/>
    <s v="US"/>
    <x v="0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  <x v="1"/>
    <s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  <x v="5"/>
    <s v="2011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  <x v="2"/>
    <s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  <x v="4"/>
    <s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  <x v="6"/>
    <s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  <x v="11"/>
    <s v="2013"/>
  </r>
  <r>
    <n v="1473"/>
    <s v="ONE LOVES ONLY FORM"/>
    <s v="Public Radio Project"/>
    <n v="1500"/>
    <n v="1807.74"/>
    <x v="0"/>
    <s v="US"/>
    <x v="0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  <x v="1"/>
    <s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  <x v="7"/>
    <s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  <x v="4"/>
    <s v="2014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  <x v="7"/>
    <s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  <x v="4"/>
    <s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  <x v="10"/>
    <s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  <x v="10"/>
    <s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  <x v="0"/>
    <s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d v="2013-11-02T22:09:05"/>
    <n v="1380838145"/>
    <x v="1481"/>
    <b v="0"/>
    <n v="6"/>
    <b v="0"/>
    <s v="publishing/fiction"/>
    <n v="2.1"/>
    <n v="17.5"/>
    <x v="3"/>
    <s v="fiction"/>
    <x v="8"/>
    <s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d v="2012-09-07T07:51:00"/>
    <n v="1345062936"/>
    <x v="1482"/>
    <b v="0"/>
    <n v="1"/>
    <b v="0"/>
    <s v="publishing/fiction"/>
    <n v="0.1"/>
    <n v="5"/>
    <x v="3"/>
    <s v="fiction"/>
    <x v="7"/>
    <s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d v="2016-07-22T04:37:55"/>
    <n v="1467002275"/>
    <x v="1483"/>
    <b v="0"/>
    <n v="2"/>
    <b v="0"/>
    <s v="publishing/fiction"/>
    <n v="0.7142857142857143"/>
    <n v="25"/>
    <x v="3"/>
    <s v="fiction"/>
    <x v="0"/>
    <s v="2016"/>
  </r>
  <r>
    <n v="1484"/>
    <s v="a book called filtered down thru the stars"/>
    <s v="The mussings of an old wizard"/>
    <n v="2000"/>
    <n v="0"/>
    <x v="2"/>
    <s v="US"/>
    <x v="0"/>
    <n v="1342882260"/>
    <d v="2012-07-21T14:51:00"/>
    <n v="1337834963"/>
    <x v="1484"/>
    <b v="0"/>
    <n v="0"/>
    <b v="0"/>
    <s v="publishing/fiction"/>
    <n v="0"/>
    <n v="0"/>
    <x v="3"/>
    <s v="fiction"/>
    <x v="0"/>
    <s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d v="2015-06-20T19:06:13"/>
    <n v="1430939173"/>
    <x v="1485"/>
    <b v="0"/>
    <n v="3"/>
    <b v="0"/>
    <s v="publishing/fiction"/>
    <n v="2.2388059701492535"/>
    <n v="50"/>
    <x v="3"/>
    <s v="fiction"/>
    <x v="5"/>
    <s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d v="2015-02-27T04:02:41"/>
    <n v="1422417761"/>
    <x v="1486"/>
    <b v="0"/>
    <n v="3"/>
    <b v="0"/>
    <s v="publishing/fiction"/>
    <n v="0.24"/>
    <n v="16"/>
    <x v="3"/>
    <s v="fiction"/>
    <x v="2"/>
    <s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d v="2016-08-02T22:01:11"/>
    <n v="1467583271"/>
    <x v="1487"/>
    <b v="0"/>
    <n v="0"/>
    <b v="0"/>
    <s v="publishing/fiction"/>
    <n v="0"/>
    <n v="0"/>
    <x v="3"/>
    <s v="fiction"/>
    <x v="3"/>
    <s v="2016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d v="2014-01-05T13:31:00"/>
    <n v="1386336660"/>
    <x v="1488"/>
    <b v="0"/>
    <n v="6"/>
    <b v="0"/>
    <s v="publishing/fiction"/>
    <n v="2.4"/>
    <n v="60"/>
    <x v="3"/>
    <s v="fiction"/>
    <x v="9"/>
    <s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d v="2012-11-15T15:40:52"/>
    <n v="1350398452"/>
    <x v="1489"/>
    <b v="0"/>
    <n v="0"/>
    <b v="0"/>
    <s v="publishing/fiction"/>
    <n v="0"/>
    <n v="0"/>
    <x v="3"/>
    <s v="fiction"/>
    <x v="8"/>
    <s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  <x v="11"/>
    <s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d v="2015-02-15T15:38:00"/>
    <n v="1418922443"/>
    <x v="1491"/>
    <b v="0"/>
    <n v="1"/>
    <b v="0"/>
    <s v="publishing/fiction"/>
    <n v="8.3333333333333321"/>
    <n v="100"/>
    <x v="3"/>
    <s v="fiction"/>
    <x v="2"/>
    <s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d v="2011-06-18T21:14:06"/>
    <n v="1305839646"/>
    <x v="1492"/>
    <b v="0"/>
    <n v="2"/>
    <b v="0"/>
    <s v="publishing/fiction"/>
    <n v="0.75"/>
    <n v="15"/>
    <x v="3"/>
    <s v="fiction"/>
    <x v="5"/>
    <s v="2011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d v="2013-06-16T20:47:55"/>
    <n v="1368823675"/>
    <x v="1493"/>
    <b v="0"/>
    <n v="0"/>
    <b v="0"/>
    <s v="publishing/fiction"/>
    <n v="0"/>
    <n v="0"/>
    <x v="3"/>
    <s v="fiction"/>
    <x v="5"/>
    <s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d v="2015-04-03T15:38:00"/>
    <n v="1425489613"/>
    <x v="1494"/>
    <b v="0"/>
    <n v="11"/>
    <b v="0"/>
    <s v="publishing/fiction"/>
    <n v="8.9"/>
    <n v="40.454545454545453"/>
    <x v="3"/>
    <s v="fiction"/>
    <x v="6"/>
    <s v="2015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d v="2011-08-27T18:57:11"/>
    <n v="1311879431"/>
    <x v="1495"/>
    <b v="0"/>
    <n v="0"/>
    <b v="0"/>
    <s v="publishing/fiction"/>
    <n v="0"/>
    <n v="0"/>
    <x v="3"/>
    <s v="fiction"/>
    <x v="3"/>
    <s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d v="2014-09-16T11:24:19"/>
    <n v="1405682659"/>
    <x v="1496"/>
    <b v="0"/>
    <n v="0"/>
    <b v="0"/>
    <s v="publishing/fiction"/>
    <n v="0"/>
    <n v="0"/>
    <x v="3"/>
    <s v="fiction"/>
    <x v="7"/>
    <s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d v="2013-07-31T19:43:00"/>
    <n v="1371655522"/>
    <x v="1497"/>
    <b v="0"/>
    <n v="1"/>
    <b v="0"/>
    <s v="publishing/fiction"/>
    <n v="6.6666666666666671E-3"/>
    <n v="1"/>
    <x v="3"/>
    <s v="fiction"/>
    <x v="0"/>
    <s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d v="2014-09-03T23:36:18"/>
    <n v="1405899378"/>
    <x v="1498"/>
    <b v="0"/>
    <n v="3"/>
    <b v="0"/>
    <s v="publishing/fiction"/>
    <n v="1.9"/>
    <n v="19"/>
    <x v="3"/>
    <s v="fiction"/>
    <x v="7"/>
    <s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d v="2016-08-05T00:10:33"/>
    <n v="1465171833"/>
    <x v="1499"/>
    <b v="0"/>
    <n v="1"/>
    <b v="0"/>
    <s v="publishing/fiction"/>
    <n v="0.25"/>
    <n v="5"/>
    <x v="3"/>
    <s v="fiction"/>
    <x v="3"/>
    <s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  <x v="10"/>
    <s v="2013"/>
  </r>
  <r>
    <n v="1501"/>
    <s v="This is Nowhere"/>
    <s v="A hardcover book of surf, outdoor and nature photos from the British Columbia coast."/>
    <n v="52000"/>
    <n v="86492"/>
    <x v="0"/>
    <s v="CA"/>
    <x v="5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  <x v="0"/>
    <s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  <x v="1"/>
    <s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  <x v="11"/>
    <s v="2016"/>
  </r>
  <r>
    <n v="1504"/>
    <s v="RYU X RIO"/>
    <s v="A football photography book like no other about the 2014 World Cup in Brazil, by Ryu Voelkel."/>
    <n v="6500"/>
    <n v="18066"/>
    <x v="0"/>
    <s v="GB"/>
    <x v="1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  <x v="5"/>
    <s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  <x v="1"/>
    <s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d v="2014-07-24T18:51:44"/>
    <n v="1403635904"/>
    <x v="1506"/>
    <b v="1"/>
    <n v="43"/>
    <b v="1"/>
    <s v="photography/photobooks"/>
    <n v="111.4"/>
    <n v="38.860465116279073"/>
    <x v="8"/>
    <s v="photobooks"/>
    <x v="0"/>
    <s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d v="2010-05-15T08:10:00"/>
    <n v="1268822909"/>
    <x v="1507"/>
    <b v="1"/>
    <n v="33"/>
    <b v="1"/>
    <s v="photography/photobooks"/>
    <n v="215"/>
    <n v="78.181818181818187"/>
    <x v="8"/>
    <s v="photobooks"/>
    <x v="10"/>
    <s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  <x v="5"/>
    <s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  <x v="2"/>
    <s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  <x v="0"/>
    <s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  <x v="8"/>
    <s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  <x v="2"/>
    <s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  <x v="0"/>
    <s v="2014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  <x v="7"/>
    <s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  <x v="1"/>
    <s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  <x v="11"/>
    <s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  <x v="4"/>
    <s v="2014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  <x v="10"/>
    <s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  <x v="5"/>
    <s v="2014"/>
  </r>
  <r>
    <n v="1520"/>
    <s v="TULIPS"/>
    <s v="A self-published photography book by Andrew Miksys from his new series about Belarus"/>
    <n v="18000"/>
    <n v="18625"/>
    <x v="0"/>
    <s v="US"/>
    <x v="0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  <x v="4"/>
    <s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  <x v="5"/>
    <s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  <x v="11"/>
    <s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  <x v="4"/>
    <s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  <x v="2"/>
    <s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  <x v="3"/>
    <s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  <x v="9"/>
    <s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  <x v="1"/>
    <s v="2017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  <x v="2"/>
    <s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  <x v="1"/>
    <s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  <x v="11"/>
    <s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  <x v="4"/>
    <s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  <x v="2"/>
    <s v="2016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  <x v="10"/>
    <s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  <x v="7"/>
    <s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  <x v="10"/>
    <s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  <x v="3"/>
    <s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d v="2016-08-06T18:00:00"/>
    <n v="1467358427"/>
    <x v="1537"/>
    <b v="1"/>
    <n v="224"/>
    <b v="1"/>
    <s v="photography/photobooks"/>
    <n v="179.9"/>
    <n v="96.375"/>
    <x v="8"/>
    <s v="photobooks"/>
    <x v="3"/>
    <s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  <x v="9"/>
    <s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  <x v="9"/>
    <s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  <x v="8"/>
    <s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d v="2014-12-31T17:05:38"/>
    <n v="1417453538"/>
    <x v="1541"/>
    <b v="0"/>
    <n v="2"/>
    <b v="0"/>
    <s v="photography/nature"/>
    <n v="3.3333333333333333E-2"/>
    <n v="3"/>
    <x v="8"/>
    <s v="nature"/>
    <x v="4"/>
    <s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d v="2015-06-30T23:55:00"/>
    <n v="1434412500"/>
    <x v="1542"/>
    <b v="0"/>
    <n v="1"/>
    <b v="0"/>
    <s v="photography/nature"/>
    <n v="4"/>
    <n v="20"/>
    <x v="8"/>
    <s v="nature"/>
    <x v="5"/>
    <s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d v="2014-11-22T13:13:54"/>
    <n v="1414066434"/>
    <x v="1543"/>
    <b v="0"/>
    <n v="1"/>
    <b v="0"/>
    <s v="photography/nature"/>
    <n v="0.44444444444444442"/>
    <n v="10"/>
    <x v="8"/>
    <s v="nature"/>
    <x v="8"/>
    <s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d v="2015-04-01T00:18:00"/>
    <n v="1424222024"/>
    <x v="1544"/>
    <b v="0"/>
    <n v="0"/>
    <b v="0"/>
    <s v="photography/nature"/>
    <n v="0"/>
    <n v="0"/>
    <x v="8"/>
    <s v="nature"/>
    <x v="6"/>
    <s v="2015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d v="2015-03-02T21:16:00"/>
    <n v="1422393234"/>
    <x v="1545"/>
    <b v="0"/>
    <n v="1"/>
    <b v="0"/>
    <s v="photography/nature"/>
    <n v="3.3333333333333333E-2"/>
    <n v="1"/>
    <x v="8"/>
    <s v="nature"/>
    <x v="1"/>
    <s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d v="2014-09-17T05:06:39"/>
    <n v="1405746399"/>
    <x v="1546"/>
    <b v="0"/>
    <n v="11"/>
    <b v="0"/>
    <s v="photography/nature"/>
    <n v="28.9"/>
    <n v="26.272727272727273"/>
    <x v="8"/>
    <s v="nature"/>
    <x v="7"/>
    <s v="2014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d v="2017-02-23T10:14:42"/>
    <n v="1487240082"/>
    <x v="1547"/>
    <b v="0"/>
    <n v="0"/>
    <b v="0"/>
    <s v="photography/nature"/>
    <n v="0"/>
    <n v="0"/>
    <x v="8"/>
    <s v="nature"/>
    <x v="2"/>
    <s v="2017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d v="2015-11-08T22:10:20"/>
    <n v="1444425020"/>
    <x v="1548"/>
    <b v="0"/>
    <n v="1"/>
    <b v="0"/>
    <s v="photography/nature"/>
    <n v="8.5714285714285712"/>
    <n v="60"/>
    <x v="8"/>
    <s v="nature"/>
    <x v="8"/>
    <s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d v="2015-11-03T04:15:59"/>
    <n v="1443928559"/>
    <x v="1549"/>
    <b v="0"/>
    <n v="6"/>
    <b v="0"/>
    <s v="photography/nature"/>
    <n v="34"/>
    <n v="28.333333333333332"/>
    <x v="8"/>
    <s v="nature"/>
    <x v="8"/>
    <s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  <x v="10"/>
    <s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d v="2015-05-27T19:47:19"/>
    <n v="1430164039"/>
    <x v="1551"/>
    <b v="0"/>
    <n v="0"/>
    <b v="0"/>
    <s v="photography/nature"/>
    <n v="0"/>
    <n v="0"/>
    <x v="8"/>
    <s v="nature"/>
    <x v="10"/>
    <s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d v="2014-10-01T03:59:00"/>
    <n v="1410366708"/>
    <x v="1552"/>
    <b v="0"/>
    <n v="16"/>
    <b v="0"/>
    <s v="photography/nature"/>
    <n v="49.186046511627907"/>
    <n v="132.1875"/>
    <x v="8"/>
    <s v="nature"/>
    <x v="11"/>
    <s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d v="2015-09-02T06:47:27"/>
    <n v="1438584447"/>
    <x v="1553"/>
    <b v="0"/>
    <n v="0"/>
    <b v="0"/>
    <s v="photography/nature"/>
    <n v="0"/>
    <n v="0"/>
    <x v="8"/>
    <s v="nature"/>
    <x v="7"/>
    <s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d v="2015-08-02T06:03:10"/>
    <n v="1435903390"/>
    <x v="1554"/>
    <b v="0"/>
    <n v="0"/>
    <b v="0"/>
    <s v="photography/nature"/>
    <n v="0"/>
    <n v="0"/>
    <x v="8"/>
    <s v="nature"/>
    <x v="3"/>
    <s v="2015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d v="2015-09-17T17:00:00"/>
    <n v="1440513832"/>
    <x v="1555"/>
    <b v="0"/>
    <n v="0"/>
    <b v="0"/>
    <s v="photography/nature"/>
    <n v="0"/>
    <n v="0"/>
    <x v="8"/>
    <s v="nature"/>
    <x v="7"/>
    <s v="2015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  <x v="0"/>
    <s v="2016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d v="2014-09-20T15:40:33"/>
    <n v="1408549233"/>
    <x v="1557"/>
    <b v="0"/>
    <n v="1"/>
    <b v="0"/>
    <s v="photography/nature"/>
    <n v="4"/>
    <n v="100"/>
    <x v="8"/>
    <s v="nature"/>
    <x v="7"/>
    <s v="2014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  <x v="3"/>
    <s v="2015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d v="2015-04-29T01:16:39"/>
    <n v="1428974199"/>
    <x v="1559"/>
    <b v="0"/>
    <n v="1"/>
    <b v="0"/>
    <s v="photography/nature"/>
    <n v="0.33333333333333337"/>
    <n v="50"/>
    <x v="8"/>
    <s v="nature"/>
    <x v="6"/>
    <s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d v="2014-11-13T01:29:53"/>
    <n v="1414110593"/>
    <x v="1560"/>
    <b v="0"/>
    <n v="4"/>
    <b v="0"/>
    <s v="photography/nature"/>
    <n v="3.7600000000000002"/>
    <n v="23.5"/>
    <x v="8"/>
    <s v="nature"/>
    <x v="8"/>
    <s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d v="2013-11-07T02:00:03"/>
    <n v="1381194003"/>
    <x v="1561"/>
    <b v="0"/>
    <n v="1"/>
    <b v="0"/>
    <s v="publishing/art books"/>
    <n v="0.67"/>
    <n v="67"/>
    <x v="3"/>
    <s v="art books"/>
    <x v="8"/>
    <s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d v="2009-12-02T00:50:00"/>
    <n v="1253712916"/>
    <x v="1562"/>
    <b v="0"/>
    <n v="0"/>
    <b v="0"/>
    <s v="publishing/art books"/>
    <n v="0"/>
    <n v="0"/>
    <x v="3"/>
    <s v="art books"/>
    <x v="4"/>
    <s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d v="2014-03-14T16:49:11"/>
    <n v="1389635351"/>
    <x v="1563"/>
    <b v="0"/>
    <n v="2"/>
    <b v="0"/>
    <s v="publishing/art books"/>
    <n v="1.4166666666666665"/>
    <n v="42.5"/>
    <x v="3"/>
    <s v="art books"/>
    <x v="1"/>
    <s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d v="2015-05-28T20:05:00"/>
    <n v="1430124509"/>
    <x v="1564"/>
    <b v="0"/>
    <n v="1"/>
    <b v="0"/>
    <s v="publishing/art books"/>
    <n v="0.1"/>
    <n v="10"/>
    <x v="3"/>
    <s v="art books"/>
    <x v="10"/>
    <s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d v="2011-06-08T17:31:01"/>
    <n v="1304962261"/>
    <x v="1565"/>
    <b v="0"/>
    <n v="1"/>
    <b v="0"/>
    <s v="publishing/art books"/>
    <n v="2.5"/>
    <n v="100"/>
    <x v="3"/>
    <s v="art books"/>
    <x v="5"/>
    <s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d v="2016-07-27T22:00:00"/>
    <n v="1467151204"/>
    <x v="1566"/>
    <b v="0"/>
    <n v="59"/>
    <b v="0"/>
    <s v="publishing/art books"/>
    <n v="21.25"/>
    <n v="108.05084745762711"/>
    <x v="3"/>
    <s v="art books"/>
    <x v="0"/>
    <s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  <x v="2"/>
    <s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d v="2014-12-24T01:29:45"/>
    <n v="1416360585"/>
    <x v="1568"/>
    <b v="0"/>
    <n v="22"/>
    <b v="0"/>
    <s v="publishing/art books"/>
    <n v="13.639999999999999"/>
    <n v="155"/>
    <x v="3"/>
    <s v="art books"/>
    <x v="4"/>
    <s v="2014"/>
  </r>
  <r>
    <n v="1569"/>
    <s v="to be removed (Canceled)"/>
    <s v="to be removed"/>
    <n v="30000"/>
    <n v="0"/>
    <x v="1"/>
    <s v="US"/>
    <x v="0"/>
    <n v="1369498714"/>
    <d v="2013-05-25T16:18:34"/>
    <n v="1366906714"/>
    <x v="1569"/>
    <b v="0"/>
    <n v="0"/>
    <b v="0"/>
    <s v="publishing/art books"/>
    <n v="0"/>
    <n v="0"/>
    <x v="3"/>
    <s v="art books"/>
    <x v="10"/>
    <s v="2013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d v="2016-04-08T18:31:22"/>
    <n v="1457551882"/>
    <x v="1570"/>
    <b v="0"/>
    <n v="52"/>
    <b v="0"/>
    <s v="publishing/art books"/>
    <n v="41.4"/>
    <n v="47.769230769230766"/>
    <x v="3"/>
    <s v="art books"/>
    <x v="6"/>
    <s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d v="2015-06-19T18:28:03"/>
    <n v="1432146483"/>
    <x v="1571"/>
    <b v="0"/>
    <n v="4"/>
    <b v="0"/>
    <s v="publishing/art books"/>
    <n v="0.66115702479338845"/>
    <n v="20"/>
    <x v="3"/>
    <s v="art books"/>
    <x v="5"/>
    <s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d v="2016-02-28T23:59:00"/>
    <n v="1454546859"/>
    <x v="1572"/>
    <b v="0"/>
    <n v="3"/>
    <b v="0"/>
    <s v="publishing/art books"/>
    <n v="5"/>
    <n v="41.666666666666664"/>
    <x v="3"/>
    <s v="art books"/>
    <x v="2"/>
    <s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  <x v="6"/>
    <s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  <x v="2"/>
    <s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d v="2014-07-09T12:34:56"/>
    <n v="1402317296"/>
    <x v="1575"/>
    <b v="0"/>
    <n v="35"/>
    <b v="0"/>
    <s v="publishing/art books"/>
    <n v="22.91"/>
    <n v="65.457142857142856"/>
    <x v="3"/>
    <s v="art books"/>
    <x v="0"/>
    <s v="2014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d v="2015-06-30T21:06:08"/>
    <n v="1431810368"/>
    <x v="1576"/>
    <b v="0"/>
    <n v="10"/>
    <b v="0"/>
    <s v="publishing/art books"/>
    <n v="13"/>
    <n v="65"/>
    <x v="3"/>
    <s v="art books"/>
    <x v="5"/>
    <s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d v="2012-07-24T20:20:48"/>
    <n v="1337977248"/>
    <x v="1577"/>
    <b v="0"/>
    <n v="2"/>
    <b v="0"/>
    <s v="publishing/art books"/>
    <n v="0.54999999999999993"/>
    <n v="27.5"/>
    <x v="3"/>
    <s v="art books"/>
    <x v="0"/>
    <s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d v="2010-09-02T02:00:00"/>
    <n v="1281317691"/>
    <x v="1578"/>
    <b v="0"/>
    <n v="4"/>
    <b v="0"/>
    <s v="publishing/art books"/>
    <n v="10.806536636794938"/>
    <n v="51.25"/>
    <x v="3"/>
    <s v="art books"/>
    <x v="7"/>
    <s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d v="2013-08-28T23:54:51"/>
    <n v="1374882891"/>
    <x v="1579"/>
    <b v="0"/>
    <n v="2"/>
    <b v="0"/>
    <s v="publishing/art books"/>
    <n v="0.84008400840084008"/>
    <n v="14"/>
    <x v="3"/>
    <s v="art books"/>
    <x v="3"/>
    <s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d v="2012-05-21T01:12:06"/>
    <n v="1332378726"/>
    <x v="1580"/>
    <b v="0"/>
    <n v="0"/>
    <b v="0"/>
    <s v="publishing/art books"/>
    <n v="0"/>
    <n v="0"/>
    <x v="3"/>
    <s v="art books"/>
    <x v="10"/>
    <s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d v="2015-12-19T10:46:30"/>
    <n v="1447757190"/>
    <x v="1581"/>
    <b v="0"/>
    <n v="1"/>
    <b v="0"/>
    <s v="photography/places"/>
    <n v="0.5"/>
    <n v="5"/>
    <x v="8"/>
    <s v="places"/>
    <x v="4"/>
    <s v="2015"/>
  </r>
  <r>
    <n v="1582"/>
    <s v="Scenes from New Orleans"/>
    <s v="I create canvas prints of images from in and around New Orleans"/>
    <n v="1000"/>
    <n v="93"/>
    <x v="2"/>
    <s v="US"/>
    <x v="0"/>
    <n v="1445894400"/>
    <d v="2015-10-26T21:20:00"/>
    <n v="1440961053"/>
    <x v="1582"/>
    <b v="0"/>
    <n v="3"/>
    <b v="0"/>
    <s v="photography/places"/>
    <n v="9.3000000000000007"/>
    <n v="31"/>
    <x v="8"/>
    <s v="places"/>
    <x v="11"/>
    <s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d v="2014-09-25T21:43:11"/>
    <n v="1409089391"/>
    <x v="1583"/>
    <b v="0"/>
    <n v="1"/>
    <b v="0"/>
    <s v="photography/places"/>
    <n v="7.4999999999999997E-2"/>
    <n v="15"/>
    <x v="8"/>
    <s v="places"/>
    <x v="7"/>
    <s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d v="2014-05-30T15:35:01"/>
    <n v="1400600101"/>
    <x v="1584"/>
    <b v="0"/>
    <n v="0"/>
    <b v="0"/>
    <s v="photography/places"/>
    <n v="0"/>
    <n v="0"/>
    <x v="8"/>
    <s v="places"/>
    <x v="10"/>
    <s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d v="2016-12-25T11:00:00"/>
    <n v="1480800568"/>
    <x v="1585"/>
    <b v="0"/>
    <n v="12"/>
    <b v="0"/>
    <s v="photography/places"/>
    <n v="79"/>
    <n v="131.66666666666666"/>
    <x v="8"/>
    <s v="places"/>
    <x v="4"/>
    <s v="2016"/>
  </r>
  <r>
    <n v="1586"/>
    <s v="Missouri In Pictures"/>
    <s v="Show the world the beauty that is in all of our back yards!"/>
    <n v="1500"/>
    <n v="0"/>
    <x v="2"/>
    <s v="US"/>
    <x v="0"/>
    <n v="1428197422"/>
    <d v="2015-04-05T01:30:22"/>
    <n v="1425609022"/>
    <x v="1586"/>
    <b v="0"/>
    <n v="0"/>
    <b v="0"/>
    <s v="photography/places"/>
    <n v="0"/>
    <n v="0"/>
    <x v="8"/>
    <s v="places"/>
    <x v="6"/>
    <s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d v="2014-12-13T22:49:25"/>
    <n v="1415918965"/>
    <x v="1587"/>
    <b v="0"/>
    <n v="1"/>
    <b v="0"/>
    <s v="photography/places"/>
    <n v="1.3333333333333334E-2"/>
    <n v="1"/>
    <x v="8"/>
    <s v="places"/>
    <x v="4"/>
    <s v="2014"/>
  </r>
  <r>
    <n v="1588"/>
    <s v="The Right Side of Texas"/>
    <s v="Southeast Texas as seen through the lens of a cell phone camera"/>
    <n v="516"/>
    <n v="0"/>
    <x v="2"/>
    <s v="US"/>
    <x v="0"/>
    <n v="1422735120"/>
    <d v="2015-01-31T20:12:00"/>
    <n v="1420091999"/>
    <x v="1588"/>
    <b v="0"/>
    <n v="0"/>
    <b v="0"/>
    <s v="photography/places"/>
    <n v="0"/>
    <n v="0"/>
    <x v="8"/>
    <s v="places"/>
    <x v="9"/>
    <s v="2015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d v="2015-10-09T23:38:06"/>
    <n v="1441841886"/>
    <x v="1589"/>
    <b v="0"/>
    <n v="0"/>
    <b v="0"/>
    <s v="photography/places"/>
    <n v="0"/>
    <n v="0"/>
    <x v="8"/>
    <s v="places"/>
    <x v="11"/>
    <s v="2015"/>
  </r>
  <r>
    <n v="1590"/>
    <s v="An Italian Adventure"/>
    <s v="Discover Italy through photography."/>
    <n v="60000"/>
    <n v="1020"/>
    <x v="2"/>
    <s v="IT"/>
    <x v="3"/>
    <n v="1443040464"/>
    <d v="2015-09-23T20:34:24"/>
    <n v="1440448464"/>
    <x v="1590"/>
    <b v="0"/>
    <n v="2"/>
    <b v="0"/>
    <s v="photography/places"/>
    <n v="1.7000000000000002"/>
    <n v="510"/>
    <x v="8"/>
    <s v="places"/>
    <x v="7"/>
    <s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  <x v="6"/>
    <s v="2016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d v="2015-03-28T00:44:45"/>
    <n v="1423619085"/>
    <x v="1592"/>
    <b v="0"/>
    <n v="0"/>
    <b v="0"/>
    <s v="photography/places"/>
    <n v="0"/>
    <n v="0"/>
    <x v="8"/>
    <s v="places"/>
    <x v="1"/>
    <s v="2015"/>
  </r>
  <r>
    <n v="1593"/>
    <s v="Picturing Italy"/>
    <s v="A trip to fulfill a dream of capturing the wonders and history of ancient Italy in person."/>
    <n v="22000"/>
    <n v="3"/>
    <x v="2"/>
    <s v="US"/>
    <x v="0"/>
    <n v="1425154655"/>
    <d v="2015-02-28T20:17:35"/>
    <n v="1422562655"/>
    <x v="1593"/>
    <b v="0"/>
    <n v="3"/>
    <b v="0"/>
    <s v="photography/places"/>
    <n v="1.3636363636363637E-2"/>
    <n v="1"/>
    <x v="8"/>
    <s v="places"/>
    <x v="2"/>
    <s v="201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d v="2016-05-15T16:21:00"/>
    <n v="1458147982"/>
    <x v="1594"/>
    <b v="0"/>
    <n v="10"/>
    <b v="0"/>
    <s v="photography/places"/>
    <n v="20.5"/>
    <n v="20.5"/>
    <x v="8"/>
    <s v="places"/>
    <x v="10"/>
    <s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d v="2014-06-18T20:13:00"/>
    <n v="1400634728"/>
    <x v="1595"/>
    <b v="0"/>
    <n v="7"/>
    <b v="0"/>
    <s v="photography/places"/>
    <n v="0.27999999999999997"/>
    <n v="40"/>
    <x v="8"/>
    <s v="places"/>
    <x v="5"/>
    <s v="2014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d v="2014-12-13T11:19:29"/>
    <n v="1414577969"/>
    <x v="1596"/>
    <b v="0"/>
    <n v="3"/>
    <b v="0"/>
    <s v="photography/places"/>
    <n v="2.3076923076923079"/>
    <n v="25"/>
    <x v="8"/>
    <s v="places"/>
    <x v="4"/>
    <s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d v="2016-09-20T08:29:57"/>
    <n v="1471768197"/>
    <x v="1597"/>
    <b v="0"/>
    <n v="0"/>
    <b v="0"/>
    <s v="photography/places"/>
    <n v="0"/>
    <n v="0"/>
    <x v="8"/>
    <s v="places"/>
    <x v="7"/>
    <s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d v="2015-07-26T16:00:58"/>
    <n v="1432742458"/>
    <x v="1598"/>
    <b v="0"/>
    <n v="1"/>
    <b v="0"/>
    <s v="photography/places"/>
    <n v="0.125"/>
    <n v="1"/>
    <x v="8"/>
    <s v="places"/>
    <x v="0"/>
    <s v="2015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d v="2016-04-08T11:56:16"/>
    <n v="1457528176"/>
    <x v="1599"/>
    <b v="0"/>
    <n v="0"/>
    <b v="0"/>
    <s v="photography/places"/>
    <n v="0"/>
    <n v="0"/>
    <x v="8"/>
    <s v="places"/>
    <x v="6"/>
    <s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  <x v="0"/>
    <s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d v="2011-05-05T02:13:53"/>
    <n v="1301969633"/>
    <x v="1601"/>
    <b v="0"/>
    <n v="56"/>
    <b v="1"/>
    <s v="music/rock"/>
    <n v="108.2492"/>
    <n v="48.325535714285714"/>
    <x v="4"/>
    <s v="rock"/>
    <x v="10"/>
    <s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d v="2011-10-14T23:00:00"/>
    <n v="1314947317"/>
    <x v="1602"/>
    <b v="0"/>
    <n v="32"/>
    <b v="1"/>
    <s v="music/rock"/>
    <n v="100.16666666666667"/>
    <n v="46.953125"/>
    <x v="4"/>
    <s v="rock"/>
    <x v="11"/>
    <s v="2011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d v="2012-01-28T04:04:19"/>
    <n v="1322539459"/>
    <x v="1603"/>
    <b v="0"/>
    <n v="30"/>
    <b v="1"/>
    <s v="music/rock"/>
    <n v="100.03299999999999"/>
    <n v="66.688666666666663"/>
    <x v="4"/>
    <s v="rock"/>
    <x v="9"/>
    <s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d v="2012-03-17T19:17:15"/>
    <n v="1328559435"/>
    <x v="1604"/>
    <b v="0"/>
    <n v="70"/>
    <b v="1"/>
    <s v="music/rock"/>
    <n v="122.10714285714286"/>
    <n v="48.842857142857142"/>
    <x v="4"/>
    <s v="rock"/>
    <x v="1"/>
    <s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d v="2011-08-01T07:00:00"/>
    <n v="1311380313"/>
    <x v="1605"/>
    <b v="0"/>
    <n v="44"/>
    <b v="1"/>
    <s v="music/rock"/>
    <n v="100.69333333333334"/>
    <n v="137.30909090909091"/>
    <x v="4"/>
    <s v="rock"/>
    <x v="3"/>
    <s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d v="2011-03-24T01:40:38"/>
    <n v="1293158438"/>
    <x v="1606"/>
    <b v="0"/>
    <n v="92"/>
    <b v="1"/>
    <s v="music/rock"/>
    <n v="101.004125"/>
    <n v="87.829673913043479"/>
    <x v="4"/>
    <s v="rock"/>
    <x v="1"/>
    <s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d v="2012-06-14T19:24:11"/>
    <n v="1337887451"/>
    <x v="1607"/>
    <b v="0"/>
    <n v="205"/>
    <b v="1"/>
    <s v="music/rock"/>
    <n v="145.11000000000001"/>
    <n v="70.785365853658533"/>
    <x v="4"/>
    <s v="rock"/>
    <x v="5"/>
    <s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d v="2014-01-01T05:26:00"/>
    <n v="1385754986"/>
    <x v="1608"/>
    <b v="0"/>
    <n v="23"/>
    <b v="1"/>
    <s v="music/rock"/>
    <n v="101.25"/>
    <n v="52.826086956521742"/>
    <x v="4"/>
    <s v="rock"/>
    <x v="9"/>
    <s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d v="2011-11-02T08:00:00"/>
    <n v="1315612909"/>
    <x v="1609"/>
    <b v="0"/>
    <n v="4"/>
    <b v="1"/>
    <s v="music/rock"/>
    <n v="118.33333333333333"/>
    <n v="443.75"/>
    <x v="4"/>
    <s v="rock"/>
    <x v="8"/>
    <s v="2011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d v="2012-12-15T22:11:50"/>
    <n v="1353017510"/>
    <x v="1610"/>
    <b v="0"/>
    <n v="112"/>
    <b v="1"/>
    <s v="music/rock"/>
    <n v="271.85000000000002"/>
    <n v="48.544642857142854"/>
    <x v="4"/>
    <s v="rock"/>
    <x v="4"/>
    <s v="2012"/>
  </r>
  <r>
    <n v="1611"/>
    <s v="Skelton-Luns CD/7&quot;             No Big Deal."/>
    <s v="Skelton-Luns CD/7&quot; No Big Deal."/>
    <n v="800"/>
    <n v="1001"/>
    <x v="0"/>
    <s v="US"/>
    <x v="0"/>
    <n v="1370390432"/>
    <d v="2013-06-05T00:00:32"/>
    <n v="1368576032"/>
    <x v="1611"/>
    <b v="0"/>
    <n v="27"/>
    <b v="1"/>
    <s v="music/rock"/>
    <n v="125.125"/>
    <n v="37.074074074074076"/>
    <x v="4"/>
    <s v="rock"/>
    <x v="5"/>
    <s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d v="2013-01-02T20:59:44"/>
    <n v="1354568384"/>
    <x v="1612"/>
    <b v="0"/>
    <n v="11"/>
    <b v="1"/>
    <s v="music/rock"/>
    <n v="110.00000000000001"/>
    <n v="50"/>
    <x v="4"/>
    <s v="rock"/>
    <x v="9"/>
    <s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d v="2012-07-22T01:40:02"/>
    <n v="1340329202"/>
    <x v="1613"/>
    <b v="0"/>
    <n v="26"/>
    <b v="1"/>
    <s v="music/rock"/>
    <n v="101.49999999999999"/>
    <n v="39.03846153846154"/>
    <x v="4"/>
    <s v="rock"/>
    <x v="0"/>
    <s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d v="2014-08-03T17:00:00"/>
    <n v="1401924769"/>
    <x v="1614"/>
    <b v="0"/>
    <n v="77"/>
    <b v="1"/>
    <s v="music/rock"/>
    <n v="102.69999999999999"/>
    <n v="66.688311688311686"/>
    <x v="4"/>
    <s v="rock"/>
    <x v="3"/>
    <s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d v="2011-12-13T02:13:16"/>
    <n v="1319850796"/>
    <x v="1615"/>
    <b v="0"/>
    <n v="136"/>
    <b v="1"/>
    <s v="music/rock"/>
    <n v="114.12500000000001"/>
    <n v="67.132352941176464"/>
    <x v="4"/>
    <s v="rock"/>
    <x v="4"/>
    <s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d v="2012-11-22T22:00:00"/>
    <n v="1350061821"/>
    <x v="1616"/>
    <b v="0"/>
    <n v="157"/>
    <b v="1"/>
    <s v="music/rock"/>
    <n v="104.2"/>
    <n v="66.369426751592357"/>
    <x v="4"/>
    <s v="rock"/>
    <x v="8"/>
    <s v="2012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d v="2013-11-01T19:00:00"/>
    <n v="1380470188"/>
    <x v="1617"/>
    <b v="0"/>
    <n v="158"/>
    <b v="1"/>
    <s v="music/rock"/>
    <n v="145.85714285714286"/>
    <n v="64.620253164556956"/>
    <x v="4"/>
    <s v="rock"/>
    <x v="8"/>
    <s v="2013"/>
  </r>
  <r>
    <n v="1618"/>
    <s v="Janus Word Album"/>
    <s v="Janus Word combines hard rock with melodic acoustic music for a unique and awesome sound."/>
    <n v="1500"/>
    <n v="1576"/>
    <x v="0"/>
    <s v="US"/>
    <x v="0"/>
    <n v="1362757335"/>
    <d v="2013-03-08T15:42:15"/>
    <n v="1359301335"/>
    <x v="1618"/>
    <b v="0"/>
    <n v="27"/>
    <b v="1"/>
    <s v="music/rock"/>
    <n v="105.06666666666666"/>
    <n v="58.370370370370374"/>
    <x v="4"/>
    <s v="rock"/>
    <x v="1"/>
    <s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d v="2014-09-15T04:28:06"/>
    <n v="1408940886"/>
    <x v="1619"/>
    <b v="0"/>
    <n v="23"/>
    <b v="1"/>
    <s v="music/rock"/>
    <n v="133.33333333333331"/>
    <n v="86.956521739130437"/>
    <x v="4"/>
    <s v="rock"/>
    <x v="7"/>
    <s v="2014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d v="2013-02-23T08:09:00"/>
    <n v="1361002140"/>
    <x v="1620"/>
    <b v="0"/>
    <n v="17"/>
    <b v="1"/>
    <s v="music/rock"/>
    <n v="112.99999999999999"/>
    <n v="66.470588235294116"/>
    <x v="4"/>
    <s v="rock"/>
    <x v="2"/>
    <s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d v="2012-05-28T03:59:00"/>
    <n v="1333550015"/>
    <x v="1621"/>
    <b v="0"/>
    <n v="37"/>
    <b v="1"/>
    <s v="music/rock"/>
    <n v="121.2"/>
    <n v="163.78378378378378"/>
    <x v="4"/>
    <s v="rock"/>
    <x v="10"/>
    <s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d v="2014-12-17T07:59:00"/>
    <n v="1415343874"/>
    <x v="1622"/>
    <b v="0"/>
    <n v="65"/>
    <b v="1"/>
    <s v="music/rock"/>
    <n v="101.72463768115942"/>
    <n v="107.98461538461538"/>
    <x v="4"/>
    <s v="rock"/>
    <x v="4"/>
    <s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d v="2013-08-27T16:31:29"/>
    <n v="1372437089"/>
    <x v="1623"/>
    <b v="0"/>
    <n v="18"/>
    <b v="1"/>
    <s v="music/rock"/>
    <n v="101.06666666666666"/>
    <n v="42.111111111111114"/>
    <x v="4"/>
    <s v="rock"/>
    <x v="3"/>
    <s v="2013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d v="2013-01-09T08:48:55"/>
    <n v="1354265335"/>
    <x v="1624"/>
    <b v="0"/>
    <n v="25"/>
    <b v="1"/>
    <s v="music/rock"/>
    <n v="118"/>
    <n v="47.2"/>
    <x v="4"/>
    <s v="rock"/>
    <x v="9"/>
    <s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d v="2012-09-11T16:47:33"/>
    <n v="1344962853"/>
    <x v="1625"/>
    <b v="0"/>
    <n v="104"/>
    <b v="1"/>
    <s v="music/rock"/>
    <n v="155.33333333333331"/>
    <n v="112.01923076923077"/>
    <x v="4"/>
    <s v="rock"/>
    <x v="7"/>
    <s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d v="2013-12-01T21:21:07"/>
    <n v="1383337267"/>
    <x v="1626"/>
    <b v="0"/>
    <n v="108"/>
    <b v="1"/>
    <s v="music/rock"/>
    <n v="101.18750000000001"/>
    <n v="74.953703703703709"/>
    <x v="4"/>
    <s v="rock"/>
    <x v="4"/>
    <s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d v="2012-11-26T04:59:00"/>
    <n v="1351011489"/>
    <x v="1627"/>
    <b v="0"/>
    <n v="38"/>
    <b v="1"/>
    <s v="music/rock"/>
    <n v="117"/>
    <n v="61.578947368421055"/>
    <x v="4"/>
    <s v="rock"/>
    <x v="8"/>
    <s v="2012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d v="2014-06-17T17:41:22"/>
    <n v="1400175682"/>
    <x v="1628"/>
    <b v="0"/>
    <n v="88"/>
    <b v="1"/>
    <s v="music/rock"/>
    <n v="100.925"/>
    <n v="45.875"/>
    <x v="4"/>
    <s v="rock"/>
    <x v="5"/>
    <s v="2014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d v="2014-02-20T20:48:53"/>
    <n v="1389041333"/>
    <x v="1629"/>
    <b v="0"/>
    <n v="82"/>
    <b v="1"/>
    <s v="music/rock"/>
    <n v="103.66666666666666"/>
    <n v="75.853658536585371"/>
    <x v="4"/>
    <s v="rock"/>
    <x v="2"/>
    <s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d v="2012-03-02T06:59:00"/>
    <n v="1328040375"/>
    <x v="1630"/>
    <b v="0"/>
    <n v="126"/>
    <b v="1"/>
    <s v="music/rock"/>
    <n v="265.25"/>
    <n v="84.206349206349202"/>
    <x v="4"/>
    <s v="rock"/>
    <x v="1"/>
    <s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d v="2012-10-12T20:37:41"/>
    <n v="1347482261"/>
    <x v="1631"/>
    <b v="0"/>
    <n v="133"/>
    <b v="1"/>
    <s v="music/rock"/>
    <n v="155.91"/>
    <n v="117.22556390977444"/>
    <x v="4"/>
    <s v="rock"/>
    <x v="11"/>
    <s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d v="2011-09-24T08:10:54"/>
    <n v="1311667854"/>
    <x v="1632"/>
    <b v="0"/>
    <n v="47"/>
    <b v="1"/>
    <s v="music/rock"/>
    <n v="101.62500000000001"/>
    <n v="86.489361702127653"/>
    <x v="4"/>
    <s v="rock"/>
    <x v="7"/>
    <s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d v="2012-01-16T05:00:00"/>
    <n v="1324329156"/>
    <x v="1633"/>
    <b v="0"/>
    <n v="58"/>
    <b v="1"/>
    <s v="music/rock"/>
    <n v="100"/>
    <n v="172.41379310344828"/>
    <x v="4"/>
    <s v="rock"/>
    <x v="9"/>
    <s v="2012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d v="2011-06-02T05:59:00"/>
    <n v="1303706001"/>
    <x v="1634"/>
    <b v="0"/>
    <n v="32"/>
    <b v="1"/>
    <s v="music/rock"/>
    <n v="100.49999999999999"/>
    <n v="62.8125"/>
    <x v="4"/>
    <s v="rock"/>
    <x v="5"/>
    <s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d v="2016-07-11T20:51:01"/>
    <n v="1463086261"/>
    <x v="1635"/>
    <b v="0"/>
    <n v="37"/>
    <b v="1"/>
    <s v="music/rock"/>
    <n v="125.29999999999998"/>
    <n v="67.729729729729726"/>
    <x v="4"/>
    <s v="rock"/>
    <x v="0"/>
    <s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d v="2011-06-12T04:00:00"/>
    <n v="1304129088"/>
    <x v="1636"/>
    <b v="0"/>
    <n v="87"/>
    <b v="1"/>
    <s v="music/rock"/>
    <n v="103.55555555555556"/>
    <n v="53.5632183908046"/>
    <x v="4"/>
    <s v="rock"/>
    <x v="5"/>
    <s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d v="2009-12-31T23:39:00"/>
    <n v="1257444140"/>
    <x v="1637"/>
    <b v="0"/>
    <n v="15"/>
    <b v="1"/>
    <s v="music/rock"/>
    <n v="103.8"/>
    <n v="34.6"/>
    <x v="4"/>
    <s v="rock"/>
    <x v="4"/>
    <s v="2009"/>
  </r>
  <r>
    <n v="1638"/>
    <s v="Avenues EP 2013"/>
    <s v="Avenues will be going in to the studio to record a new EP with Matt Allison!"/>
    <n v="1000"/>
    <n v="1050"/>
    <x v="0"/>
    <s v="US"/>
    <x v="0"/>
    <n v="1362086700"/>
    <d v="2013-02-28T21:25:00"/>
    <n v="1358180968"/>
    <x v="1638"/>
    <b v="0"/>
    <n v="27"/>
    <b v="1"/>
    <s v="music/rock"/>
    <n v="105"/>
    <n v="38.888888888888886"/>
    <x v="4"/>
    <s v="rock"/>
    <x v="2"/>
    <s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d v="2012-03-03T15:39:25"/>
    <n v="1328197165"/>
    <x v="1639"/>
    <b v="0"/>
    <n v="19"/>
    <b v="1"/>
    <s v="music/rock"/>
    <n v="100"/>
    <n v="94.736842105263165"/>
    <x v="4"/>
    <s v="rock"/>
    <x v="1"/>
    <s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d v="2010-08-03T01:59:00"/>
    <n v="1279603955"/>
    <x v="1640"/>
    <b v="0"/>
    <n v="17"/>
    <b v="1"/>
    <s v="music/rock"/>
    <n v="169.86"/>
    <n v="39.967058823529413"/>
    <x v="4"/>
    <s v="rock"/>
    <x v="3"/>
    <s v="201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d v="2014-12-19T14:19:04"/>
    <n v="1416406744"/>
    <x v="1641"/>
    <b v="0"/>
    <n v="26"/>
    <b v="1"/>
    <s v="music/pop"/>
    <n v="101.4"/>
    <n v="97.5"/>
    <x v="4"/>
    <s v="pop"/>
    <x v="4"/>
    <s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d v="2011-06-14T00:35:27"/>
    <n v="1306283727"/>
    <x v="1642"/>
    <b v="0"/>
    <n v="28"/>
    <b v="1"/>
    <s v="music/pop"/>
    <n v="100"/>
    <n v="42.857142857142854"/>
    <x v="4"/>
    <s v="pop"/>
    <x v="5"/>
    <s v="2011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d v="2012-09-24T19:46:52"/>
    <n v="1345924012"/>
    <x v="1643"/>
    <b v="0"/>
    <n v="37"/>
    <b v="1"/>
    <s v="music/pop"/>
    <n v="124.70000000000002"/>
    <n v="168.51351351351352"/>
    <x v="4"/>
    <s v="pop"/>
    <x v="7"/>
    <s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d v="2012-11-22T02:26:00"/>
    <n v="1348363560"/>
    <x v="1644"/>
    <b v="0"/>
    <n v="128"/>
    <b v="1"/>
    <s v="music/pop"/>
    <n v="109.5"/>
    <n v="85.546875"/>
    <x v="4"/>
    <s v="pop"/>
    <x v="8"/>
    <s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d v="2013-09-18T14:49:00"/>
    <n v="1378306140"/>
    <x v="1645"/>
    <b v="0"/>
    <n v="10"/>
    <b v="1"/>
    <s v="music/pop"/>
    <n v="110.80000000000001"/>
    <n v="554"/>
    <x v="4"/>
    <s v="pop"/>
    <x v="7"/>
    <s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d v="2014-08-14T18:11:00"/>
    <n v="1405248503"/>
    <x v="1646"/>
    <b v="0"/>
    <n v="83"/>
    <b v="1"/>
    <s v="music/pop"/>
    <n v="110.2"/>
    <n v="26.554216867469879"/>
    <x v="4"/>
    <s v="pop"/>
    <x v="3"/>
    <s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d v="2012-06-09T09:49:37"/>
    <n v="1336643377"/>
    <x v="1647"/>
    <b v="0"/>
    <n v="46"/>
    <b v="1"/>
    <s v="music/pop"/>
    <n v="104.71999999999998"/>
    <n v="113.82608695652173"/>
    <x v="4"/>
    <s v="pop"/>
    <x v="5"/>
    <s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d v="2011-03-20T15:54:42"/>
    <n v="1298048082"/>
    <x v="1648"/>
    <b v="0"/>
    <n v="90"/>
    <b v="1"/>
    <s v="music/pop"/>
    <n v="125.26086956521738"/>
    <n v="32.011111111111113"/>
    <x v="4"/>
    <s v="pop"/>
    <x v="1"/>
    <s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d v="2014-05-23T16:25:55"/>
    <n v="1396974355"/>
    <x v="1649"/>
    <b v="0"/>
    <n v="81"/>
    <b v="1"/>
    <s v="music/pop"/>
    <n v="100.58763157894737"/>
    <n v="47.189259259259259"/>
    <x v="4"/>
    <s v="pop"/>
    <x v="10"/>
    <s v="2014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d v="2013-10-09T10:27:17"/>
    <n v="1378722437"/>
    <x v="1650"/>
    <b v="0"/>
    <n v="32"/>
    <b v="1"/>
    <s v="music/pop"/>
    <n v="141.55000000000001"/>
    <n v="88.46875"/>
    <x v="4"/>
    <s v="pop"/>
    <x v="11"/>
    <s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d v="2011-04-26T06:59:00"/>
    <n v="1300916220"/>
    <x v="1651"/>
    <b v="0"/>
    <n v="20"/>
    <b v="1"/>
    <s v="music/pop"/>
    <n v="100.75"/>
    <n v="100.75"/>
    <x v="4"/>
    <s v="pop"/>
    <x v="6"/>
    <s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d v="2013-11-24T12:49:53"/>
    <n v="1382701793"/>
    <x v="1652"/>
    <b v="0"/>
    <n v="70"/>
    <b v="1"/>
    <s v="music/pop"/>
    <n v="100.66666666666666"/>
    <n v="64.714285714285708"/>
    <x v="4"/>
    <s v="pop"/>
    <x v="8"/>
    <s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d v="2011-04-24T20:01:36"/>
    <n v="1300996896"/>
    <x v="1653"/>
    <b v="0"/>
    <n v="168"/>
    <b v="1"/>
    <s v="music/pop"/>
    <n v="174.2304"/>
    <n v="51.854285714285716"/>
    <x v="4"/>
    <s v="pop"/>
    <x v="6"/>
    <s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d v="2012-04-18T21:22:40"/>
    <n v="1332192160"/>
    <x v="1654"/>
    <b v="0"/>
    <n v="34"/>
    <b v="1"/>
    <s v="music/pop"/>
    <n v="119.90909090909089"/>
    <n v="38.794117647058826"/>
    <x v="4"/>
    <s v="pop"/>
    <x v="6"/>
    <s v="2012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d v="2012-04-05T18:00:20"/>
    <n v="1331060420"/>
    <x v="1655"/>
    <b v="0"/>
    <n v="48"/>
    <b v="1"/>
    <s v="music/pop"/>
    <n v="142.86666666666667"/>
    <n v="44.645833333333336"/>
    <x v="4"/>
    <s v="pop"/>
    <x v="6"/>
    <s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d v="2012-12-13T22:17:32"/>
    <n v="1352845052"/>
    <x v="1656"/>
    <b v="0"/>
    <n v="48"/>
    <b v="1"/>
    <s v="music/pop"/>
    <n v="100.33493333333334"/>
    <n v="156.77333333333334"/>
    <x v="4"/>
    <s v="pop"/>
    <x v="4"/>
    <s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d v="2012-05-24T18:46:08"/>
    <n v="1335293168"/>
    <x v="1657"/>
    <b v="0"/>
    <n v="221"/>
    <b v="1"/>
    <s v="music/pop"/>
    <n v="104.93380000000001"/>
    <n v="118.70339366515837"/>
    <x v="4"/>
    <s v="pop"/>
    <x v="10"/>
    <s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d v="2012-12-18T14:20:00"/>
    <n v="1352524767"/>
    <x v="1658"/>
    <b v="0"/>
    <n v="107"/>
    <b v="1"/>
    <s v="music/pop"/>
    <n v="132.23333333333335"/>
    <n v="74.149532710280369"/>
    <x v="4"/>
    <s v="pop"/>
    <x v="4"/>
    <s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d v="2013-12-17T12:00:00"/>
    <n v="1384811721"/>
    <x v="1659"/>
    <b v="0"/>
    <n v="45"/>
    <b v="1"/>
    <s v="music/pop"/>
    <n v="112.79999999999998"/>
    <n v="12.533333333333333"/>
    <x v="4"/>
    <s v="pop"/>
    <x v="4"/>
    <s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d v="2016-04-30T21:59:00"/>
    <n v="1459355950"/>
    <x v="1660"/>
    <b v="0"/>
    <n v="36"/>
    <b v="1"/>
    <s v="music/pop"/>
    <n v="1253.75"/>
    <n v="27.861111111111111"/>
    <x v="4"/>
    <s v="pop"/>
    <x v="6"/>
    <s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d v="2016-01-17T21:00:00"/>
    <n v="1449359831"/>
    <x v="1661"/>
    <b v="0"/>
    <n v="101"/>
    <b v="1"/>
    <s v="music/pop"/>
    <n v="102.50632911392405"/>
    <n v="80.178217821782184"/>
    <x v="4"/>
    <s v="pop"/>
    <x v="9"/>
    <s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d v="2011-12-31T05:45:36"/>
    <n v="1320122736"/>
    <x v="1662"/>
    <b v="0"/>
    <n v="62"/>
    <b v="1"/>
    <s v="music/pop"/>
    <n v="102.6375"/>
    <n v="132.43548387096774"/>
    <x v="4"/>
    <s v="pop"/>
    <x v="4"/>
    <s v="2011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d v="2015-02-01T00:31:47"/>
    <n v="1420158707"/>
    <x v="1663"/>
    <b v="0"/>
    <n v="32"/>
    <b v="1"/>
    <s v="music/pop"/>
    <n v="108"/>
    <n v="33.75"/>
    <x v="4"/>
    <s v="pop"/>
    <x v="2"/>
    <s v="2015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d v="2012-03-16T03:59:00"/>
    <n v="1328033818"/>
    <x v="1664"/>
    <b v="0"/>
    <n v="89"/>
    <b v="1"/>
    <s v="music/pop"/>
    <n v="122.40879999999999"/>
    <n v="34.384494382022467"/>
    <x v="4"/>
    <s v="pop"/>
    <x v="1"/>
    <s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d v="2011-02-22T03:00:00"/>
    <n v="1295624113"/>
    <x v="1665"/>
    <b v="0"/>
    <n v="93"/>
    <b v="1"/>
    <s v="music/pop"/>
    <n v="119.45714285714286"/>
    <n v="44.956989247311824"/>
    <x v="4"/>
    <s v="pop"/>
    <x v="2"/>
    <s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d v="2013-03-28T05:04:33"/>
    <n v="1361858673"/>
    <x v="1666"/>
    <b v="0"/>
    <n v="98"/>
    <b v="1"/>
    <s v="music/pop"/>
    <n v="160.88"/>
    <n v="41.04081632653061"/>
    <x v="4"/>
    <s v="pop"/>
    <x v="1"/>
    <s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d v="2014-03-11T06:59:00"/>
    <n v="1392169298"/>
    <x v="1667"/>
    <b v="0"/>
    <n v="82"/>
    <b v="1"/>
    <s v="music/pop"/>
    <n v="126.85294117647059"/>
    <n v="52.597560975609753"/>
    <x v="4"/>
    <s v="pop"/>
    <x v="1"/>
    <s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d v="2011-11-28T04:35:39"/>
    <n v="1319859339"/>
    <x v="1668"/>
    <b v="0"/>
    <n v="116"/>
    <b v="1"/>
    <s v="music/pop"/>
    <n v="102.6375"/>
    <n v="70.784482758620683"/>
    <x v="4"/>
    <s v="pop"/>
    <x v="8"/>
    <s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d v="2016-05-31T21:14:36"/>
    <n v="1459545276"/>
    <x v="1669"/>
    <b v="0"/>
    <n v="52"/>
    <b v="1"/>
    <s v="music/pop"/>
    <n v="139.75"/>
    <n v="53.75"/>
    <x v="4"/>
    <s v="pop"/>
    <x v="10"/>
    <s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d v="2010-07-05T04:00:00"/>
    <n v="1273961999"/>
    <x v="1670"/>
    <b v="0"/>
    <n v="23"/>
    <b v="1"/>
    <s v="music/pop"/>
    <n v="102.60000000000001"/>
    <n v="44.608695652173914"/>
    <x v="4"/>
    <s v="pop"/>
    <x v="0"/>
    <s v="201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d v="2016-08-01T13:03:34"/>
    <n v="1467464614"/>
    <x v="1671"/>
    <b v="0"/>
    <n v="77"/>
    <b v="1"/>
    <s v="music/pop"/>
    <n v="100.67349999999999"/>
    <n v="26.148961038961041"/>
    <x v="4"/>
    <s v="pop"/>
    <x v="3"/>
    <s v="2016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d v="2012-06-04T15:45:30"/>
    <n v="1336232730"/>
    <x v="1672"/>
    <b v="0"/>
    <n v="49"/>
    <b v="1"/>
    <s v="music/pop"/>
    <n v="112.94117647058823"/>
    <n v="39.183673469387756"/>
    <x v="4"/>
    <s v="pop"/>
    <x v="5"/>
    <s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d v="2015-03-06T21:04:52"/>
    <n v="1423083892"/>
    <x v="1673"/>
    <b v="0"/>
    <n v="59"/>
    <b v="1"/>
    <s v="music/pop"/>
    <n v="128.09523809523807"/>
    <n v="45.593220338983052"/>
    <x v="4"/>
    <s v="pop"/>
    <x v="1"/>
    <s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d v="2016-08-18T06:59:00"/>
    <n v="1468852306"/>
    <x v="1674"/>
    <b v="0"/>
    <n v="113"/>
    <b v="1"/>
    <s v="music/pop"/>
    <n v="201.7"/>
    <n v="89.247787610619469"/>
    <x v="4"/>
    <s v="pop"/>
    <x v="3"/>
    <s v="2016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d v="2011-10-16T22:03:00"/>
    <n v="1316194540"/>
    <x v="1675"/>
    <b v="0"/>
    <n v="34"/>
    <b v="1"/>
    <s v="music/pop"/>
    <n v="137.416"/>
    <n v="40.416470588235299"/>
    <x v="4"/>
    <s v="pop"/>
    <x v="11"/>
    <s v="2011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d v="2012-04-21T03:59:00"/>
    <n v="1330968347"/>
    <x v="1676"/>
    <b v="0"/>
    <n v="42"/>
    <b v="1"/>
    <s v="music/pop"/>
    <n v="115.33333333333333"/>
    <n v="82.38095238095238"/>
    <x v="4"/>
    <s v="pop"/>
    <x v="6"/>
    <s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d v="2016-04-16T05:59:00"/>
    <n v="1455615976"/>
    <x v="1677"/>
    <b v="0"/>
    <n v="42"/>
    <b v="1"/>
    <s v="music/pop"/>
    <n v="111.66666666666667"/>
    <n v="159.52380952380952"/>
    <x v="4"/>
    <s v="pop"/>
    <x v="6"/>
    <s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d v="2014-02-06T20:31:11"/>
    <n v="1390509071"/>
    <x v="1678"/>
    <b v="0"/>
    <n v="49"/>
    <b v="1"/>
    <s v="music/pop"/>
    <n v="118.39999999999999"/>
    <n v="36.244897959183675"/>
    <x v="4"/>
    <s v="pop"/>
    <x v="2"/>
    <s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d v="2011-07-22T01:39:05"/>
    <n v="1309311545"/>
    <x v="1679"/>
    <b v="0"/>
    <n v="56"/>
    <b v="1"/>
    <s v="music/pop"/>
    <n v="175"/>
    <n v="62.5"/>
    <x v="4"/>
    <s v="pop"/>
    <x v="0"/>
    <s v="2011"/>
  </r>
  <r>
    <n v="1680"/>
    <s v="Kick Out a Record"/>
    <s v="Working Musician dilemma #164: how the taxman put Kick the Record 2.0 on hold"/>
    <n v="1000"/>
    <n v="1175"/>
    <x v="0"/>
    <s v="US"/>
    <x v="0"/>
    <n v="1405188667"/>
    <d v="2014-07-12T18:11:07"/>
    <n v="1402596667"/>
    <x v="1680"/>
    <b v="0"/>
    <n v="25"/>
    <b v="1"/>
    <s v="music/pop"/>
    <n v="117.5"/>
    <n v="47"/>
    <x v="4"/>
    <s v="pop"/>
    <x v="0"/>
    <s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d v="2017-03-29T02:00:00"/>
    <n v="1486522484"/>
    <x v="1681"/>
    <b v="0"/>
    <n v="884"/>
    <b v="0"/>
    <s v="music/faith"/>
    <n v="101.42212307692309"/>
    <n v="74.575090497737563"/>
    <x v="4"/>
    <s v="faith"/>
    <x v="1"/>
    <s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d v="2017-04-14T04:07:40"/>
    <n v="1486962460"/>
    <x v="1682"/>
    <b v="0"/>
    <n v="0"/>
    <b v="0"/>
    <s v="music/faith"/>
    <n v="0"/>
    <n v="0"/>
    <x v="4"/>
    <s v="faith"/>
    <x v="6"/>
    <s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d v="2017-04-07T18:45:38"/>
    <n v="1489517138"/>
    <x v="1683"/>
    <b v="0"/>
    <n v="10"/>
    <b v="0"/>
    <s v="music/faith"/>
    <n v="21.714285714285715"/>
    <n v="76"/>
    <x v="4"/>
    <s v="faith"/>
    <x v="6"/>
    <s v="2017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d v="2017-03-17T18:34:01"/>
    <n v="1487360041"/>
    <x v="1684"/>
    <b v="0"/>
    <n v="101"/>
    <b v="0"/>
    <s v="music/faith"/>
    <n v="109.125"/>
    <n v="86.43564356435644"/>
    <x v="4"/>
    <s v="faith"/>
    <x v="1"/>
    <s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d v="2017-03-24T05:00:23"/>
    <n v="1487743223"/>
    <x v="1685"/>
    <b v="0"/>
    <n v="15"/>
    <b v="0"/>
    <s v="music/faith"/>
    <n v="102.85714285714285"/>
    <n v="24"/>
    <x v="4"/>
    <s v="faith"/>
    <x v="1"/>
    <s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d v="2017-04-27T19:15:19"/>
    <n v="1488140119"/>
    <x v="1686"/>
    <b v="0"/>
    <n v="1"/>
    <b v="0"/>
    <s v="music/faith"/>
    <n v="0.36"/>
    <n v="18"/>
    <x v="4"/>
    <s v="faith"/>
    <x v="6"/>
    <s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d v="2017-04-10T20:15:00"/>
    <n v="1488935245"/>
    <x v="1687"/>
    <b v="0"/>
    <n v="39"/>
    <b v="0"/>
    <s v="music/faith"/>
    <n v="31.25"/>
    <n v="80.128205128205124"/>
    <x v="4"/>
    <s v="faith"/>
    <x v="6"/>
    <s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d v="2017-04-09T11:49:54"/>
    <n v="1489150194"/>
    <x v="1688"/>
    <b v="0"/>
    <n v="7"/>
    <b v="0"/>
    <s v="music/faith"/>
    <n v="44.3"/>
    <n v="253.14285714285714"/>
    <x v="4"/>
    <s v="faith"/>
    <x v="6"/>
    <s v="2017"/>
  </r>
  <r>
    <n v="1689"/>
    <s v="Fly Away"/>
    <s v="Praising the Living God in the second half of life."/>
    <n v="2400"/>
    <n v="2400"/>
    <x v="3"/>
    <s v="US"/>
    <x v="0"/>
    <n v="1489700230"/>
    <d v="2017-03-16T21:37:10"/>
    <n v="1487111830"/>
    <x v="1689"/>
    <b v="0"/>
    <n v="14"/>
    <b v="0"/>
    <s v="music/faith"/>
    <n v="100"/>
    <n v="171.42857142857142"/>
    <x v="4"/>
    <s v="faith"/>
    <x v="1"/>
    <s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d v="2017-04-06T09:20:42"/>
    <n v="1488882042"/>
    <x v="1690"/>
    <b v="0"/>
    <n v="11"/>
    <b v="0"/>
    <s v="music/faith"/>
    <n v="25.4"/>
    <n v="57.727272727272727"/>
    <x v="4"/>
    <s v="faith"/>
    <x v="6"/>
    <s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d v="2017-04-03T01:00:00"/>
    <n v="1488387008"/>
    <x v="1691"/>
    <b v="0"/>
    <n v="38"/>
    <b v="0"/>
    <s v="music/faith"/>
    <n v="33.473333333333329"/>
    <n v="264.26315789473682"/>
    <x v="4"/>
    <s v="faith"/>
    <x v="6"/>
    <s v="2017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d v="2017-03-26T23:59:00"/>
    <n v="1487734667"/>
    <x v="1692"/>
    <b v="0"/>
    <n v="15"/>
    <b v="0"/>
    <s v="music/faith"/>
    <n v="47.8"/>
    <n v="159.33333333333334"/>
    <x v="4"/>
    <s v="faith"/>
    <x v="1"/>
    <s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d v="2017-04-09T20:00:00"/>
    <n v="1489097112"/>
    <x v="1693"/>
    <b v="0"/>
    <n v="8"/>
    <b v="0"/>
    <s v="music/faith"/>
    <n v="9.3333333333333339"/>
    <n v="35"/>
    <x v="4"/>
    <s v="faith"/>
    <x v="6"/>
    <s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d v="2017-03-27T04:36:00"/>
    <n v="1488038674"/>
    <x v="1694"/>
    <b v="0"/>
    <n v="1"/>
    <b v="0"/>
    <s v="music/faith"/>
    <n v="0.05"/>
    <n v="5"/>
    <x v="4"/>
    <s v="faith"/>
    <x v="1"/>
    <s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d v="2017-04-10T01:00:00"/>
    <n v="1488847514"/>
    <x v="1695"/>
    <b v="0"/>
    <n v="23"/>
    <b v="0"/>
    <s v="music/faith"/>
    <n v="11.708333333333334"/>
    <n v="61.086956521739133"/>
    <x v="4"/>
    <s v="faith"/>
    <x v="6"/>
    <s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d v="2017-04-01T00:40:11"/>
    <n v="1488418811"/>
    <x v="1696"/>
    <b v="0"/>
    <n v="0"/>
    <b v="0"/>
    <s v="music/faith"/>
    <n v="0"/>
    <n v="0"/>
    <x v="4"/>
    <s v="faith"/>
    <x v="6"/>
    <s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d v="2017-04-09T23:47:28"/>
    <n v="1489193248"/>
    <x v="1697"/>
    <b v="0"/>
    <n v="22"/>
    <b v="0"/>
    <s v="music/faith"/>
    <n v="20.208000000000002"/>
    <n v="114.81818181818181"/>
    <x v="4"/>
    <s v="faith"/>
    <x v="6"/>
    <s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d v="2017-03-26T03:33:00"/>
    <n v="1488430760"/>
    <x v="1698"/>
    <b v="0"/>
    <n v="0"/>
    <b v="0"/>
    <s v="music/faith"/>
    <n v="0"/>
    <n v="0"/>
    <x v="4"/>
    <s v="faith"/>
    <x v="1"/>
    <s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d v="2017-04-11T20:44:05"/>
    <n v="1489351445"/>
    <x v="1699"/>
    <b v="0"/>
    <n v="4"/>
    <b v="0"/>
    <s v="music/faith"/>
    <n v="4.2311459353574925"/>
    <n v="54"/>
    <x v="4"/>
    <s v="faith"/>
    <x v="6"/>
    <s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d v="2017-04-01T04:00:00"/>
    <n v="1488418990"/>
    <x v="1700"/>
    <b v="0"/>
    <n v="79"/>
    <b v="0"/>
    <s v="music/faith"/>
    <n v="26.06"/>
    <n v="65.974683544303801"/>
    <x v="4"/>
    <s v="faith"/>
    <x v="6"/>
    <s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d v="2015-01-15T15:56:45"/>
    <n v="1418745405"/>
    <x v="1701"/>
    <b v="0"/>
    <n v="2"/>
    <b v="0"/>
    <s v="music/faith"/>
    <n v="0.19801980198019803"/>
    <n v="5"/>
    <x v="4"/>
    <s v="faith"/>
    <x v="9"/>
    <s v="2015"/>
  </r>
  <r>
    <n v="1702"/>
    <s v="lyndale lewis and new vision prosper cd release"/>
    <s v="I can do all things through christ jesus"/>
    <n v="16500"/>
    <n v="1"/>
    <x v="2"/>
    <s v="US"/>
    <x v="0"/>
    <n v="1427745150"/>
    <d v="2015-03-30T19:52:30"/>
    <n v="1425156750"/>
    <x v="1702"/>
    <b v="0"/>
    <n v="1"/>
    <b v="0"/>
    <s v="music/faith"/>
    <n v="6.0606060606060606E-3"/>
    <n v="1"/>
    <x v="4"/>
    <s v="faith"/>
    <x v="1"/>
    <s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d v="2015-08-31T06:45:37"/>
    <n v="1435819537"/>
    <x v="1703"/>
    <b v="0"/>
    <n v="2"/>
    <b v="0"/>
    <s v="music/faith"/>
    <n v="1.02"/>
    <n v="25.5"/>
    <x v="4"/>
    <s v="faith"/>
    <x v="3"/>
    <s v="2015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d v="2015-02-16T03:21:13"/>
    <n v="1421464873"/>
    <x v="1704"/>
    <b v="0"/>
    <n v="11"/>
    <b v="0"/>
    <s v="music/faith"/>
    <n v="65.100000000000009"/>
    <n v="118.36363636363636"/>
    <x v="4"/>
    <s v="faith"/>
    <x v="2"/>
    <s v="2015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d v="2015-09-09T16:00:00"/>
    <n v="1440807846"/>
    <x v="1705"/>
    <b v="0"/>
    <n v="0"/>
    <b v="0"/>
    <s v="music/faith"/>
    <n v="0"/>
    <n v="0"/>
    <x v="4"/>
    <s v="faith"/>
    <x v="7"/>
    <s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d v="2015-08-23T07:21:12"/>
    <n v="1435130472"/>
    <x v="1706"/>
    <b v="0"/>
    <n v="0"/>
    <b v="0"/>
    <s v="music/faith"/>
    <n v="0"/>
    <n v="0"/>
    <x v="4"/>
    <s v="faith"/>
    <x v="3"/>
    <s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d v="2016-03-28T16:18:15"/>
    <n v="1456593495"/>
    <x v="1707"/>
    <b v="0"/>
    <n v="9"/>
    <b v="0"/>
    <s v="music/faith"/>
    <n v="9.74"/>
    <n v="54.111111111111114"/>
    <x v="4"/>
    <s v="faith"/>
    <x v="1"/>
    <s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d v="2016-05-01T20:48:26"/>
    <n v="1458679706"/>
    <x v="1708"/>
    <b v="0"/>
    <n v="0"/>
    <b v="0"/>
    <s v="music/faith"/>
    <n v="0"/>
    <n v="0"/>
    <x v="4"/>
    <s v="faith"/>
    <x v="10"/>
    <s v="201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d v="2014-08-31T19:39:00"/>
    <n v="1405949514"/>
    <x v="1709"/>
    <b v="0"/>
    <n v="4"/>
    <b v="0"/>
    <s v="music/faith"/>
    <n v="4.8571428571428568"/>
    <n v="21.25"/>
    <x v="4"/>
    <s v="faith"/>
    <x v="3"/>
    <s v="2014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d v="2016-01-18T13:00:00"/>
    <n v="1449151888"/>
    <x v="1710"/>
    <b v="0"/>
    <n v="1"/>
    <b v="0"/>
    <s v="music/faith"/>
    <n v="0.67999999999999994"/>
    <n v="34"/>
    <x v="4"/>
    <s v="faith"/>
    <x v="9"/>
    <s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d v="2014-09-01T15:30:34"/>
    <n v="1406907034"/>
    <x v="1711"/>
    <b v="0"/>
    <n v="2"/>
    <b v="0"/>
    <s v="music/faith"/>
    <n v="10.5"/>
    <n v="525"/>
    <x v="4"/>
    <s v="faith"/>
    <x v="7"/>
    <s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d v="2015-06-30T21:55:53"/>
    <n v="1430517353"/>
    <x v="1712"/>
    <b v="0"/>
    <n v="0"/>
    <b v="0"/>
    <s v="music/faith"/>
    <n v="0"/>
    <n v="0"/>
    <x v="4"/>
    <s v="faith"/>
    <x v="5"/>
    <s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d v="2014-10-05T19:13:32"/>
    <n v="1409944412"/>
    <x v="1713"/>
    <b v="0"/>
    <n v="1"/>
    <b v="0"/>
    <s v="music/faith"/>
    <n v="1.6666666666666667"/>
    <n v="50"/>
    <x v="4"/>
    <s v="faith"/>
    <x v="11"/>
    <s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d v="2015-05-01T22:02:41"/>
    <n v="1427925761"/>
    <x v="1714"/>
    <b v="0"/>
    <n v="17"/>
    <b v="0"/>
    <s v="music/faith"/>
    <n v="7.8680000000000003"/>
    <n v="115.70588235294117"/>
    <x v="4"/>
    <s v="faith"/>
    <x v="10"/>
    <s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d v="2015-03-31T03:22:00"/>
    <n v="1425186785"/>
    <x v="1715"/>
    <b v="0"/>
    <n v="2"/>
    <b v="0"/>
    <s v="music/faith"/>
    <n v="0.22"/>
    <n v="5.5"/>
    <x v="4"/>
    <s v="faith"/>
    <x v="1"/>
    <s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d v="2016-12-09T14:51:39"/>
    <n v="1477835499"/>
    <x v="1716"/>
    <b v="0"/>
    <n v="3"/>
    <b v="0"/>
    <s v="music/faith"/>
    <n v="7.5"/>
    <n v="50"/>
    <x v="4"/>
    <s v="faith"/>
    <x v="4"/>
    <s v="2016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d v="2016-04-21T04:00:00"/>
    <n v="1459467238"/>
    <x v="1717"/>
    <b v="0"/>
    <n v="41"/>
    <b v="0"/>
    <s v="music/faith"/>
    <n v="42.725880551301685"/>
    <n v="34.024390243902438"/>
    <x v="4"/>
    <s v="faith"/>
    <x v="6"/>
    <s v="2016"/>
  </r>
  <r>
    <n v="1718"/>
    <s v="The Prodigal Son"/>
    <s v="A melody for the galaxy."/>
    <n v="35000"/>
    <n v="75"/>
    <x v="2"/>
    <s v="US"/>
    <x v="0"/>
    <n v="1463201940"/>
    <d v="2016-05-14T04:59:00"/>
    <n v="1459435149"/>
    <x v="1718"/>
    <b v="0"/>
    <n v="2"/>
    <b v="0"/>
    <s v="music/faith"/>
    <n v="0.2142857142857143"/>
    <n v="37.5"/>
    <x v="4"/>
    <s v="faith"/>
    <x v="10"/>
    <s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d v="2014-09-17T12:49:51"/>
    <n v="1408366191"/>
    <x v="1719"/>
    <b v="0"/>
    <n v="3"/>
    <b v="0"/>
    <s v="music/faith"/>
    <n v="0.87500000000000011"/>
    <n v="11.666666666666666"/>
    <x v="4"/>
    <s v="faith"/>
    <x v="7"/>
    <s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d v="2014-11-09T19:47:51"/>
    <n v="1412966871"/>
    <x v="1720"/>
    <b v="0"/>
    <n v="8"/>
    <b v="0"/>
    <s v="music/faith"/>
    <n v="5.625"/>
    <n v="28.125"/>
    <x v="4"/>
    <s v="faith"/>
    <x v="8"/>
    <s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d v="2015-12-11T11:04:23"/>
    <n v="1447239863"/>
    <x v="1721"/>
    <b v="0"/>
    <n v="0"/>
    <b v="0"/>
    <s v="music/faith"/>
    <n v="0"/>
    <n v="0"/>
    <x v="4"/>
    <s v="faith"/>
    <x v="4"/>
    <s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d v="2016-04-03T00:10:00"/>
    <n v="1456441429"/>
    <x v="1722"/>
    <b v="0"/>
    <n v="1"/>
    <b v="0"/>
    <s v="music/faith"/>
    <n v="3.4722222222222224E-2"/>
    <n v="1"/>
    <x v="4"/>
    <s v="faith"/>
    <x v="6"/>
    <s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d v="2015-07-01T06:00:00"/>
    <n v="1430855315"/>
    <x v="1723"/>
    <b v="0"/>
    <n v="3"/>
    <b v="0"/>
    <s v="music/faith"/>
    <n v="6.5"/>
    <n v="216.66666666666666"/>
    <x v="4"/>
    <s v="faith"/>
    <x v="0"/>
    <s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d v="2014-10-30T22:22:42"/>
    <n v="1412115762"/>
    <x v="1724"/>
    <b v="0"/>
    <n v="4"/>
    <b v="0"/>
    <s v="music/faith"/>
    <n v="0.58333333333333337"/>
    <n v="8.75"/>
    <x v="4"/>
    <s v="faith"/>
    <x v="11"/>
    <s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d v="2014-08-24T23:14:09"/>
    <n v="1406330049"/>
    <x v="1725"/>
    <b v="0"/>
    <n v="9"/>
    <b v="0"/>
    <s v="music/faith"/>
    <n v="10.181818181818182"/>
    <n v="62.222222222222221"/>
    <x v="4"/>
    <s v="faith"/>
    <x v="3"/>
    <s v="2014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d v="2014-06-27T22:04:24"/>
    <n v="1401401064"/>
    <x v="1726"/>
    <b v="0"/>
    <n v="16"/>
    <b v="0"/>
    <s v="music/faith"/>
    <n v="33.784615384615385"/>
    <n v="137.25"/>
    <x v="4"/>
    <s v="faith"/>
    <x v="5"/>
    <s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d v="2015-04-05T11:00:00"/>
    <n v="1423520177"/>
    <x v="1727"/>
    <b v="0"/>
    <n v="1"/>
    <b v="0"/>
    <s v="music/faith"/>
    <n v="3.3333333333333333E-2"/>
    <n v="1"/>
    <x v="4"/>
    <s v="faith"/>
    <x v="6"/>
    <s v="2015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d v="2015-10-21T15:01:14"/>
    <n v="1442847674"/>
    <x v="1728"/>
    <b v="0"/>
    <n v="7"/>
    <b v="0"/>
    <s v="music/faith"/>
    <n v="68.400000000000006"/>
    <n v="122.14285714285714"/>
    <x v="4"/>
    <s v="faith"/>
    <x v="11"/>
    <s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d v="2016-06-10T01:15:06"/>
    <n v="1460337306"/>
    <x v="1729"/>
    <b v="0"/>
    <n v="0"/>
    <b v="0"/>
    <s v="music/faith"/>
    <n v="0"/>
    <n v="0"/>
    <x v="4"/>
    <s v="faith"/>
    <x v="5"/>
    <s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d v="2015-10-25T02:06:23"/>
    <n v="1443146783"/>
    <x v="1730"/>
    <b v="0"/>
    <n v="0"/>
    <b v="0"/>
    <s v="music/faith"/>
    <n v="0"/>
    <n v="0"/>
    <x v="4"/>
    <s v="faith"/>
    <x v="11"/>
    <s v="2015"/>
  </r>
  <r>
    <n v="1731"/>
    <s v="Sam Cox Band First Christian Tour"/>
    <s v="We are a Christin Worship band looking to midwest tour. God Bless!"/>
    <n v="1000"/>
    <n v="0"/>
    <x v="2"/>
    <s v="US"/>
    <x v="0"/>
    <n v="1434034800"/>
    <d v="2015-06-11T15:00:00"/>
    <n v="1432849552"/>
    <x v="1731"/>
    <b v="0"/>
    <n v="0"/>
    <b v="0"/>
    <s v="music/faith"/>
    <n v="0"/>
    <n v="0"/>
    <x v="4"/>
    <s v="faith"/>
    <x v="5"/>
    <s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d v="2016-01-16T05:00:00"/>
    <n v="1447777481"/>
    <x v="1732"/>
    <b v="0"/>
    <n v="0"/>
    <b v="0"/>
    <s v="music/faith"/>
    <n v="0"/>
    <n v="0"/>
    <x v="4"/>
    <s v="faith"/>
    <x v="9"/>
    <s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d v="2016-09-13T21:30:00"/>
    <n v="1472746374"/>
    <x v="1733"/>
    <b v="0"/>
    <n v="0"/>
    <b v="0"/>
    <s v="music/faith"/>
    <n v="0"/>
    <n v="0"/>
    <x v="4"/>
    <s v="faith"/>
    <x v="7"/>
    <s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d v="2015-05-08T00:52:36"/>
    <n v="1428454356"/>
    <x v="1734"/>
    <b v="0"/>
    <n v="1"/>
    <b v="0"/>
    <s v="music/faith"/>
    <n v="2.2222222222222223E-2"/>
    <n v="1"/>
    <x v="4"/>
    <s v="faith"/>
    <x v="10"/>
    <s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d v="2016-08-07T19:32:25"/>
    <n v="1468006345"/>
    <x v="1735"/>
    <b v="0"/>
    <n v="2"/>
    <b v="0"/>
    <s v="music/faith"/>
    <n v="11"/>
    <n v="55"/>
    <x v="4"/>
    <s v="faith"/>
    <x v="3"/>
    <s v="2016"/>
  </r>
  <r>
    <n v="1736"/>
    <s v="In His Presence"/>
    <s v="A unique meditative album reflecting on the life of Christ, inviting Him into your presence"/>
    <n v="3000"/>
    <n v="22"/>
    <x v="2"/>
    <s v="US"/>
    <x v="0"/>
    <n v="1447018833"/>
    <d v="2015-11-08T21:40:33"/>
    <n v="1444423233"/>
    <x v="1736"/>
    <b v="0"/>
    <n v="1"/>
    <b v="0"/>
    <s v="music/faith"/>
    <n v="0.73333333333333328"/>
    <n v="22"/>
    <x v="4"/>
    <s v="faith"/>
    <x v="8"/>
    <s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d v="2015-07-20T22:46:32"/>
    <n v="1434840392"/>
    <x v="1737"/>
    <b v="0"/>
    <n v="15"/>
    <b v="0"/>
    <s v="music/faith"/>
    <n v="21.25"/>
    <n v="56.666666666666664"/>
    <x v="4"/>
    <s v="faith"/>
    <x v="0"/>
    <s v="2015"/>
  </r>
  <r>
    <n v="1738"/>
    <s v="The Flashing Lights"/>
    <s v="Music that inspires and gives hope for overcoming and change. And it is good music."/>
    <n v="5000"/>
    <n v="20"/>
    <x v="2"/>
    <s v="US"/>
    <x v="0"/>
    <n v="1412283542"/>
    <d v="2014-10-02T20:59:02"/>
    <n v="1409691542"/>
    <x v="1738"/>
    <b v="0"/>
    <n v="1"/>
    <b v="0"/>
    <s v="music/faith"/>
    <n v="0.4"/>
    <n v="20"/>
    <x v="4"/>
    <s v="faith"/>
    <x v="11"/>
    <s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d v="2016-05-04T19:58:52"/>
    <n v="1457297932"/>
    <x v="1739"/>
    <b v="0"/>
    <n v="1"/>
    <b v="0"/>
    <s v="music/faith"/>
    <n v="0.1"/>
    <n v="1"/>
    <x v="4"/>
    <s v="faith"/>
    <x v="10"/>
    <s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d v="2015-07-16T19:37:02"/>
    <n v="1434483422"/>
    <x v="1740"/>
    <b v="0"/>
    <n v="0"/>
    <b v="0"/>
    <s v="music/faith"/>
    <n v="0"/>
    <n v="0"/>
    <x v="4"/>
    <s v="faith"/>
    <x v="0"/>
    <s v="2015"/>
  </r>
  <r>
    <n v="1741"/>
    <s v="Caught off Guard"/>
    <s v="A photo journal documenting my experiences and travels across New Zealand"/>
    <n v="1200"/>
    <n v="1330"/>
    <x v="0"/>
    <s v="GB"/>
    <x v="1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  <x v="5"/>
    <s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  <x v="9"/>
    <s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  <x v="3"/>
    <s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  <x v="1"/>
    <s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  <x v="4"/>
    <s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  <x v="8"/>
    <s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  <x v="8"/>
    <s v="2015"/>
  </r>
  <r>
    <n v="1748"/>
    <s v="So It Is: Vancouver"/>
    <s v="Telling the story of the city through remarkable people who live in Vancouver today."/>
    <n v="50000"/>
    <n v="64974"/>
    <x v="0"/>
    <s v="CA"/>
    <x v="5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  <x v="7"/>
    <s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  <x v="1"/>
    <s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d v="2016-04-19T20:05:04"/>
    <n v="1458936304"/>
    <x v="1750"/>
    <b v="0"/>
    <n v="125"/>
    <b v="1"/>
    <s v="photography/photobooks"/>
    <n v="201.62"/>
    <n v="80.647999999999996"/>
    <x v="8"/>
    <s v="photobooks"/>
    <x v="6"/>
    <s v="2016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  <x v="1"/>
    <s v="2015"/>
  </r>
  <r>
    <n v="1752"/>
    <s v="Adfectus Book"/>
    <s v="A little book of calm, in picture form, that will soothe the soul and un-furrow the brow."/>
    <n v="1200"/>
    <n v="3122"/>
    <x v="0"/>
    <s v="GB"/>
    <x v="1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  <x v="11"/>
    <s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d v="2016-03-21T16:59:28"/>
    <n v="1455991168"/>
    <x v="1753"/>
    <b v="0"/>
    <n v="35"/>
    <b v="1"/>
    <s v="photography/photobooks"/>
    <n v="108"/>
    <n v="462.85714285714283"/>
    <x v="8"/>
    <s v="photobooks"/>
    <x v="1"/>
    <s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  <x v="6"/>
    <s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d v="2015-10-05T18:56:01"/>
    <n v="1441479361"/>
    <x v="1755"/>
    <b v="0"/>
    <n v="4"/>
    <b v="1"/>
    <s v="photography/photobooks"/>
    <n v="120"/>
    <n v="7.5"/>
    <x v="8"/>
    <s v="photobooks"/>
    <x v="11"/>
    <s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d v="2016-08-29T04:01:09"/>
    <n v="1468987269"/>
    <x v="1756"/>
    <b v="0"/>
    <n v="120"/>
    <b v="1"/>
    <s v="photography/photobooks"/>
    <n v="102.82909090909091"/>
    <n v="47.13"/>
    <x v="8"/>
    <s v="photobooks"/>
    <x v="3"/>
    <s v="2016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  <x v="9"/>
    <s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d v="2016-07-14T22:56:32"/>
    <n v="1463352992"/>
    <x v="1758"/>
    <b v="0"/>
    <n v="27"/>
    <b v="1"/>
    <s v="photography/photobooks"/>
    <n v="114.7"/>
    <n v="42.481481481481481"/>
    <x v="8"/>
    <s v="photobooks"/>
    <x v="0"/>
    <s v="2016"/>
  </r>
  <r>
    <n v="1759"/>
    <s v="Death Valley"/>
    <s v="Death Valley will be the first photo book of Andi State"/>
    <n v="5000"/>
    <n v="5330"/>
    <x v="0"/>
    <s v="US"/>
    <x v="0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  <x v="1"/>
    <s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d v="2016-02-25T16:08:33"/>
    <n v="1454688513"/>
    <x v="1760"/>
    <b v="0"/>
    <n v="102"/>
    <b v="1"/>
    <s v="photography/photobooks"/>
    <n v="165.44"/>
    <n v="81.098039215686271"/>
    <x v="8"/>
    <s v="photobooks"/>
    <x v="2"/>
    <s v="2016"/>
  </r>
  <r>
    <n v="1761"/>
    <s v="I Wanted To See Boobs"/>
    <s v="A hardcover photobook telling the naked truth of a young photographers journey."/>
    <n v="100"/>
    <n v="155"/>
    <x v="0"/>
    <s v="GB"/>
    <x v="1"/>
    <n v="1442065060"/>
    <d v="2015-09-12T13:37:40"/>
    <n v="1437745060"/>
    <x v="1761"/>
    <b v="0"/>
    <n v="3"/>
    <b v="1"/>
    <s v="photography/photobooks"/>
    <n v="155"/>
    <n v="51.666666666666664"/>
    <x v="8"/>
    <s v="photobooks"/>
    <x v="7"/>
    <s v="2015"/>
  </r>
  <r>
    <n v="1762"/>
    <s v="&quot;The Naked Pixel&quot; Ali Pakele"/>
    <s v="Project rewards $25 gets you 190+ digital images"/>
    <n v="100"/>
    <n v="885"/>
    <x v="0"/>
    <s v="US"/>
    <x v="0"/>
    <n v="1457739245"/>
    <d v="2016-03-11T23:34:05"/>
    <n v="1455147245"/>
    <x v="1762"/>
    <b v="0"/>
    <n v="25"/>
    <b v="1"/>
    <s v="photography/photobooks"/>
    <n v="885"/>
    <n v="35.4"/>
    <x v="8"/>
    <s v="photobooks"/>
    <x v="1"/>
    <s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  <x v="11"/>
    <s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  <x v="3"/>
    <s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  <x v="3"/>
    <s v="2014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d v="2014-08-25T20:38:08"/>
    <n v="1407184688"/>
    <x v="1766"/>
    <b v="1"/>
    <n v="0"/>
    <b v="0"/>
    <s v="photography/photobooks"/>
    <n v="0"/>
    <n v="0"/>
    <x v="8"/>
    <s v="photobooks"/>
    <x v="3"/>
    <s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d v="2014-08-03T15:48:04"/>
    <n v="1404488884"/>
    <x v="1767"/>
    <b v="1"/>
    <n v="39"/>
    <b v="0"/>
    <s v="photography/photobooks"/>
    <n v="45.72"/>
    <n v="58.615384615384613"/>
    <x v="8"/>
    <s v="photobooks"/>
    <x v="3"/>
    <s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d v="2014-09-27T13:27:24"/>
    <n v="1406640444"/>
    <x v="1768"/>
    <b v="1"/>
    <n v="15"/>
    <b v="0"/>
    <s v="photography/photobooks"/>
    <n v="3.74"/>
    <n v="12.466666666666667"/>
    <x v="8"/>
    <s v="photobooks"/>
    <x v="7"/>
    <s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  <x v="9"/>
    <s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d v="2014-10-14T18:43:14"/>
    <n v="1410288194"/>
    <x v="1770"/>
    <b v="1"/>
    <n v="92"/>
    <b v="0"/>
    <s v="photography/photobooks"/>
    <n v="56.51428571428572"/>
    <n v="150.5"/>
    <x v="8"/>
    <s v="photobooks"/>
    <x v="11"/>
    <s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  <x v="11"/>
    <s v="2014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d v="2014-07-06T17:13:56"/>
    <n v="1399482836"/>
    <x v="1772"/>
    <b v="1"/>
    <n v="19"/>
    <b v="0"/>
    <s v="photography/photobooks"/>
    <n v="15.6"/>
    <n v="45.157894736842103"/>
    <x v="8"/>
    <s v="photobooks"/>
    <x v="0"/>
    <s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  <x v="9"/>
    <s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d v="2014-11-29T14:59:00"/>
    <n v="1413609292"/>
    <x v="1774"/>
    <b v="1"/>
    <n v="13"/>
    <b v="0"/>
    <s v="photography/photobooks"/>
    <n v="45.92"/>
    <n v="88.307692307692307"/>
    <x v="8"/>
    <s v="photobooks"/>
    <x v="8"/>
    <s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  <x v="11"/>
    <s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d v="2014-10-29T22:57:51"/>
    <n v="1411513071"/>
    <x v="1776"/>
    <b v="1"/>
    <n v="4"/>
    <b v="0"/>
    <s v="photography/photobooks"/>
    <n v="6.7"/>
    <n v="83.75"/>
    <x v="8"/>
    <s v="photobooks"/>
    <x v="11"/>
    <s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d v="2015-02-20T08:34:13"/>
    <n v="1421829253"/>
    <x v="1777"/>
    <b v="1"/>
    <n v="10"/>
    <b v="0"/>
    <s v="photography/photobooks"/>
    <n v="13.5625"/>
    <n v="65.099999999999994"/>
    <x v="8"/>
    <s v="photobooks"/>
    <x v="2"/>
    <s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  <x v="1"/>
    <s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  <x v="7"/>
    <s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  <x v="0"/>
    <s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  <x v="7"/>
    <s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  <x v="2"/>
    <s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  <x v="10"/>
    <s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d v="2015-01-31T03:25:00"/>
    <n v="1419954240"/>
    <x v="1784"/>
    <b v="1"/>
    <n v="33"/>
    <b v="0"/>
    <s v="photography/photobooks"/>
    <n v="39.76"/>
    <n v="60.242424242424242"/>
    <x v="8"/>
    <s v="photobooks"/>
    <x v="9"/>
    <s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  <x v="11"/>
    <s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  <x v="4"/>
    <s v="2014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d v="2015-04-04T14:43:57"/>
    <n v="1425570237"/>
    <x v="1787"/>
    <b v="1"/>
    <n v="24"/>
    <b v="0"/>
    <s v="photography/photobooks"/>
    <n v="15.329999999999998"/>
    <n v="63.875"/>
    <x v="8"/>
    <s v="photobooks"/>
    <x v="6"/>
    <s v="2015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d v="2014-10-31T22:45:42"/>
    <n v="1412203542"/>
    <x v="1788"/>
    <b v="1"/>
    <n v="4"/>
    <b v="0"/>
    <s v="photography/photobooks"/>
    <n v="1.3818181818181818"/>
    <n v="19"/>
    <x v="8"/>
    <s v="photobooks"/>
    <x v="11"/>
    <s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d v="2015-01-12T06:00:03"/>
    <n v="1415858403"/>
    <x v="1789"/>
    <b v="1"/>
    <n v="4"/>
    <b v="0"/>
    <s v="photography/photobooks"/>
    <n v="0.5"/>
    <n v="10"/>
    <x v="8"/>
    <s v="photobooks"/>
    <x v="9"/>
    <s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  <x v="2"/>
    <s v="2015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d v="2015-01-29T17:46:05"/>
    <n v="1417369565"/>
    <x v="1791"/>
    <b v="1"/>
    <n v="4"/>
    <b v="0"/>
    <s v="photography/photobooks"/>
    <n v="3.5666666666666664"/>
    <n v="26.75"/>
    <x v="8"/>
    <s v="photobooks"/>
    <x v="9"/>
    <s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  <x v="3"/>
    <s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d v="2014-11-27T22:24:00"/>
    <n v="1414531440"/>
    <x v="1793"/>
    <b v="1"/>
    <n v="2"/>
    <b v="0"/>
    <s v="photography/photobooks"/>
    <n v="1.3333333333333335"/>
    <n v="20"/>
    <x v="8"/>
    <s v="photobooks"/>
    <x v="8"/>
    <s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  <x v="2"/>
    <s v="2015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  <x v="11"/>
    <s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  <x v="0"/>
    <s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d v="2016-12-15T13:39:49"/>
    <n v="1479217189"/>
    <x v="1797"/>
    <b v="1"/>
    <n v="140"/>
    <b v="0"/>
    <s v="photography/photobooks"/>
    <n v="67.55"/>
    <n v="48.25"/>
    <x v="8"/>
    <s v="photobooks"/>
    <x v="4"/>
    <s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  <x v="2"/>
    <s v="2016"/>
  </r>
  <r>
    <n v="1799"/>
    <s v="The UnDiscovered Image"/>
    <s v="The UnDiscovered Image, a monthly publication dedicated to photographers."/>
    <n v="4000"/>
    <n v="69.83"/>
    <x v="2"/>
    <s v="GB"/>
    <x v="1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  <x v="8"/>
    <s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  <x v="11"/>
    <s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  <x v="4"/>
    <s v="2015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  <x v="5"/>
    <s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d v="2015-02-14T01:43:02"/>
    <n v="1421199782"/>
    <x v="1803"/>
    <b v="1"/>
    <n v="75"/>
    <b v="0"/>
    <s v="photography/photobooks"/>
    <n v="30.8"/>
    <n v="71.86666666666666"/>
    <x v="8"/>
    <s v="photobooks"/>
    <x v="2"/>
    <s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  <x v="8"/>
    <s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  <x v="11"/>
    <s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d v="2014-09-30T15:19:09"/>
    <n v="1409066349"/>
    <x v="1806"/>
    <b v="1"/>
    <n v="8"/>
    <b v="0"/>
    <s v="photography/photobooks"/>
    <n v="2.9550000000000001"/>
    <n v="73.875"/>
    <x v="8"/>
    <s v="photobooks"/>
    <x v="7"/>
    <s v="2014"/>
  </r>
  <r>
    <n v="1807"/>
    <s v="Anywhere but Here"/>
    <s v="I want to explore alternative cultures and lifestyles in America."/>
    <n v="5000"/>
    <n v="553"/>
    <x v="2"/>
    <s v="US"/>
    <x v="0"/>
    <n v="1411868313"/>
    <d v="2014-09-28T01:38:33"/>
    <n v="1409276313"/>
    <x v="1807"/>
    <b v="1"/>
    <n v="8"/>
    <b v="0"/>
    <s v="photography/photobooks"/>
    <n v="11.06"/>
    <n v="69.125"/>
    <x v="8"/>
    <s v="photobooks"/>
    <x v="7"/>
    <s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  <x v="2"/>
    <s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  <x v="1"/>
    <s v="2015"/>
  </r>
  <r>
    <n v="1810"/>
    <s v="Film Speed"/>
    <s v="Film Speed is a series of Zines focusing on architecture shot completely on 35 and 120mm film."/>
    <n v="450"/>
    <n v="15"/>
    <x v="2"/>
    <s v="US"/>
    <x v="0"/>
    <n v="1408657826"/>
    <d v="2014-08-21T21:50:26"/>
    <n v="1407621026"/>
    <x v="1810"/>
    <b v="0"/>
    <n v="2"/>
    <b v="0"/>
    <s v="photography/photobooks"/>
    <n v="3.3333333333333335"/>
    <n v="7.5"/>
    <x v="8"/>
    <s v="photobooks"/>
    <x v="3"/>
    <s v="2014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  <x v="11"/>
    <s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  <x v="0"/>
    <s v="201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d v="2014-08-08T21:20:12"/>
    <n v="1404940812"/>
    <x v="1813"/>
    <b v="0"/>
    <n v="0"/>
    <b v="0"/>
    <s v="photography/photobooks"/>
    <n v="0"/>
    <n v="0"/>
    <x v="8"/>
    <s v="photobooks"/>
    <x v="3"/>
    <s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  <x v="2"/>
    <s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d v="2015-07-01T21:45:37"/>
    <n v="1434577537"/>
    <x v="1815"/>
    <b v="0"/>
    <n v="0"/>
    <b v="0"/>
    <s v="photography/photobooks"/>
    <n v="0"/>
    <n v="0"/>
    <x v="8"/>
    <s v="photobooks"/>
    <x v="0"/>
    <s v="2015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d v="2016-07-25T19:00:00"/>
    <n v="1467061303"/>
    <x v="1816"/>
    <b v="0"/>
    <n v="6"/>
    <b v="0"/>
    <s v="photography/photobooks"/>
    <n v="2.036"/>
    <n v="84.833333333333329"/>
    <x v="8"/>
    <s v="photobooks"/>
    <x v="0"/>
    <s v="2016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d v="2017-01-30T06:59:00"/>
    <n v="1480607607"/>
    <x v="1817"/>
    <b v="0"/>
    <n v="100"/>
    <b v="0"/>
    <s v="photography/photobooks"/>
    <n v="52.327777777777776"/>
    <n v="94.19"/>
    <x v="8"/>
    <s v="photobooks"/>
    <x v="9"/>
    <s v="2017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d v="2015-04-03T04:37:30"/>
    <n v="1425447450"/>
    <x v="1818"/>
    <b v="0"/>
    <n v="0"/>
    <b v="0"/>
    <s v="photography/photobooks"/>
    <n v="0"/>
    <n v="0"/>
    <x v="8"/>
    <s v="photobooks"/>
    <x v="6"/>
    <s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d v="2014-07-30T18:03:16"/>
    <n v="1404151396"/>
    <x v="1819"/>
    <b v="0"/>
    <n v="4"/>
    <b v="0"/>
    <s v="photography/photobooks"/>
    <n v="2.083333333333333"/>
    <n v="6.25"/>
    <x v="8"/>
    <s v="photobooks"/>
    <x v="0"/>
    <s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d v="2015-04-01T01:01:30"/>
    <n v="1425261690"/>
    <x v="1820"/>
    <b v="0"/>
    <n v="8"/>
    <b v="0"/>
    <s v="photography/photobooks"/>
    <n v="6.565384615384616"/>
    <n v="213.375"/>
    <x v="8"/>
    <s v="photobooks"/>
    <x v="6"/>
    <s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d v="2012-03-03T07:39:27"/>
    <n v="1326872367"/>
    <x v="1821"/>
    <b v="0"/>
    <n v="57"/>
    <b v="1"/>
    <s v="music/rock"/>
    <n v="134.88999999999999"/>
    <n v="59.162280701754383"/>
    <x v="4"/>
    <s v="rock"/>
    <x v="1"/>
    <s v="2012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d v="2014-01-31T19:01:00"/>
    <n v="1388084862"/>
    <x v="1822"/>
    <b v="0"/>
    <n v="11"/>
    <b v="1"/>
    <s v="music/rock"/>
    <n v="100"/>
    <n v="27.272727272727273"/>
    <x v="4"/>
    <s v="rock"/>
    <x v="9"/>
    <s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d v="2012-10-24T16:26:16"/>
    <n v="1348503976"/>
    <x v="1823"/>
    <b v="0"/>
    <n v="33"/>
    <b v="1"/>
    <s v="music/rock"/>
    <n v="115.85714285714286"/>
    <n v="24.575757575757574"/>
    <x v="4"/>
    <s v="rock"/>
    <x v="11"/>
    <s v="2012"/>
  </r>
  <r>
    <n v="1824"/>
    <s v="Tin Man's Broken Wisdom Fund"/>
    <s v="cd fund raiser"/>
    <n v="3000"/>
    <n v="3002"/>
    <x v="0"/>
    <s v="US"/>
    <x v="0"/>
    <n v="1389146880"/>
    <d v="2014-01-08T02:08:00"/>
    <n v="1387403967"/>
    <x v="1824"/>
    <b v="0"/>
    <n v="40"/>
    <b v="1"/>
    <s v="music/rock"/>
    <n v="100.06666666666666"/>
    <n v="75.05"/>
    <x v="4"/>
    <s v="rock"/>
    <x v="9"/>
    <s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d v="2013-07-11T20:01:43"/>
    <n v="1371585703"/>
    <x v="1825"/>
    <b v="0"/>
    <n v="50"/>
    <b v="1"/>
    <s v="music/rock"/>
    <n v="105.05"/>
    <n v="42.02"/>
    <x v="4"/>
    <s v="rock"/>
    <x v="0"/>
    <s v="2013"/>
  </r>
  <r>
    <n v="1826"/>
    <s v="BEAR GHOST! Professional Recording! Yay!"/>
    <s v="Hear your favorite Bear Ghost in eargasmic quality!"/>
    <n v="2000"/>
    <n v="2020"/>
    <x v="0"/>
    <s v="US"/>
    <x v="0"/>
    <n v="1392675017"/>
    <d v="2014-02-17T22:10:17"/>
    <n v="1390083017"/>
    <x v="1826"/>
    <b v="0"/>
    <n v="38"/>
    <b v="1"/>
    <s v="music/rock"/>
    <n v="101"/>
    <n v="53.157894736842103"/>
    <x v="4"/>
    <s v="rock"/>
    <x v="2"/>
    <s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d v="2011-03-03T07:49:21"/>
    <n v="1294818561"/>
    <x v="1827"/>
    <b v="0"/>
    <n v="96"/>
    <b v="1"/>
    <s v="music/rock"/>
    <n v="100.66250000000001"/>
    <n v="83.885416666666671"/>
    <x v="4"/>
    <s v="rock"/>
    <x v="1"/>
    <s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d v="2014-05-09T22:00:00"/>
    <n v="1396906530"/>
    <x v="1828"/>
    <b v="0"/>
    <n v="48"/>
    <b v="1"/>
    <s v="music/rock"/>
    <n v="100.16000000000001"/>
    <n v="417.33333333333331"/>
    <x v="4"/>
    <s v="rock"/>
    <x v="10"/>
    <s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d v="2011-01-21T22:00:00"/>
    <n v="1291428371"/>
    <x v="1829"/>
    <b v="0"/>
    <n v="33"/>
    <b v="1"/>
    <s v="music/rock"/>
    <n v="166.68333333333334"/>
    <n v="75.765151515151516"/>
    <x v="4"/>
    <s v="rock"/>
    <x v="9"/>
    <s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d v="2014-02-24T16:25:07"/>
    <n v="1390667107"/>
    <x v="1830"/>
    <b v="0"/>
    <n v="226"/>
    <b v="1"/>
    <s v="music/rock"/>
    <n v="101.53333333333335"/>
    <n v="67.389380530973455"/>
    <x v="4"/>
    <s v="rock"/>
    <x v="2"/>
    <s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d v="2012-05-12T23:54:23"/>
    <n v="1335570863"/>
    <x v="1831"/>
    <b v="0"/>
    <n v="14"/>
    <b v="1"/>
    <s v="music/rock"/>
    <n v="103"/>
    <n v="73.571428571428569"/>
    <x v="4"/>
    <s v="rock"/>
    <x v="10"/>
    <s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d v="2011-03-04T12:57:07"/>
    <n v="1296651427"/>
    <x v="1832"/>
    <b v="0"/>
    <n v="20"/>
    <b v="1"/>
    <s v="music/rock"/>
    <n v="142.85714285714286"/>
    <n v="25"/>
    <x v="4"/>
    <s v="rock"/>
    <x v="1"/>
    <s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d v="2013-03-02T07:59:00"/>
    <n v="1359421403"/>
    <x v="1833"/>
    <b v="0"/>
    <n v="25"/>
    <b v="1"/>
    <s v="music/rock"/>
    <n v="262.5"/>
    <n v="42"/>
    <x v="4"/>
    <s v="rock"/>
    <x v="1"/>
    <s v="2013"/>
  </r>
  <r>
    <n v="1834"/>
    <s v="TDJ - All Part of the Plan EP/Tour"/>
    <s v="Help us fund our first tour and promote our new EP!"/>
    <n v="10000"/>
    <n v="11805"/>
    <x v="0"/>
    <s v="US"/>
    <x v="0"/>
    <n v="1422140895"/>
    <d v="2015-01-24T23:08:15"/>
    <n v="1418684895"/>
    <x v="1834"/>
    <b v="0"/>
    <n v="90"/>
    <b v="1"/>
    <s v="music/rock"/>
    <n v="118.05000000000001"/>
    <n v="131.16666666666666"/>
    <x v="4"/>
    <s v="rock"/>
    <x v="9"/>
    <s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d v="2016-03-31T15:51:11"/>
    <n v="1456851071"/>
    <x v="1835"/>
    <b v="0"/>
    <n v="11"/>
    <b v="1"/>
    <s v="music/rock"/>
    <n v="104"/>
    <n v="47.272727272727273"/>
    <x v="4"/>
    <s v="rock"/>
    <x v="1"/>
    <s v="2016"/>
  </r>
  <r>
    <n v="1836"/>
    <s v="KICKSTART OUR &lt;+3"/>
    <s v="Help fund our 2013 Sound &amp; Lighting Touring rig!"/>
    <n v="5000"/>
    <n v="10017"/>
    <x v="0"/>
    <s v="US"/>
    <x v="0"/>
    <n v="1361129129"/>
    <d v="2013-02-17T19:25:29"/>
    <n v="1359660329"/>
    <x v="1836"/>
    <b v="0"/>
    <n v="55"/>
    <b v="1"/>
    <s v="music/rock"/>
    <n v="200.34"/>
    <n v="182.12727272727273"/>
    <x v="4"/>
    <s v="rock"/>
    <x v="2"/>
    <s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d v="2012-03-18T00:08:55"/>
    <n v="1326848935"/>
    <x v="1837"/>
    <b v="0"/>
    <n v="30"/>
    <b v="1"/>
    <s v="music/rock"/>
    <n v="306.83333333333331"/>
    <n v="61.366666666666667"/>
    <x v="4"/>
    <s v="rock"/>
    <x v="1"/>
    <s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d v="2011-10-01T03:00:00"/>
    <n v="1314989557"/>
    <x v="1838"/>
    <b v="0"/>
    <n v="28"/>
    <b v="1"/>
    <s v="music/rock"/>
    <n v="100.149"/>
    <n v="35.767499999999998"/>
    <x v="4"/>
    <s v="rock"/>
    <x v="11"/>
    <s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d v="2016-10-01T17:19:42"/>
    <n v="1472750382"/>
    <x v="1839"/>
    <b v="0"/>
    <n v="45"/>
    <b v="1"/>
    <s v="music/rock"/>
    <n v="205.29999999999998"/>
    <n v="45.62222222222222"/>
    <x v="4"/>
    <s v="rock"/>
    <x v="11"/>
    <s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d v="2013-05-07T04:59:00"/>
    <n v="1366251510"/>
    <x v="1840"/>
    <b v="0"/>
    <n v="13"/>
    <b v="1"/>
    <s v="music/rock"/>
    <n v="108.88888888888889"/>
    <n v="75.384615384615387"/>
    <x v="4"/>
    <s v="rock"/>
    <x v="10"/>
    <s v="2013"/>
  </r>
  <r>
    <n v="1841"/>
    <s v="Hydra Effect Debut EP"/>
    <s v="Hard Rock with a Positive Message. Help us fund, release and promote our debut EP!"/>
    <n v="2000"/>
    <n v="2035"/>
    <x v="0"/>
    <s v="US"/>
    <x v="0"/>
    <n v="1400561940"/>
    <d v="2014-05-20T04:59:00"/>
    <n v="1397679445"/>
    <x v="1841"/>
    <b v="0"/>
    <n v="40"/>
    <b v="1"/>
    <s v="music/rock"/>
    <n v="101.75"/>
    <n v="50.875"/>
    <x v="4"/>
    <s v="rock"/>
    <x v="10"/>
    <s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d v="2015-03-02T05:59:00"/>
    <n v="1422371381"/>
    <x v="1842"/>
    <b v="0"/>
    <n v="21"/>
    <b v="1"/>
    <s v="music/rock"/>
    <n v="125.25"/>
    <n v="119.28571428571429"/>
    <x v="4"/>
    <s v="rock"/>
    <x v="1"/>
    <s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d v="2011-02-20T23:52:34"/>
    <n v="1295653954"/>
    <x v="1843"/>
    <b v="0"/>
    <n v="134"/>
    <b v="1"/>
    <s v="music/rock"/>
    <n v="124.0061"/>
    <n v="92.541865671641801"/>
    <x v="4"/>
    <s v="rock"/>
    <x v="2"/>
    <s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d v="2011-06-11T03:00:00"/>
    <n v="1304464914"/>
    <x v="1844"/>
    <b v="0"/>
    <n v="20"/>
    <b v="1"/>
    <s v="music/rock"/>
    <n v="101.4"/>
    <n v="76.05"/>
    <x v="4"/>
    <s v="rock"/>
    <x v="5"/>
    <s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d v="2016-06-17T04:55:00"/>
    <n v="1464854398"/>
    <x v="1845"/>
    <b v="0"/>
    <n v="19"/>
    <b v="1"/>
    <s v="music/rock"/>
    <n v="100"/>
    <n v="52.631578947368418"/>
    <x v="4"/>
    <s v="rock"/>
    <x v="5"/>
    <s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d v="2012-12-15T15:36:17"/>
    <n v="1352993777"/>
    <x v="1846"/>
    <b v="0"/>
    <n v="209"/>
    <b v="1"/>
    <s v="music/rock"/>
    <n v="137.92666666666668"/>
    <n v="98.990430622009569"/>
    <x v="4"/>
    <s v="rock"/>
    <x v="4"/>
    <s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d v="2015-04-21T05:40:32"/>
    <n v="1427780432"/>
    <x v="1847"/>
    <b v="0"/>
    <n v="38"/>
    <b v="1"/>
    <s v="music/rock"/>
    <n v="120.88000000000001"/>
    <n v="79.526315789473685"/>
    <x v="4"/>
    <s v="rock"/>
    <x v="6"/>
    <s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d v="2011-07-31T06:59:00"/>
    <n v="1306608888"/>
    <x v="1848"/>
    <b v="0"/>
    <n v="24"/>
    <b v="1"/>
    <s v="music/rock"/>
    <n v="107.36666666666667"/>
    <n v="134.20833333333334"/>
    <x v="4"/>
    <s v="rock"/>
    <x v="0"/>
    <s v="2011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d v="2012-10-17T20:17:39"/>
    <n v="1347913059"/>
    <x v="1849"/>
    <b v="0"/>
    <n v="8"/>
    <b v="1"/>
    <s v="music/rock"/>
    <n v="100.33333333333334"/>
    <n v="37.625"/>
    <x v="4"/>
    <s v="rock"/>
    <x v="11"/>
    <s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d v="2014-07-10T23:01:40"/>
    <n v="1402441300"/>
    <x v="1850"/>
    <b v="0"/>
    <n v="179"/>
    <b v="1"/>
    <s v="music/rock"/>
    <n v="101.52222222222223"/>
    <n v="51.044692737430168"/>
    <x v="4"/>
    <s v="rock"/>
    <x v="0"/>
    <s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d v="2014-07-28T01:00:00"/>
    <n v="1404769538"/>
    <x v="1851"/>
    <b v="0"/>
    <n v="26"/>
    <b v="1"/>
    <s v="music/rock"/>
    <n v="100.07692307692308"/>
    <n v="50.03846153846154"/>
    <x v="4"/>
    <s v="rock"/>
    <x v="0"/>
    <s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d v="2015-04-25T00:00:00"/>
    <n v="1426703452"/>
    <x v="1852"/>
    <b v="0"/>
    <n v="131"/>
    <b v="1"/>
    <s v="music/rock"/>
    <n v="116.96666666666667"/>
    <n v="133.93129770992365"/>
    <x v="4"/>
    <s v="rock"/>
    <x v="6"/>
    <s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d v="2012-11-14T02:26:57"/>
    <n v="1348536417"/>
    <x v="1853"/>
    <b v="0"/>
    <n v="14"/>
    <b v="1"/>
    <s v="music/rock"/>
    <n v="101.875"/>
    <n v="58.214285714285715"/>
    <x v="4"/>
    <s v="rock"/>
    <x v="8"/>
    <s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d v="2013-05-24T00:30:37"/>
    <n v="1366763437"/>
    <x v="1854"/>
    <b v="0"/>
    <n v="174"/>
    <b v="1"/>
    <s v="music/rock"/>
    <n v="102.12366666666665"/>
    <n v="88.037643678160919"/>
    <x v="4"/>
    <s v="rock"/>
    <x v="10"/>
    <s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d v="2014-01-06T12:55:40"/>
    <n v="1385124940"/>
    <x v="1855"/>
    <b v="0"/>
    <n v="191"/>
    <b v="1"/>
    <s v="music/rock"/>
    <n v="154.05897142857143"/>
    <n v="70.576753926701571"/>
    <x v="4"/>
    <s v="rock"/>
    <x v="9"/>
    <s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d v="2014-07-18T20:31:12"/>
    <n v="1403901072"/>
    <x v="1856"/>
    <b v="0"/>
    <n v="38"/>
    <b v="1"/>
    <s v="music/rock"/>
    <n v="101.25"/>
    <n v="53.289473684210527"/>
    <x v="4"/>
    <s v="rock"/>
    <x v="0"/>
    <s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d v="2014-09-12T18:26:53"/>
    <n v="1407954413"/>
    <x v="1857"/>
    <b v="0"/>
    <n v="22"/>
    <b v="1"/>
    <s v="music/rock"/>
    <n v="100"/>
    <n v="136.36363636363637"/>
    <x v="4"/>
    <s v="rock"/>
    <x v="7"/>
    <s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d v="2011-12-16T05:48:41"/>
    <n v="1318826921"/>
    <x v="1858"/>
    <b v="0"/>
    <n v="149"/>
    <b v="1"/>
    <s v="music/rock"/>
    <n v="108.74800874800874"/>
    <n v="40.547315436241611"/>
    <x v="4"/>
    <s v="rock"/>
    <x v="4"/>
    <s v="2011"/>
  </r>
  <r>
    <n v="1859"/>
    <s v="Queen Kwong Tour to London and Paris"/>
    <s v="Queen Kwong is going ON TOUR to London and Paris!"/>
    <n v="3000"/>
    <n v="3955"/>
    <x v="0"/>
    <s v="US"/>
    <x v="0"/>
    <n v="1316716129"/>
    <d v="2011-09-22T18:28:49"/>
    <n v="1314124129"/>
    <x v="1859"/>
    <b v="0"/>
    <n v="56"/>
    <b v="1"/>
    <s v="music/rock"/>
    <n v="131.83333333333334"/>
    <n v="70.625"/>
    <x v="4"/>
    <s v="rock"/>
    <x v="7"/>
    <s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d v="2014-02-06T17:01:24"/>
    <n v="1389891684"/>
    <x v="1860"/>
    <b v="0"/>
    <n v="19"/>
    <b v="1"/>
    <s v="music/rock"/>
    <n v="133.46666666666667"/>
    <n v="52.684210526315788"/>
    <x v="4"/>
    <s v="rock"/>
    <x v="2"/>
    <s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d v="2015-01-26T07:12:21"/>
    <n v="1419664341"/>
    <x v="1861"/>
    <b v="0"/>
    <n v="0"/>
    <b v="0"/>
    <s v="games/mobile games"/>
    <n v="0"/>
    <n v="0"/>
    <x v="6"/>
    <s v="mobile games"/>
    <x v="9"/>
    <s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d v="2017-03-08T07:30:00"/>
    <n v="1484912974"/>
    <x v="1862"/>
    <b v="0"/>
    <n v="16"/>
    <b v="0"/>
    <s v="games/mobile games"/>
    <n v="8.0833333333333321"/>
    <n v="90.9375"/>
    <x v="6"/>
    <s v="mobile games"/>
    <x v="1"/>
    <s v="2017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d v="2014-06-12T19:08:05"/>
    <n v="1400008085"/>
    <x v="1863"/>
    <b v="0"/>
    <n v="2"/>
    <b v="0"/>
    <s v="games/mobile games"/>
    <n v="0.4"/>
    <n v="5"/>
    <x v="6"/>
    <s v="mobile games"/>
    <x v="5"/>
    <s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  <x v="10"/>
    <s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d v="2016-11-06T09:49:07"/>
    <n v="1475398147"/>
    <x v="1865"/>
    <b v="0"/>
    <n v="2"/>
    <b v="0"/>
    <s v="games/mobile games"/>
    <n v="3.6363636363636364E-3"/>
    <n v="2"/>
    <x v="6"/>
    <s v="mobile games"/>
    <x v="8"/>
    <s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d v="2017-03-01T04:00:00"/>
    <n v="1483768497"/>
    <x v="1866"/>
    <b v="0"/>
    <n v="2"/>
    <b v="0"/>
    <s v="games/mobile games"/>
    <n v="0.5"/>
    <n v="62.5"/>
    <x v="6"/>
    <s v="mobile games"/>
    <x v="1"/>
    <s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d v="2016-11-05T22:11:52"/>
    <n v="1475791912"/>
    <x v="1867"/>
    <b v="0"/>
    <n v="1"/>
    <b v="0"/>
    <s v="games/mobile games"/>
    <n v="0.05"/>
    <n v="10"/>
    <x v="6"/>
    <s v="mobile games"/>
    <x v="8"/>
    <s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  <x v="4"/>
    <s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d v="2017-01-04T00:04:09"/>
    <n v="1480896249"/>
    <x v="1869"/>
    <b v="0"/>
    <n v="0"/>
    <b v="0"/>
    <s v="games/mobile games"/>
    <n v="0"/>
    <n v="0"/>
    <x v="6"/>
    <s v="mobile games"/>
    <x v="9"/>
    <s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  <x v="9"/>
    <s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  <x v="8"/>
    <s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d v="2015-06-30T03:06:42"/>
    <n v="1433041602"/>
    <x v="1872"/>
    <b v="0"/>
    <n v="13"/>
    <b v="0"/>
    <s v="games/mobile games"/>
    <n v="1.06"/>
    <n v="16.307692307692307"/>
    <x v="6"/>
    <s v="mobile games"/>
    <x v="5"/>
    <s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d v="2015-07-08T16:45:00"/>
    <n v="1433861210"/>
    <x v="1873"/>
    <b v="0"/>
    <n v="2"/>
    <b v="0"/>
    <s v="games/mobile games"/>
    <n v="0.44999999999999996"/>
    <n v="18"/>
    <x v="6"/>
    <s v="mobile games"/>
    <x v="0"/>
    <s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d v="2016-06-28T23:15:33"/>
    <n v="1465427733"/>
    <x v="1874"/>
    <b v="0"/>
    <n v="2"/>
    <b v="0"/>
    <s v="games/mobile games"/>
    <n v="1.6250000000000001E-2"/>
    <n v="13"/>
    <x v="6"/>
    <s v="mobile games"/>
    <x v="5"/>
    <s v="2016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d v="2016-08-06T21:35:08"/>
    <n v="1465335308"/>
    <x v="1875"/>
    <b v="0"/>
    <n v="3"/>
    <b v="0"/>
    <s v="games/mobile games"/>
    <n v="0.51"/>
    <n v="17"/>
    <x v="6"/>
    <s v="mobile games"/>
    <x v="3"/>
    <s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d v="2014-06-16T06:50:05"/>
    <n v="1400309405"/>
    <x v="1876"/>
    <b v="0"/>
    <n v="0"/>
    <b v="0"/>
    <s v="games/mobile games"/>
    <n v="0"/>
    <n v="0"/>
    <x v="6"/>
    <s v="mobile games"/>
    <x v="5"/>
    <s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d v="2015-03-01T00:42:05"/>
    <n v="1422664925"/>
    <x v="1877"/>
    <b v="0"/>
    <n v="0"/>
    <b v="0"/>
    <s v="games/mobile games"/>
    <n v="0"/>
    <n v="0"/>
    <x v="6"/>
    <s v="mobile games"/>
    <x v="1"/>
    <s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d v="2014-06-13T00:12:35"/>
    <n v="1400026355"/>
    <x v="1878"/>
    <b v="0"/>
    <n v="0"/>
    <b v="0"/>
    <s v="games/mobile games"/>
    <n v="0"/>
    <n v="0"/>
    <x v="6"/>
    <s v="mobile games"/>
    <x v="5"/>
    <s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d v="2016-03-14T14:35:29"/>
    <n v="1455377729"/>
    <x v="1879"/>
    <b v="0"/>
    <n v="2"/>
    <b v="0"/>
    <s v="games/mobile games"/>
    <n v="0.12"/>
    <n v="3"/>
    <x v="6"/>
    <s v="mobile games"/>
    <x v="1"/>
    <s v="2016"/>
  </r>
  <r>
    <n v="1880"/>
    <s v="Sim Betting Football"/>
    <s v="Sim Betting Football is the only football (soccer) betting simulation  game."/>
    <n v="5000"/>
    <n v="1004"/>
    <x v="2"/>
    <s v="GB"/>
    <x v="1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  <x v="1"/>
    <s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  <x v="1"/>
    <s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  <x v="0"/>
    <s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d v="2012-04-08T21:45:08"/>
    <n v="1331333108"/>
    <x v="1883"/>
    <b v="0"/>
    <n v="32"/>
    <b v="1"/>
    <s v="music/indie rock"/>
    <n v="104.8048048048048"/>
    <n v="32.71875"/>
    <x v="4"/>
    <s v="indie rock"/>
    <x v="6"/>
    <s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d v="2012-11-27T12:00:00"/>
    <n v="1350967535"/>
    <x v="1884"/>
    <b v="0"/>
    <n v="26"/>
    <b v="1"/>
    <s v="music/indie rock"/>
    <n v="135.1"/>
    <n v="51.96153846153846"/>
    <x v="4"/>
    <s v="indie rock"/>
    <x v="8"/>
    <s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  <x v="3"/>
    <s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  <x v="8"/>
    <s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d v="2015-12-03T21:30:00"/>
    <n v="1447614732"/>
    <x v="1887"/>
    <b v="0"/>
    <n v="8"/>
    <b v="1"/>
    <s v="music/indie rock"/>
    <n v="111.16666666666666"/>
    <n v="416.875"/>
    <x v="4"/>
    <s v="indie rock"/>
    <x v="4"/>
    <s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d v="2010-06-01T04:59:00"/>
    <n v="1272692732"/>
    <x v="1888"/>
    <b v="0"/>
    <n v="89"/>
    <b v="1"/>
    <s v="music/indie rock"/>
    <n v="166.08"/>
    <n v="46.651685393258425"/>
    <x v="4"/>
    <s v="indie rock"/>
    <x v="5"/>
    <s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  <x v="1"/>
    <s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  <x v="4"/>
    <s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  <x v="0"/>
    <s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  <x v="5"/>
    <s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d v="2011-04-16T03:59:00"/>
    <n v="1301524585"/>
    <x v="1893"/>
    <b v="0"/>
    <n v="45"/>
    <b v="1"/>
    <s v="music/indie rock"/>
    <n v="104"/>
    <n v="57.777777777777779"/>
    <x v="4"/>
    <s v="indie rock"/>
    <x v="6"/>
    <s v="2011"/>
  </r>
  <r>
    <n v="1894"/>
    <s v="Help me release my first 3 song EP!!"/>
    <s v="Im trying to raise $1000 for a 3 song EP in a studio!"/>
    <n v="1000"/>
    <n v="1145"/>
    <x v="0"/>
    <s v="US"/>
    <x v="0"/>
    <n v="1329082983"/>
    <d v="2012-02-12T21:43:03"/>
    <n v="1326404583"/>
    <x v="1894"/>
    <b v="0"/>
    <n v="20"/>
    <b v="1"/>
    <s v="music/indie rock"/>
    <n v="114.5"/>
    <n v="57.25"/>
    <x v="4"/>
    <s v="indie rock"/>
    <x v="2"/>
    <s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  <x v="11"/>
    <s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d v="2012-04-12T17:02:45"/>
    <n v="1331658165"/>
    <x v="1896"/>
    <b v="0"/>
    <n v="13"/>
    <b v="1"/>
    <s v="music/indie rock"/>
    <n v="123.94678492239468"/>
    <n v="43"/>
    <x v="4"/>
    <s v="indie rock"/>
    <x v="6"/>
    <s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  <x v="1"/>
    <s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d v="2016-02-01T18:00:00"/>
    <n v="1451277473"/>
    <x v="1898"/>
    <b v="0"/>
    <n v="21"/>
    <b v="1"/>
    <s v="music/indie rock"/>
    <n v="144.5"/>
    <n v="68.80952380952381"/>
    <x v="4"/>
    <s v="indie rock"/>
    <x v="2"/>
    <s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  <x v="1"/>
    <s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d v="2012-10-06T09:59:00"/>
    <n v="1347137731"/>
    <x v="1900"/>
    <b v="0"/>
    <n v="54"/>
    <b v="1"/>
    <s v="music/indie rock"/>
    <n v="109.3644"/>
    <n v="50.631666666666668"/>
    <x v="4"/>
    <s v="indie rock"/>
    <x v="11"/>
    <s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d v="2015-05-22T13:00:00"/>
    <n v="1429707729"/>
    <x v="1901"/>
    <b v="0"/>
    <n v="25"/>
    <b v="0"/>
    <s v="technology/gadgets"/>
    <n v="2.6969696969696968"/>
    <n v="106.8"/>
    <x v="2"/>
    <s v="gadgets"/>
    <x v="10"/>
    <s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d v="2015-03-04T18:57:27"/>
    <n v="1422903447"/>
    <x v="1902"/>
    <b v="0"/>
    <n v="3"/>
    <b v="0"/>
    <s v="technology/gadgets"/>
    <n v="1.2"/>
    <n v="4"/>
    <x v="2"/>
    <s v="gadgets"/>
    <x v="1"/>
    <s v="2015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d v="2017-01-27T18:29:51"/>
    <n v="1480357791"/>
    <x v="1903"/>
    <b v="0"/>
    <n v="41"/>
    <b v="0"/>
    <s v="technology/gadgets"/>
    <n v="46.6"/>
    <n v="34.097560975609753"/>
    <x v="2"/>
    <s v="gadgets"/>
    <x v="9"/>
    <s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d v="2016-01-02T16:27:01"/>
    <n v="1447864021"/>
    <x v="1904"/>
    <b v="0"/>
    <n v="2"/>
    <b v="0"/>
    <s v="technology/gadgets"/>
    <n v="0.1"/>
    <n v="25"/>
    <x v="2"/>
    <s v="gadgets"/>
    <x v="9"/>
    <s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d v="2014-09-07T22:13:14"/>
    <n v="1407535994"/>
    <x v="1905"/>
    <b v="0"/>
    <n v="4"/>
    <b v="0"/>
    <s v="technology/gadgets"/>
    <n v="0.16800000000000001"/>
    <n v="10.5"/>
    <x v="2"/>
    <s v="gadgets"/>
    <x v="7"/>
    <s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d v="2016-06-23T16:06:23"/>
    <n v="1464105983"/>
    <x v="1906"/>
    <b v="0"/>
    <n v="99"/>
    <b v="0"/>
    <s v="technology/gadgets"/>
    <n v="42.76"/>
    <n v="215.95959595959596"/>
    <x v="2"/>
    <s v="gadgets"/>
    <x v="5"/>
    <s v="2016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d v="2014-05-23T14:05:25"/>
    <n v="1399557925"/>
    <x v="1907"/>
    <b v="0"/>
    <n v="4"/>
    <b v="0"/>
    <s v="technology/gadgets"/>
    <n v="0.28333333333333333"/>
    <n v="21.25"/>
    <x v="2"/>
    <s v="gadgets"/>
    <x v="10"/>
    <s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d v="2016-12-29T22:01:40"/>
    <n v="1480456900"/>
    <x v="1908"/>
    <b v="0"/>
    <n v="4"/>
    <b v="0"/>
    <s v="technology/gadgets"/>
    <n v="1.7319999999999998"/>
    <n v="108.25"/>
    <x v="2"/>
    <s v="gadgets"/>
    <x v="4"/>
    <s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  <x v="11"/>
    <s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  <x v="11"/>
    <s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d v="2014-08-09T00:48:54"/>
    <n v="1404953334"/>
    <x v="1911"/>
    <b v="0"/>
    <n v="1"/>
    <b v="0"/>
    <s v="technology/gadgets"/>
    <n v="2.3529411764705882E-2"/>
    <n v="10"/>
    <x v="2"/>
    <s v="gadgets"/>
    <x v="3"/>
    <s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d v="2015-06-04T05:26:00"/>
    <n v="1430803560"/>
    <x v="1912"/>
    <b v="0"/>
    <n v="42"/>
    <b v="0"/>
    <s v="technology/gadgets"/>
    <n v="59.3"/>
    <n v="70.595238095238102"/>
    <x v="2"/>
    <s v="gadgets"/>
    <x v="5"/>
    <s v="2015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d v="2014-10-08T12:16:18"/>
    <n v="1410178578"/>
    <x v="1913"/>
    <b v="0"/>
    <n v="26"/>
    <b v="0"/>
    <s v="technology/gadgets"/>
    <n v="1.3270833333333334"/>
    <n v="24.5"/>
    <x v="2"/>
    <s v="gadgets"/>
    <x v="11"/>
    <s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d v="2014-11-01T03:59:00"/>
    <n v="1413519073"/>
    <x v="1914"/>
    <b v="0"/>
    <n v="2"/>
    <b v="0"/>
    <s v="technology/gadgets"/>
    <n v="9.0090090090090094"/>
    <n v="30"/>
    <x v="2"/>
    <s v="gadgets"/>
    <x v="8"/>
    <s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d v="2014-09-02T01:10:22"/>
    <n v="1407892222"/>
    <x v="1915"/>
    <b v="0"/>
    <n v="4"/>
    <b v="0"/>
    <s v="technology/gadgets"/>
    <n v="1.6"/>
    <n v="2"/>
    <x v="2"/>
    <s v="gadgets"/>
    <x v="7"/>
    <s v="2014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d v="2016-11-07T18:12:55"/>
    <n v="1476378775"/>
    <x v="1916"/>
    <b v="0"/>
    <n v="6"/>
    <b v="0"/>
    <s v="technology/gadgets"/>
    <n v="0.51"/>
    <n v="17"/>
    <x v="2"/>
    <s v="gadgets"/>
    <x v="8"/>
    <s v="2016"/>
  </r>
  <r>
    <n v="1917"/>
    <s v="Chronovisor:The MOST innovative watch for night time reading"/>
    <s v="Let's build a legendary brand altogether"/>
    <n v="390000"/>
    <n v="205025"/>
    <x v="2"/>
    <s v="HK"/>
    <x v="6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  <x v="2"/>
    <s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d v="2014-08-12T18:57:31"/>
    <n v="1404845851"/>
    <x v="1918"/>
    <b v="0"/>
    <n v="9"/>
    <b v="0"/>
    <s v="technology/gadgets"/>
    <n v="1.04"/>
    <n v="28.888888888888889"/>
    <x v="2"/>
    <s v="gadgets"/>
    <x v="3"/>
    <s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d v="2015-05-19T21:00:49"/>
    <n v="1429477249"/>
    <x v="1919"/>
    <b v="0"/>
    <n v="8"/>
    <b v="0"/>
    <s v="technology/gadgets"/>
    <n v="47.4"/>
    <n v="29.625"/>
    <x v="2"/>
    <s v="gadgets"/>
    <x v="10"/>
    <s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d v="2015-10-21T23:00:00"/>
    <n v="1443042061"/>
    <x v="1920"/>
    <b v="0"/>
    <n v="105"/>
    <b v="0"/>
    <s v="technology/gadgets"/>
    <n v="43.03"/>
    <n v="40.980952380952381"/>
    <x v="2"/>
    <s v="gadgets"/>
    <x v="11"/>
    <s v="2015"/>
  </r>
  <r>
    <n v="1921"/>
    <s v="The Fine Spirits are making an album!"/>
    <s v="The Fine Spirits are making an album, but we need your help!"/>
    <n v="1500"/>
    <n v="2052"/>
    <x v="0"/>
    <s v="US"/>
    <x v="0"/>
    <n v="1342243143"/>
    <d v="2012-07-14T05:19:03"/>
    <n v="1339651143"/>
    <x v="1921"/>
    <b v="0"/>
    <n v="38"/>
    <b v="1"/>
    <s v="music/indie rock"/>
    <n v="136.80000000000001"/>
    <n v="54"/>
    <x v="4"/>
    <s v="indie rock"/>
    <x v="0"/>
    <s v="2012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d v="2013-12-12T06:08:27"/>
    <n v="1384236507"/>
    <x v="1922"/>
    <b v="0"/>
    <n v="64"/>
    <b v="1"/>
    <s v="music/indie rock"/>
    <n v="115.55"/>
    <n v="36.109375"/>
    <x v="4"/>
    <s v="indie rock"/>
    <x v="4"/>
    <s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  <x v="7"/>
    <s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d v="2014-01-15T19:33:00"/>
    <n v="1387390555"/>
    <x v="1924"/>
    <b v="0"/>
    <n v="33"/>
    <b v="1"/>
    <s v="music/indie rock"/>
    <n v="114.39999999999999"/>
    <n v="104"/>
    <x v="4"/>
    <s v="indie rock"/>
    <x v="9"/>
    <s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  <x v="11"/>
    <s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  <x v="8"/>
    <s v="2010"/>
  </r>
  <r>
    <n v="1927"/>
    <s v="GBS Detroit Presents Hampshire"/>
    <s v="Hampshire is headed to GBS Detroit."/>
    <n v="600"/>
    <n v="620"/>
    <x v="0"/>
    <s v="US"/>
    <x v="0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  <x v="1"/>
    <s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  <x v="10"/>
    <s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d v="2011-07-05T00:31:06"/>
    <n v="1306197066"/>
    <x v="1929"/>
    <b v="0"/>
    <n v="75"/>
    <b v="1"/>
    <s v="music/indie rock"/>
    <n v="100.3125"/>
    <n v="42.8"/>
    <x v="4"/>
    <s v="indie rock"/>
    <x v="0"/>
    <s v="2011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d v="2013-07-07T13:24:42"/>
    <n v="1368019482"/>
    <x v="1930"/>
    <b v="0"/>
    <n v="26"/>
    <b v="1"/>
    <s v="music/indie rock"/>
    <n v="127"/>
    <n v="48.846153846153847"/>
    <x v="4"/>
    <s v="indie rock"/>
    <x v="0"/>
    <s v="2013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d v="2012-05-22T03:30:00"/>
    <n v="1336512309"/>
    <x v="1931"/>
    <b v="0"/>
    <n v="50"/>
    <b v="1"/>
    <s v="music/indie rock"/>
    <n v="120.601"/>
    <n v="48.240400000000001"/>
    <x v="4"/>
    <s v="indie rock"/>
    <x v="10"/>
    <s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  <x v="9"/>
    <s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  <x v="7"/>
    <s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  <x v="4"/>
    <s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d v="2014-06-21T04:59:00"/>
    <n v="1400106171"/>
    <x v="1935"/>
    <b v="0"/>
    <n v="50"/>
    <b v="1"/>
    <s v="music/indie rock"/>
    <n v="108.4"/>
    <n v="54.2"/>
    <x v="4"/>
    <s v="indie rock"/>
    <x v="5"/>
    <s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  <x v="4"/>
    <s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d v="2012-06-15T03:59:00"/>
    <n v="1338346281"/>
    <x v="1937"/>
    <b v="0"/>
    <n v="29"/>
    <b v="1"/>
    <s v="music/indie rock"/>
    <n v="187.245"/>
    <n v="38.740344827586206"/>
    <x v="4"/>
    <s v="indie rock"/>
    <x v="5"/>
    <s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  <x v="0"/>
    <s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d v="2013-03-10T22:38:28"/>
    <n v="1360366708"/>
    <x v="1939"/>
    <b v="0"/>
    <n v="96"/>
    <b v="1"/>
    <s v="music/indie rock"/>
    <n v="110.7"/>
    <n v="115.3125"/>
    <x v="4"/>
    <s v="indie rock"/>
    <x v="1"/>
    <s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  <x v="5"/>
    <s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  <x v="10"/>
    <s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  <x v="0"/>
    <s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  <x v="3"/>
    <s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  <x v="10"/>
    <s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  <x v="0"/>
    <s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  <x v="6"/>
    <s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  <x v="8"/>
    <s v="2009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  <x v="5"/>
    <s v="2016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  <x v="0"/>
    <s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  <x v="6"/>
    <s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  <x v="8"/>
    <s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  <x v="11"/>
    <s v="2013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  <x v="1"/>
    <s v="2012"/>
  </r>
  <r>
    <n v="1954"/>
    <s v="Orison â€“ Rethink the Power of Energy"/>
    <s v="The First Home Battery System You Simply Plug in to Install"/>
    <n v="50000"/>
    <n v="349474"/>
    <x v="0"/>
    <s v="US"/>
    <x v="0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  <x v="1"/>
    <s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  <x v="10"/>
    <s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  <x v="6"/>
    <s v="2015"/>
  </r>
  <r>
    <n v="1957"/>
    <s v="freeSoC and freeSoC Mini"/>
    <s v="An open hardware platform for the best microcontroller in the world."/>
    <n v="30000"/>
    <n v="50251.41"/>
    <x v="0"/>
    <s v="US"/>
    <x v="0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  <x v="11"/>
    <s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  <x v="1"/>
    <s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  <x v="11"/>
    <s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  <x v="4"/>
    <s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  <x v="11"/>
    <s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  <x v="10"/>
    <s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d v="2014-09-16T10:18:54"/>
    <n v="1407838734"/>
    <x v="1963"/>
    <b v="1"/>
    <n v="205"/>
    <b v="1"/>
    <s v="technology/hardware"/>
    <n v="126.8842105263158"/>
    <n v="117.6"/>
    <x v="2"/>
    <s v="hardware"/>
    <x v="7"/>
    <s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  <x v="6"/>
    <s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  <x v="9"/>
    <s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  <x v="3"/>
    <s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d v="2014-05-01T15:55:29"/>
    <n v="1396367729"/>
    <x v="1967"/>
    <b v="1"/>
    <n v="405"/>
    <b v="1"/>
    <s v="technology/hardware"/>
    <n v="370.13"/>
    <n v="182.78024691358024"/>
    <x v="2"/>
    <s v="hardware"/>
    <x v="10"/>
    <s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  <x v="4"/>
    <s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  <x v="3"/>
    <s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d v="2013-04-20T03:38:21"/>
    <n v="1361248701"/>
    <x v="1970"/>
    <b v="1"/>
    <n v="701"/>
    <b v="1"/>
    <s v="technology/hardware"/>
    <n v="1131.8"/>
    <n v="80.727532097004286"/>
    <x v="2"/>
    <s v="hardware"/>
    <x v="6"/>
    <s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  <x v="8"/>
    <s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d v="2012-11-18T01:17:24"/>
    <n v="1350605844"/>
    <x v="1972"/>
    <b v="1"/>
    <n v="238"/>
    <b v="1"/>
    <s v="technology/hardware"/>
    <n v="674.48"/>
    <n v="70.848739495798313"/>
    <x v="2"/>
    <s v="hardware"/>
    <x v="8"/>
    <s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  <x v="3"/>
    <s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  <x v="3"/>
    <s v="2013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  <x v="1"/>
    <s v="2013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d v="2013-07-13T21:35:25"/>
    <n v="1371159325"/>
    <x v="1976"/>
    <b v="1"/>
    <n v="473"/>
    <b v="1"/>
    <s v="technology/hardware"/>
    <n v="346.6"/>
    <n v="29.310782241014799"/>
    <x v="2"/>
    <s v="hardware"/>
    <x v="0"/>
    <s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d v="2015-12-19T07:59:00"/>
    <n v="1446527540"/>
    <x v="1977"/>
    <b v="1"/>
    <n v="821"/>
    <b v="1"/>
    <s v="technology/hardware"/>
    <n v="402.33"/>
    <n v="245.02436053593178"/>
    <x v="2"/>
    <s v="hardware"/>
    <x v="4"/>
    <s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  <x v="5"/>
    <s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d v="2015-11-19T04:59:00"/>
    <n v="1444734146"/>
    <x v="1979"/>
    <b v="1"/>
    <n v="813"/>
    <b v="1"/>
    <s v="technology/hardware"/>
    <n v="114.901155"/>
    <n v="282.65966789667897"/>
    <x v="2"/>
    <s v="hardware"/>
    <x v="8"/>
    <s v="2015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  <x v="6"/>
    <s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d v="2014-07-09T17:24:25"/>
    <n v="1402334665"/>
    <x v="1981"/>
    <b v="0"/>
    <n v="12"/>
    <b v="0"/>
    <s v="photography/people"/>
    <n v="5.08"/>
    <n v="31.75"/>
    <x v="8"/>
    <s v="people"/>
    <x v="0"/>
    <s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d v="2016-12-04T15:04:47"/>
    <n v="1478268287"/>
    <x v="1982"/>
    <b v="0"/>
    <n v="0"/>
    <b v="0"/>
    <s v="photography/people"/>
    <n v="0"/>
    <n v="0"/>
    <x v="8"/>
    <s v="people"/>
    <x v="4"/>
    <s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d v="2016-09-02T07:00:00"/>
    <n v="1470874618"/>
    <x v="1983"/>
    <b v="0"/>
    <n v="16"/>
    <b v="0"/>
    <s v="photography/people"/>
    <n v="4.3"/>
    <n v="88.6875"/>
    <x v="8"/>
    <s v="people"/>
    <x v="7"/>
    <s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  <x v="8"/>
    <s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d v="2016-08-02T23:00:00"/>
    <n v="1467650771"/>
    <x v="1985"/>
    <b v="0"/>
    <n v="4"/>
    <b v="0"/>
    <s v="photography/people"/>
    <n v="3.1875"/>
    <n v="12.75"/>
    <x v="8"/>
    <s v="people"/>
    <x v="3"/>
    <s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d v="2016-03-14T09:24:43"/>
    <n v="1455359083"/>
    <x v="1986"/>
    <b v="0"/>
    <n v="1"/>
    <b v="0"/>
    <s v="photography/people"/>
    <n v="0.05"/>
    <n v="1"/>
    <x v="8"/>
    <s v="people"/>
    <x v="1"/>
    <s v="2016"/>
  </r>
  <r>
    <n v="1987"/>
    <s v="Ethiopia: Beheld"/>
    <s v="A collection of images that depicts the beauty and diversity within Ethiopia"/>
    <n v="5500"/>
    <n v="2336"/>
    <x v="2"/>
    <s v="GB"/>
    <x v="1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  <x v="1"/>
    <s v="2015"/>
  </r>
  <r>
    <n v="1988"/>
    <s v="Phillip Michael Photography"/>
    <s v="Expressing art in an image!"/>
    <n v="6000"/>
    <n v="25"/>
    <x v="2"/>
    <s v="US"/>
    <x v="0"/>
    <n v="1440094742"/>
    <d v="2015-08-20T18:19:02"/>
    <n v="1437502742"/>
    <x v="1988"/>
    <b v="0"/>
    <n v="1"/>
    <b v="0"/>
    <s v="photography/people"/>
    <n v="0.41666666666666669"/>
    <n v="25"/>
    <x v="8"/>
    <s v="people"/>
    <x v="3"/>
    <s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d v="2016-12-11T16:20:08"/>
    <n v="1478881208"/>
    <x v="1989"/>
    <b v="0"/>
    <n v="1"/>
    <b v="0"/>
    <s v="photography/people"/>
    <n v="1"/>
    <n v="50"/>
    <x v="8"/>
    <s v="people"/>
    <x v="4"/>
    <s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d v="2016-02-13T04:42:12"/>
    <n v="1454042532"/>
    <x v="1990"/>
    <b v="0"/>
    <n v="5"/>
    <b v="0"/>
    <s v="photography/people"/>
    <n v="16.966666666666665"/>
    <n v="101.8"/>
    <x v="8"/>
    <s v="people"/>
    <x v="2"/>
    <s v="2016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  <x v="0"/>
    <s v="2015"/>
  </r>
  <r>
    <n v="1992"/>
    <s v="The Wonderful World of Princes &amp; Princesses"/>
    <s v="A complete revamp of all the Disney Princes &amp; Princesses!"/>
    <n v="1500"/>
    <n v="2"/>
    <x v="2"/>
    <s v="US"/>
    <x v="0"/>
    <n v="1424229991"/>
    <d v="2015-02-18T03:26:31"/>
    <n v="1421637991"/>
    <x v="1992"/>
    <b v="0"/>
    <n v="2"/>
    <b v="0"/>
    <s v="photography/people"/>
    <n v="0.13333333333333333"/>
    <n v="1"/>
    <x v="8"/>
    <s v="people"/>
    <x v="2"/>
    <s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d v="2015-12-21T14:07:17"/>
    <n v="1448114837"/>
    <x v="1993"/>
    <b v="0"/>
    <n v="0"/>
    <b v="0"/>
    <s v="photography/people"/>
    <n v="0"/>
    <n v="0"/>
    <x v="8"/>
    <s v="people"/>
    <x v="4"/>
    <s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d v="2016-12-07T01:09:02"/>
    <n v="1475885342"/>
    <x v="1994"/>
    <b v="0"/>
    <n v="0"/>
    <b v="0"/>
    <s v="photography/people"/>
    <n v="0"/>
    <n v="0"/>
    <x v="8"/>
    <s v="people"/>
    <x v="4"/>
    <s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d v="2015-07-16T21:38:56"/>
    <n v="1435354736"/>
    <x v="1995"/>
    <b v="0"/>
    <n v="3"/>
    <b v="0"/>
    <s v="photography/people"/>
    <n v="7.8"/>
    <n v="26"/>
    <x v="8"/>
    <s v="people"/>
    <x v="0"/>
    <s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d v="2014-07-10T19:40:11"/>
    <n v="1402429211"/>
    <x v="1996"/>
    <b v="0"/>
    <n v="0"/>
    <b v="0"/>
    <s v="photography/people"/>
    <n v="0"/>
    <n v="0"/>
    <x v="8"/>
    <s v="people"/>
    <x v="0"/>
    <s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d v="2014-08-26T22:20:12"/>
    <n v="1406499612"/>
    <x v="1997"/>
    <b v="0"/>
    <n v="0"/>
    <b v="0"/>
    <s v="photography/people"/>
    <n v="0"/>
    <n v="0"/>
    <x v="8"/>
    <s v="people"/>
    <x v="3"/>
    <s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  <x v="3"/>
    <s v="2014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  <x v="8"/>
    <s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d v="2016-01-06T22:50:13"/>
    <n v="1449528613"/>
    <x v="2000"/>
    <b v="0"/>
    <n v="25"/>
    <b v="0"/>
    <s v="photography/people"/>
    <n v="12.5"/>
    <n v="25"/>
    <x v="8"/>
    <s v="people"/>
    <x v="9"/>
    <s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  <x v="5"/>
    <s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  <x v="9"/>
    <s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d v="2010-07-02T23:00:00"/>
    <n v="1276830052"/>
    <x v="2003"/>
    <b v="1"/>
    <n v="17"/>
    <b v="1"/>
    <s v="technology/hardware"/>
    <n v="312"/>
    <n v="91.764705882352942"/>
    <x v="2"/>
    <s v="hardware"/>
    <x v="0"/>
    <s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d v="2014-07-10T14:31:03"/>
    <n v="1402410663"/>
    <x v="2004"/>
    <b v="1"/>
    <n v="354"/>
    <b v="1"/>
    <s v="technology/hardware"/>
    <n v="234.42048"/>
    <n v="331.10237288135596"/>
    <x v="2"/>
    <s v="hardware"/>
    <x v="0"/>
    <s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  <x v="11"/>
    <s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d v="2014-12-03T13:00:45"/>
    <n v="1414584045"/>
    <x v="2006"/>
    <b v="1"/>
    <n v="303"/>
    <b v="1"/>
    <s v="technology/hardware"/>
    <n v="247.84"/>
    <n v="408.97689768976898"/>
    <x v="2"/>
    <s v="hardware"/>
    <x v="4"/>
    <s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d v="2010-08-24T04:00:00"/>
    <n v="1276891586"/>
    <x v="2007"/>
    <b v="1"/>
    <n v="137"/>
    <b v="1"/>
    <s v="technology/hardware"/>
    <n v="115.7092"/>
    <n v="84.459270072992695"/>
    <x v="2"/>
    <s v="hardware"/>
    <x v="3"/>
    <s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  <x v="7"/>
    <s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  <x v="8"/>
    <s v="2016"/>
  </r>
  <r>
    <n v="2010"/>
    <s v="Weighitz: Weigh Smarter"/>
    <s v="Weighitz are miniature smart scales designed to weigh anything in the home."/>
    <n v="30000"/>
    <n v="96015.9"/>
    <x v="0"/>
    <s v="US"/>
    <x v="0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  <x v="3"/>
    <s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  <x v="9"/>
    <s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  <x v="2"/>
    <s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  <x v="0"/>
    <s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  <x v="1"/>
    <s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  <x v="7"/>
    <s v="2011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  <x v="1"/>
    <s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  <x v="1"/>
    <s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  <x v="3"/>
    <s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  <x v="7"/>
    <s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  <x v="10"/>
    <s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  <x v="7"/>
    <s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  <x v="5"/>
    <s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d v="2015-06-11T10:05:53"/>
    <n v="1431425153"/>
    <x v="2023"/>
    <b v="1"/>
    <n v="353"/>
    <b v="1"/>
    <s v="technology/hardware"/>
    <n v="161.459"/>
    <n v="457.39093484419266"/>
    <x v="2"/>
    <s v="hardware"/>
    <x v="5"/>
    <s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d v="2012-08-13T03:00:00"/>
    <n v="1341875544"/>
    <x v="2024"/>
    <b v="1"/>
    <n v="105"/>
    <b v="1"/>
    <s v="technology/hardware"/>
    <n v="585.35"/>
    <n v="222.99047619047619"/>
    <x v="2"/>
    <s v="hardware"/>
    <x v="3"/>
    <s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  <x v="5"/>
    <s v="2015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  <x v="6"/>
    <s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  <x v="1"/>
    <s v="2015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  <x v="1"/>
    <s v="201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d v="2014-08-27T00:31:21"/>
    <n v="1406507481"/>
    <x v="2029"/>
    <b v="1"/>
    <n v="94"/>
    <b v="1"/>
    <s v="technology/hardware"/>
    <n v="361.2"/>
    <n v="96.063829787234042"/>
    <x v="2"/>
    <s v="hardware"/>
    <x v="3"/>
    <s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d v="2012-11-29T23:54:56"/>
    <n v="1351641296"/>
    <x v="2030"/>
    <b v="1"/>
    <n v="625"/>
    <b v="1"/>
    <s v="technology/hardware"/>
    <n v="226.239013671875"/>
    <n v="118.6144"/>
    <x v="2"/>
    <s v="hardware"/>
    <x v="8"/>
    <s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d v="2015-01-09T01:00:00"/>
    <n v="1417506853"/>
    <x v="2031"/>
    <b v="1"/>
    <n v="508"/>
    <b v="1"/>
    <s v="technology/hardware"/>
    <n v="120.35"/>
    <n v="118.45472440944881"/>
    <x v="2"/>
    <s v="hardware"/>
    <x v="9"/>
    <s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  <x v="4"/>
    <s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  <x v="6"/>
    <s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  <x v="10"/>
    <s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  <x v="4"/>
    <s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  <x v="10"/>
    <s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  <x v="4"/>
    <s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  <x v="0"/>
    <s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  <x v="4"/>
    <s v="2016"/>
  </r>
  <r>
    <n v="2040"/>
    <s v="Programmable Capacitor"/>
    <s v="4.29 Billion+ Capacitor Combinations._x000a_No Coding Required."/>
    <n v="3000"/>
    <n v="7445.14"/>
    <x v="0"/>
    <s v="US"/>
    <x v="0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  <x v="8"/>
    <s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  <x v="8"/>
    <s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d v="2016-01-22T16:59:34"/>
    <n v="1448297974"/>
    <x v="2042"/>
    <b v="0"/>
    <n v="140"/>
    <b v="1"/>
    <s v="technology/hardware"/>
    <n v="123.53"/>
    <n v="88.23571428571428"/>
    <x v="2"/>
    <s v="hardware"/>
    <x v="9"/>
    <s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  <x v="4"/>
    <s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  <x v="5"/>
    <s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  <x v="0"/>
    <s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  <x v="10"/>
    <s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  <x v="6"/>
    <s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  <x v="10"/>
    <s v="2013"/>
  </r>
  <r>
    <n v="2049"/>
    <s v="LOCK8 - the World's First Smart Bike Lock"/>
    <s v="Keyless. Alarm secured. GPS tracking."/>
    <n v="50000"/>
    <n v="60095.35"/>
    <x v="0"/>
    <s v="GB"/>
    <x v="1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  <x v="4"/>
    <s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  <x v="10"/>
    <s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  <x v="4"/>
    <s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d v="2016-02-20T02:00:53"/>
    <n v="1452045653"/>
    <x v="2052"/>
    <b v="0"/>
    <n v="541"/>
    <b v="1"/>
    <s v="technology/hardware"/>
    <n v="353.048"/>
    <n v="326.29205175600737"/>
    <x v="2"/>
    <s v="hardware"/>
    <x v="2"/>
    <s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d v="2015-11-25T15:49:11"/>
    <n v="1445870951"/>
    <x v="2053"/>
    <b v="0"/>
    <n v="121"/>
    <b v="1"/>
    <s v="technology/hardware"/>
    <n v="101.02"/>
    <n v="41.743801652892564"/>
    <x v="2"/>
    <s v="hardware"/>
    <x v="8"/>
    <s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  <x v="10"/>
    <s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  <x v="4"/>
    <s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d v="2013-04-17T18:15:42"/>
    <n v="1363630542"/>
    <x v="2056"/>
    <b v="0"/>
    <n v="554"/>
    <b v="1"/>
    <s v="technology/hardware"/>
    <n v="153.452"/>
    <n v="138.49458483754512"/>
    <x v="2"/>
    <s v="hardware"/>
    <x v="6"/>
    <s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  <x v="2"/>
    <s v="2016"/>
  </r>
  <r>
    <n v="2058"/>
    <s v="Raspberry Pi Debug Clip"/>
    <s v="Making using the serial terminal on the Raspberry Pi as easy as Pi!"/>
    <n v="2560"/>
    <n v="4308"/>
    <x v="0"/>
    <s v="GB"/>
    <x v="1"/>
    <n v="1425326400"/>
    <d v="2015-03-02T20:00:00"/>
    <n v="1421916830"/>
    <x v="2058"/>
    <b v="0"/>
    <n v="410"/>
    <b v="1"/>
    <s v="technology/hardware"/>
    <n v="168.28125"/>
    <n v="10.507317073170732"/>
    <x v="2"/>
    <s v="hardware"/>
    <x v="1"/>
    <s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  <x v="9"/>
    <s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d v="2014-07-23T15:25:50"/>
    <n v="1400945150"/>
    <x v="2060"/>
    <b v="0"/>
    <n v="1364"/>
    <b v="1"/>
    <s v="technology/hardware"/>
    <n v="196.4"/>
    <n v="35.997067448680355"/>
    <x v="2"/>
    <s v="hardware"/>
    <x v="0"/>
    <s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  <x v="4"/>
    <s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  <x v="1"/>
    <s v="2016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  <x v="10"/>
    <s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  <x v="10"/>
    <s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d v="2013-12-25T08:00:29"/>
    <n v="1385366429"/>
    <x v="2065"/>
    <b v="0"/>
    <n v="1556"/>
    <b v="1"/>
    <s v="technology/hardware"/>
    <n v="199.215125"/>
    <n v="51.212114395886893"/>
    <x v="2"/>
    <s v="hardware"/>
    <x v="4"/>
    <s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d v="2014-08-23T18:31:23"/>
    <n v="1406226683"/>
    <x v="2066"/>
    <b v="0"/>
    <n v="65"/>
    <b v="1"/>
    <s v="technology/hardware"/>
    <n v="218.6"/>
    <n v="67.261538461538464"/>
    <x v="2"/>
    <s v="hardware"/>
    <x v="3"/>
    <s v="2014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d v="2015-05-24T20:29:36"/>
    <n v="1429648176"/>
    <x v="2067"/>
    <b v="0"/>
    <n v="10"/>
    <b v="1"/>
    <s v="technology/hardware"/>
    <n v="126.86868686868686"/>
    <n v="62.8"/>
    <x v="2"/>
    <s v="hardware"/>
    <x v="10"/>
    <s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  <x v="11"/>
    <s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  <x v="9"/>
    <s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d v="2016-06-28T15:45:23"/>
    <n v="1464536723"/>
    <x v="2070"/>
    <b v="0"/>
    <n v="1530"/>
    <b v="1"/>
    <s v="technology/hardware"/>
    <n v="317.3272"/>
    <n v="259.25424836601309"/>
    <x v="2"/>
    <s v="hardware"/>
    <x v="5"/>
    <s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d v="2016-10-02T06:41:24"/>
    <n v="1471502484"/>
    <x v="2071"/>
    <b v="0"/>
    <n v="278"/>
    <b v="1"/>
    <s v="technology/hardware"/>
    <n v="280.73"/>
    <n v="201.96402877697841"/>
    <x v="2"/>
    <s v="hardware"/>
    <x v="11"/>
    <s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  <x v="10"/>
    <s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d v="2015-05-08T16:01:58"/>
    <n v="1427212918"/>
    <x v="2073"/>
    <b v="0"/>
    <n v="470"/>
    <b v="1"/>
    <s v="technology/hardware"/>
    <n v="152.60429999999999"/>
    <n v="324.69"/>
    <x v="2"/>
    <s v="hardware"/>
    <x v="10"/>
    <s v="2015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d v="2016-05-06T19:49:42"/>
    <n v="1459972182"/>
    <x v="2074"/>
    <b v="0"/>
    <n v="3"/>
    <b v="1"/>
    <s v="technology/hardware"/>
    <n v="102.49999999999999"/>
    <n v="205"/>
    <x v="2"/>
    <s v="hardware"/>
    <x v="10"/>
    <s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  <x v="0"/>
    <s v="2013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  <x v="0"/>
    <s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  <x v="5"/>
    <s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d v="2016-12-18T18:30:57"/>
    <n v="1479493857"/>
    <x v="2078"/>
    <b v="0"/>
    <n v="48"/>
    <b v="1"/>
    <s v="technology/hardware"/>
    <n v="131.20499999999998"/>
    <n v="546.6875"/>
    <x v="2"/>
    <s v="hardware"/>
    <x v="4"/>
    <s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d v="2015-06-25T19:00:00"/>
    <n v="1432659793"/>
    <x v="2079"/>
    <b v="0"/>
    <n v="607"/>
    <b v="1"/>
    <s v="technology/hardware"/>
    <n v="288.17"/>
    <n v="47.474464579901152"/>
    <x v="2"/>
    <s v="hardware"/>
    <x v="5"/>
    <s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d v="2015-11-11T23:58:20"/>
    <n v="1444690700"/>
    <x v="2080"/>
    <b v="0"/>
    <n v="50"/>
    <b v="1"/>
    <s v="technology/hardware"/>
    <n v="507.8"/>
    <n v="101.56"/>
    <x v="2"/>
    <s v="hardware"/>
    <x v="8"/>
    <s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  <x v="10"/>
    <s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  <x v="8"/>
    <s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d v="2012-06-04T17:19:55"/>
    <n v="1336238395"/>
    <x v="2083"/>
    <b v="0"/>
    <n v="25"/>
    <b v="1"/>
    <s v="music/indie rock"/>
    <n v="113.33333333333333"/>
    <n v="34"/>
    <x v="4"/>
    <s v="indie rock"/>
    <x v="5"/>
    <s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  <x v="10"/>
    <s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  <x v="0"/>
    <s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  <x v="4"/>
    <s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d v="2011-09-08T04:54:18"/>
    <n v="1312865658"/>
    <x v="2087"/>
    <b v="0"/>
    <n v="25"/>
    <b v="1"/>
    <s v="music/indie rock"/>
    <n v="103.53333333333335"/>
    <n v="62.12"/>
    <x v="4"/>
    <s v="indie rock"/>
    <x v="7"/>
    <s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  <x v="7"/>
    <s v="2010"/>
  </r>
  <r>
    <n v="2089"/>
    <s v="Little Moses EP"/>
    <s v="Little Moses is trying to record their first EP, and we can't do it without your help!"/>
    <n v="2500"/>
    <n v="3010.01"/>
    <x v="0"/>
    <s v="US"/>
    <x v="0"/>
    <n v="1375408194"/>
    <d v="2013-08-02T01:49:54"/>
    <n v="1372384194"/>
    <x v="2089"/>
    <b v="0"/>
    <n v="62"/>
    <b v="1"/>
    <s v="music/indie rock"/>
    <n v="120.4004"/>
    <n v="48.54854838709678"/>
    <x v="4"/>
    <s v="indie rock"/>
    <x v="3"/>
    <s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d v="2013-02-24T09:09:15"/>
    <n v="1359104955"/>
    <x v="2090"/>
    <b v="0"/>
    <n v="160"/>
    <b v="1"/>
    <s v="music/indie rock"/>
    <n v="115.040375"/>
    <n v="57.520187499999999"/>
    <x v="4"/>
    <s v="indie rock"/>
    <x v="2"/>
    <s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  <x v="1"/>
    <s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  <x v="11"/>
    <s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  <x v="4"/>
    <s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  <x v="1"/>
    <s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d v="2011-10-02T17:36:13"/>
    <n v="1312392973"/>
    <x v="2095"/>
    <b v="0"/>
    <n v="22"/>
    <b v="1"/>
    <s v="music/indie rock"/>
    <n v="100"/>
    <n v="113.63636363636364"/>
    <x v="4"/>
    <s v="indie rock"/>
    <x v="11"/>
    <s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  <x v="11"/>
    <s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d v="2011-12-01T15:02:15"/>
    <n v="1317564135"/>
    <x v="2097"/>
    <b v="0"/>
    <n v="38"/>
    <b v="1"/>
    <s v="music/indie rock"/>
    <n v="100"/>
    <n v="78.94736842105263"/>
    <x v="4"/>
    <s v="indie rock"/>
    <x v="4"/>
    <s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d v="2012-03-08T02:43:55"/>
    <n v="1328582635"/>
    <x v="2098"/>
    <b v="0"/>
    <n v="32"/>
    <b v="1"/>
    <s v="music/indie rock"/>
    <n v="100.33333333333334"/>
    <n v="188.125"/>
    <x v="4"/>
    <s v="indie rock"/>
    <x v="1"/>
    <s v="2012"/>
  </r>
  <r>
    <n v="2099"/>
    <s v="Roosevelt Died."/>
    <s v="Our tour van died, we need help!"/>
    <n v="3000"/>
    <n v="3971"/>
    <x v="0"/>
    <s v="US"/>
    <x v="0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  <x v="0"/>
    <s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  <x v="5"/>
    <s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d v="2012-02-13T03:35:14"/>
    <n v="1323920114"/>
    <x v="2101"/>
    <b v="0"/>
    <n v="44"/>
    <b v="1"/>
    <s v="music/indie rock"/>
    <n v="113.25"/>
    <n v="51.477272727272727"/>
    <x v="4"/>
    <s v="indie rock"/>
    <x v="2"/>
    <s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d v="2011-05-05T20:50:48"/>
    <n v="1302036648"/>
    <x v="2102"/>
    <b v="0"/>
    <n v="38"/>
    <b v="1"/>
    <s v="music/indie rock"/>
    <n v="136"/>
    <n v="35.789473684210527"/>
    <x v="4"/>
    <s v="indie rock"/>
    <x v="10"/>
    <s v="2011"/>
  </r>
  <r>
    <n v="2103"/>
    <s v="Matthew Moon's New Album"/>
    <s v="Indie rocker, Matthew Moon, has something to share with you..."/>
    <n v="7777"/>
    <n v="11364"/>
    <x v="0"/>
    <s v="US"/>
    <x v="0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  <x v="8"/>
    <s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d v="2013-05-31T00:00:00"/>
    <n v="1367286434"/>
    <x v="2104"/>
    <b v="0"/>
    <n v="37"/>
    <b v="1"/>
    <s v="music/indie rock"/>
    <n v="129.5"/>
    <n v="28"/>
    <x v="4"/>
    <s v="indie rock"/>
    <x v="10"/>
    <s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d v="2014-11-21T04:00:00"/>
    <n v="1415472953"/>
    <x v="2105"/>
    <b v="0"/>
    <n v="99"/>
    <b v="1"/>
    <s v="music/indie rock"/>
    <n v="254"/>
    <n v="51.313131313131315"/>
    <x v="4"/>
    <s v="indie rock"/>
    <x v="8"/>
    <s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  <x v="9"/>
    <s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  <x v="8"/>
    <s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  <x v="7"/>
    <s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  <x v="0"/>
    <s v="2015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  <x v="10"/>
    <s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d v="2011-08-15T01:00:00"/>
    <n v="1307594625"/>
    <x v="2111"/>
    <b v="0"/>
    <n v="39"/>
    <b v="1"/>
    <s v="music/indie rock"/>
    <n v="106.5"/>
    <n v="54.615384615384613"/>
    <x v="4"/>
    <s v="indie rock"/>
    <x v="3"/>
    <s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d v="2013-04-15T22:16:33"/>
    <n v="1364854593"/>
    <x v="2112"/>
    <b v="0"/>
    <n v="11"/>
    <b v="1"/>
    <s v="music/indie rock"/>
    <n v="100"/>
    <n v="27.272727272727273"/>
    <x v="4"/>
    <s v="indie rock"/>
    <x v="6"/>
    <s v="2013"/>
  </r>
  <r>
    <n v="2113"/>
    <s v="Summer Underground // Honeycomb LP"/>
    <s v="Help us fund our second full-length album Honeycomb!"/>
    <n v="7000"/>
    <n v="7340"/>
    <x v="0"/>
    <s v="US"/>
    <x v="0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  <x v="7"/>
    <s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  <x v="4"/>
    <s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  <x v="2"/>
    <s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  <x v="11"/>
    <s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d v="2015-10-27T04:59:00"/>
    <n v="1444699549"/>
    <x v="2117"/>
    <b v="0"/>
    <n v="35"/>
    <b v="1"/>
    <s v="music/indie rock"/>
    <n v="147.75"/>
    <n v="50.657142857142858"/>
    <x v="4"/>
    <s v="indie rock"/>
    <x v="11"/>
    <s v="2015"/>
  </r>
  <r>
    <n v="2118"/>
    <s v="PORCHES. vs. THE U.S.A."/>
    <s v="PORCHES.  and Documentarians tour from New York to San Francisco and back."/>
    <n v="1000"/>
    <n v="1346.11"/>
    <x v="0"/>
    <s v="US"/>
    <x v="0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  <x v="0"/>
    <s v="2011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d v="2012-08-16T03:07:25"/>
    <n v="1342494445"/>
    <x v="2119"/>
    <b v="0"/>
    <n v="22"/>
    <b v="1"/>
    <s v="music/indie rock"/>
    <n v="100.75"/>
    <n v="91.590909090909093"/>
    <x v="4"/>
    <s v="indie rock"/>
    <x v="3"/>
    <s v="2012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d v="2014-01-01T23:08:56"/>
    <n v="1384384136"/>
    <x v="2120"/>
    <b v="0"/>
    <n v="69"/>
    <b v="1"/>
    <s v="music/indie rock"/>
    <n v="100.880375"/>
    <n v="116.96275362318841"/>
    <x v="4"/>
    <s v="indie rock"/>
    <x v="9"/>
    <s v="2014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d v="2017-01-11T17:49:08"/>
    <n v="1481564948"/>
    <x v="2121"/>
    <b v="0"/>
    <n v="10"/>
    <b v="0"/>
    <s v="games/video games"/>
    <n v="0.56800000000000006"/>
    <n v="28.4"/>
    <x v="6"/>
    <s v="video games"/>
    <x v="9"/>
    <s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  <x v="9"/>
    <s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d v="2010-03-15T06:59:00"/>
    <n v="1263982307"/>
    <x v="2123"/>
    <b v="0"/>
    <n v="5"/>
    <b v="0"/>
    <s v="games/video games"/>
    <n v="10"/>
    <n v="10"/>
    <x v="6"/>
    <s v="video games"/>
    <x v="1"/>
    <s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d v="2010-11-30T05:00:00"/>
    <n v="1286930435"/>
    <x v="2124"/>
    <b v="0"/>
    <n v="5"/>
    <b v="0"/>
    <s v="games/video games"/>
    <n v="10.454545454545453"/>
    <n v="23"/>
    <x v="6"/>
    <s v="video games"/>
    <x v="8"/>
    <s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  <x v="3"/>
    <s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d v="2014-12-08T23:21:27"/>
    <n v="1415488887"/>
    <x v="2126"/>
    <b v="0"/>
    <n v="2"/>
    <b v="0"/>
    <s v="games/video games"/>
    <n v="0.05"/>
    <n v="5"/>
    <x v="6"/>
    <s v="video games"/>
    <x v="4"/>
    <s v="2014"/>
  </r>
  <r>
    <n v="2127"/>
    <s v="Three Monkeys - Part 1: Into the Abyss"/>
    <s v="Three Monkeys is an audio adventure game for PC."/>
    <n v="28000"/>
    <n v="8076"/>
    <x v="2"/>
    <s v="GB"/>
    <x v="1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  <x v="1"/>
    <s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d v="2014-09-21T18:32:49"/>
    <n v="1406140369"/>
    <x v="2128"/>
    <b v="0"/>
    <n v="1"/>
    <b v="0"/>
    <s v="games/video games"/>
    <n v="0.16666666666666669"/>
    <n v="25"/>
    <x v="6"/>
    <s v="video games"/>
    <x v="7"/>
    <s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  <x v="1"/>
    <s v="2016"/>
  </r>
  <r>
    <n v="2130"/>
    <s v="Wondrous Adventures: A Kid's Game"/>
    <s v="You are the hero tasked to save your home from the villainous Sanword."/>
    <n v="42000"/>
    <n v="85"/>
    <x v="2"/>
    <s v="US"/>
    <x v="0"/>
    <n v="1408154663"/>
    <d v="2014-08-16T02:04:23"/>
    <n v="1405130663"/>
    <x v="2130"/>
    <b v="0"/>
    <n v="4"/>
    <b v="0"/>
    <s v="games/video games"/>
    <n v="0.20238095238095236"/>
    <n v="21.25"/>
    <x v="6"/>
    <s v="video games"/>
    <x v="3"/>
    <s v="2014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d v="2015-07-12T04:58:11"/>
    <n v="1434085091"/>
    <x v="2131"/>
    <b v="0"/>
    <n v="3"/>
    <b v="0"/>
    <s v="games/video games"/>
    <n v="5"/>
    <n v="8.3333333333333339"/>
    <x v="6"/>
    <s v="video games"/>
    <x v="0"/>
    <s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  <x v="2"/>
    <s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d v="2011-04-24T06:59:00"/>
    <n v="1300328399"/>
    <x v="2133"/>
    <b v="0"/>
    <n v="3"/>
    <b v="0"/>
    <s v="games/video games"/>
    <n v="1.6"/>
    <n v="5.333333333333333"/>
    <x v="6"/>
    <s v="video games"/>
    <x v="6"/>
    <s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  <x v="6"/>
    <s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d v="2012-10-04T23:07:13"/>
    <n v="1346800033"/>
    <x v="2135"/>
    <b v="0"/>
    <n v="22"/>
    <b v="0"/>
    <s v="games/video games"/>
    <n v="9.56"/>
    <n v="21.727272727272727"/>
    <x v="6"/>
    <s v="video games"/>
    <x v="11"/>
    <s v="2012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  <x v="11"/>
    <s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  <x v="4"/>
    <s v="2014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d v="2013-11-09T01:18:59"/>
    <n v="1381364339"/>
    <x v="2138"/>
    <b v="0"/>
    <n v="12"/>
    <b v="0"/>
    <s v="games/video games"/>
    <n v="12.8"/>
    <n v="10.666666666666666"/>
    <x v="6"/>
    <s v="video games"/>
    <x v="8"/>
    <s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d v="2016-11-03T18:00:08"/>
    <n v="1475604008"/>
    <x v="2139"/>
    <b v="0"/>
    <n v="56"/>
    <b v="0"/>
    <s v="games/video games"/>
    <n v="5.42"/>
    <n v="29.035714285714285"/>
    <x v="6"/>
    <s v="video games"/>
    <x v="8"/>
    <s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  <x v="9"/>
    <s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d v="2014-11-14T06:39:19"/>
    <n v="1413351559"/>
    <x v="2141"/>
    <b v="0"/>
    <n v="0"/>
    <b v="0"/>
    <s v="games/video games"/>
    <n v="0"/>
    <n v="0"/>
    <x v="6"/>
    <s v="video games"/>
    <x v="8"/>
    <s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  <x v="4"/>
    <s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d v="2010-07-21T19:00:00"/>
    <n v="1275599812"/>
    <x v="2143"/>
    <b v="0"/>
    <n v="5"/>
    <b v="0"/>
    <s v="games/video games"/>
    <n v="11.25"/>
    <n v="45"/>
    <x v="6"/>
    <s v="video games"/>
    <x v="0"/>
    <s v="201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  <x v="7"/>
    <s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  <x v="8"/>
    <s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d v="2016-02-11T16:18:30"/>
    <n v="1453997910"/>
    <x v="2146"/>
    <b v="0"/>
    <n v="1"/>
    <b v="0"/>
    <s v="games/video games"/>
    <n v="0.02"/>
    <n v="1"/>
    <x v="6"/>
    <s v="video games"/>
    <x v="2"/>
    <s v="2016"/>
  </r>
  <r>
    <n v="2147"/>
    <s v="Johnny Rocketfingers 3"/>
    <s v="A Point and Click Adventure on Steroids."/>
    <n v="390000"/>
    <n v="2716"/>
    <x v="2"/>
    <s v="US"/>
    <x v="0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  <x v="8"/>
    <s v="2014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d v="2015-04-02T16:36:22"/>
    <n v="1425404182"/>
    <x v="2148"/>
    <b v="0"/>
    <n v="2"/>
    <b v="0"/>
    <s v="games/video games"/>
    <n v="2"/>
    <n v="1"/>
    <x v="6"/>
    <s v="video games"/>
    <x v="6"/>
    <s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d v="2010-07-31T00:00:00"/>
    <n v="1277512556"/>
    <x v="2149"/>
    <b v="0"/>
    <n v="0"/>
    <b v="0"/>
    <s v="games/video games"/>
    <n v="0"/>
    <n v="0"/>
    <x v="6"/>
    <s v="video games"/>
    <x v="0"/>
    <s v="2010"/>
  </r>
  <r>
    <n v="2150"/>
    <s v="The Unknown Door"/>
    <s v="A pixel styled open world detective game."/>
    <n v="50000"/>
    <n v="405"/>
    <x v="2"/>
    <s v="NO"/>
    <x v="8"/>
    <n v="1468392599"/>
    <d v="2016-07-13T06:49:59"/>
    <n v="1465800599"/>
    <x v="2150"/>
    <b v="0"/>
    <n v="4"/>
    <b v="0"/>
    <s v="games/video games"/>
    <n v="0.80999999999999994"/>
    <n v="101.25"/>
    <x v="6"/>
    <s v="video games"/>
    <x v="0"/>
    <s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  <x v="5"/>
    <s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d v="2014-03-15T18:58:29"/>
    <n v="1392321509"/>
    <x v="2152"/>
    <b v="0"/>
    <n v="4"/>
    <b v="0"/>
    <s v="games/video games"/>
    <n v="0.16666666666666669"/>
    <n v="12.5"/>
    <x v="6"/>
    <s v="video games"/>
    <x v="1"/>
    <s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d v="2015-01-10T07:59:00"/>
    <n v="1417470718"/>
    <x v="2153"/>
    <b v="0"/>
    <n v="4"/>
    <b v="0"/>
    <s v="games/video games"/>
    <n v="9.124454880912446E-3"/>
    <n v="8.5"/>
    <x v="6"/>
    <s v="video games"/>
    <x v="9"/>
    <s v="2015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d v="2014-01-28T15:10:27"/>
    <n v="1389193827"/>
    <x v="2154"/>
    <b v="0"/>
    <n v="2"/>
    <b v="0"/>
    <s v="games/video games"/>
    <n v="0.8"/>
    <n v="1"/>
    <x v="6"/>
    <s v="video games"/>
    <x v="9"/>
    <s v="2014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d v="2016-03-31T16:56:25"/>
    <n v="1456854985"/>
    <x v="2155"/>
    <b v="0"/>
    <n v="5"/>
    <b v="0"/>
    <s v="games/video games"/>
    <n v="2.2999999999999998"/>
    <n v="23"/>
    <x v="6"/>
    <s v="video games"/>
    <x v="1"/>
    <s v="2016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  <x v="7"/>
    <s v="2013"/>
  </r>
  <r>
    <n v="2157"/>
    <s v="Nin"/>
    <s v="Gamers and 90's fans unite in this small tale of epic proportions!"/>
    <n v="75000"/>
    <n v="21144"/>
    <x v="2"/>
    <s v="US"/>
    <x v="0"/>
    <n v="1482479940"/>
    <d v="2016-12-23T07:59:00"/>
    <n v="1479684783"/>
    <x v="2157"/>
    <b v="0"/>
    <n v="57"/>
    <b v="0"/>
    <s v="games/video games"/>
    <n v="28.192"/>
    <n v="370.94736842105266"/>
    <x v="6"/>
    <s v="video games"/>
    <x v="4"/>
    <s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  <x v="2"/>
    <s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d v="2011-07-16T17:32:54"/>
    <n v="1308245574"/>
    <x v="2159"/>
    <b v="0"/>
    <n v="2"/>
    <b v="0"/>
    <s v="games/video games"/>
    <n v="0.72222222222222221"/>
    <n v="13"/>
    <x v="6"/>
    <s v="video games"/>
    <x v="0"/>
    <s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d v="2012-05-19T17:05:05"/>
    <n v="1334855105"/>
    <x v="2160"/>
    <b v="0"/>
    <n v="16"/>
    <b v="0"/>
    <s v="games/video games"/>
    <n v="0.85000000000000009"/>
    <n v="5.3125"/>
    <x v="6"/>
    <s v="video games"/>
    <x v="10"/>
    <s v="2012"/>
  </r>
  <r>
    <n v="2161"/>
    <s v="CallMeGhost DEBUT ALBUM preorder!"/>
    <s v="We're trying to fund hard copies of our debut album!"/>
    <n v="400"/>
    <n v="463"/>
    <x v="0"/>
    <s v="US"/>
    <x v="0"/>
    <n v="1443040059"/>
    <d v="2015-09-23T20:27:39"/>
    <n v="1440448059"/>
    <x v="2161"/>
    <b v="0"/>
    <n v="13"/>
    <b v="1"/>
    <s v="music/rock"/>
    <n v="115.75"/>
    <n v="35.615384615384613"/>
    <x v="4"/>
    <s v="rock"/>
    <x v="7"/>
    <s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d v="2014-07-24T18:23:11"/>
    <n v="1403547791"/>
    <x v="2162"/>
    <b v="0"/>
    <n v="58"/>
    <b v="1"/>
    <s v="music/rock"/>
    <n v="112.26666666666667"/>
    <n v="87.103448275862064"/>
    <x v="4"/>
    <s v="rock"/>
    <x v="0"/>
    <s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d v="2015-06-08T03:50:00"/>
    <n v="1429306520"/>
    <x v="2163"/>
    <b v="0"/>
    <n v="44"/>
    <b v="1"/>
    <s v="music/rock"/>
    <n v="132.20000000000002"/>
    <n v="75.11363636363636"/>
    <x v="4"/>
    <s v="rock"/>
    <x v="5"/>
    <s v="2015"/>
  </r>
  <r>
    <n v="2164"/>
    <s v="Rosaline debut record"/>
    <s v="South Florida roots country/rock outfit's long awaited debut record"/>
    <n v="5500"/>
    <n v="5645"/>
    <x v="0"/>
    <s v="US"/>
    <x v="0"/>
    <n v="1466827140"/>
    <d v="2016-06-25T03:59:00"/>
    <n v="1464196414"/>
    <x v="2164"/>
    <b v="0"/>
    <n v="83"/>
    <b v="1"/>
    <s v="music/rock"/>
    <n v="102.63636363636364"/>
    <n v="68.01204819277109"/>
    <x v="4"/>
    <s v="rock"/>
    <x v="5"/>
    <s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d v="2016-04-08T15:00:35"/>
    <n v="1457539235"/>
    <x v="2165"/>
    <b v="0"/>
    <n v="117"/>
    <b v="1"/>
    <s v="music/rock"/>
    <n v="138.64000000000001"/>
    <n v="29.623931623931625"/>
    <x v="4"/>
    <s v="rock"/>
    <x v="6"/>
    <s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d v="2014-12-05T21:06:58"/>
    <n v="1413922018"/>
    <x v="2166"/>
    <b v="0"/>
    <n v="32"/>
    <b v="1"/>
    <s v="music/rock"/>
    <n v="146.6"/>
    <n v="91.625"/>
    <x v="4"/>
    <s v="rock"/>
    <x v="4"/>
    <s v="2014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d v="2012-09-15T01:35:37"/>
    <n v="1346463337"/>
    <x v="2167"/>
    <b v="0"/>
    <n v="8"/>
    <b v="1"/>
    <s v="music/rock"/>
    <n v="120"/>
    <n v="22.5"/>
    <x v="4"/>
    <s v="rock"/>
    <x v="7"/>
    <s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d v="2017-02-10T05:00:00"/>
    <n v="1484058261"/>
    <x v="2168"/>
    <b v="0"/>
    <n v="340"/>
    <b v="1"/>
    <s v="music/rock"/>
    <n v="121.5816111111111"/>
    <n v="64.366735294117646"/>
    <x v="4"/>
    <s v="rock"/>
    <x v="2"/>
    <s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d v="2017-03-02T16:49:11"/>
    <n v="1488214151"/>
    <x v="2169"/>
    <b v="0"/>
    <n v="7"/>
    <b v="1"/>
    <s v="music/rock"/>
    <n v="100"/>
    <n v="21.857142857142858"/>
    <x v="4"/>
    <s v="rock"/>
    <x v="1"/>
    <s v="2017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d v="2015-08-22T18:00:22"/>
    <n v="1436810422"/>
    <x v="2170"/>
    <b v="0"/>
    <n v="19"/>
    <b v="1"/>
    <s v="music/rock"/>
    <n v="180.85714285714286"/>
    <n v="33.315789473684212"/>
    <x v="4"/>
    <s v="rock"/>
    <x v="3"/>
    <s v="2015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d v="2015-06-22T05:00:00"/>
    <n v="1431903495"/>
    <x v="2171"/>
    <b v="0"/>
    <n v="47"/>
    <b v="1"/>
    <s v="music/rock"/>
    <n v="106.075"/>
    <n v="90.276595744680847"/>
    <x v="4"/>
    <s v="rock"/>
    <x v="5"/>
    <s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d v="2015-04-18T13:55:20"/>
    <n v="1426773320"/>
    <x v="2172"/>
    <b v="0"/>
    <n v="13"/>
    <b v="1"/>
    <s v="music/rock"/>
    <n v="100"/>
    <n v="76.92307692307692"/>
    <x v="4"/>
    <s v="rock"/>
    <x v="6"/>
    <s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d v="2013-09-10T03:59:00"/>
    <n v="1376066243"/>
    <x v="2173"/>
    <b v="0"/>
    <n v="90"/>
    <b v="1"/>
    <s v="music/rock"/>
    <n v="126.92857142857143"/>
    <n v="59.233333333333334"/>
    <x v="4"/>
    <s v="rock"/>
    <x v="7"/>
    <s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d v="2016-05-05T13:01:47"/>
    <n v="1459861307"/>
    <x v="2174"/>
    <b v="0"/>
    <n v="63"/>
    <b v="1"/>
    <s v="music/rock"/>
    <n v="102.97499999999999"/>
    <n v="65.38095238095238"/>
    <x v="4"/>
    <s v="rock"/>
    <x v="10"/>
    <s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d v="2016-07-21T00:13:06"/>
    <n v="1468455186"/>
    <x v="2175"/>
    <b v="0"/>
    <n v="26"/>
    <b v="1"/>
    <s v="music/rock"/>
    <n v="250"/>
    <n v="67.307692307692307"/>
    <x v="4"/>
    <s v="rock"/>
    <x v="0"/>
    <s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d v="2015-05-02T15:11:49"/>
    <n v="1427987509"/>
    <x v="2176"/>
    <b v="0"/>
    <n v="71"/>
    <b v="1"/>
    <s v="music/rock"/>
    <n v="126.02"/>
    <n v="88.74647887323944"/>
    <x v="4"/>
    <s v="rock"/>
    <x v="10"/>
    <s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d v="2016-06-06T06:01:07"/>
    <n v="1463032867"/>
    <x v="2177"/>
    <b v="0"/>
    <n v="38"/>
    <b v="1"/>
    <s v="music/rock"/>
    <n v="100.12"/>
    <n v="65.868421052631575"/>
    <x v="4"/>
    <s v="rock"/>
    <x v="5"/>
    <s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d v="2017-01-18T15:16:37"/>
    <n v="1482160597"/>
    <x v="2178"/>
    <b v="0"/>
    <n v="859"/>
    <b v="1"/>
    <s v="music/rock"/>
    <n v="138.64000000000001"/>
    <n v="40.349243306169967"/>
    <x v="4"/>
    <s v="rock"/>
    <x v="9"/>
    <s v="201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d v="2015-04-11T04:06:32"/>
    <n v="1426133192"/>
    <x v="2179"/>
    <b v="0"/>
    <n v="21"/>
    <b v="1"/>
    <s v="music/rock"/>
    <n v="161.4"/>
    <n v="76.857142857142861"/>
    <x v="4"/>
    <s v="rock"/>
    <x v="6"/>
    <s v="2015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d v="2015-11-13T17:04:28"/>
    <n v="1443801868"/>
    <x v="2180"/>
    <b v="0"/>
    <n v="78"/>
    <b v="1"/>
    <s v="music/rock"/>
    <n v="107.18419999999999"/>
    <n v="68.707820512820518"/>
    <x v="4"/>
    <s v="rock"/>
    <x v="8"/>
    <s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d v="2017-02-21T00:07:33"/>
    <n v="1486426053"/>
    <x v="2181"/>
    <b v="0"/>
    <n v="53"/>
    <b v="1"/>
    <s v="games/tabletop games"/>
    <n v="153.1"/>
    <n v="57.773584905660378"/>
    <x v="6"/>
    <s v="tabletop games"/>
    <x v="2"/>
    <s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  <x v="11"/>
    <s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  <x v="2"/>
    <s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  <x v="9"/>
    <s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  <x v="1"/>
    <s v="2013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  <x v="7"/>
    <s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  <x v="6"/>
    <s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  <x v="11"/>
    <s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d v="2016-04-21T22:00:00"/>
    <n v="1460055300"/>
    <x v="2189"/>
    <b v="0"/>
    <n v="88"/>
    <b v="1"/>
    <s v="games/tabletop games"/>
    <n v="503.25"/>
    <n v="68.625"/>
    <x v="6"/>
    <s v="tabletop games"/>
    <x v="6"/>
    <s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  <x v="1"/>
    <s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d v="2017-02-14T20:00:27"/>
    <n v="1486065627"/>
    <x v="2191"/>
    <b v="0"/>
    <n v="25"/>
    <b v="1"/>
    <s v="games/tabletop games"/>
    <n v="119.73333333333333"/>
    <n v="35.92"/>
    <x v="6"/>
    <s v="tabletop games"/>
    <x v="2"/>
    <s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  <x v="4"/>
    <s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  <x v="8"/>
    <s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  <x v="1"/>
    <s v="2016"/>
  </r>
  <r>
    <n v="2195"/>
    <s v="Purgatoria: City of Angels"/>
    <s v="A gritty, noir tabletop RPG with a fast-paced combo-based battle system."/>
    <n v="4600"/>
    <n v="5535"/>
    <x v="0"/>
    <s v="US"/>
    <x v="0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  <x v="3"/>
    <s v="2015"/>
  </r>
  <r>
    <n v="2196"/>
    <s v="LACORSA Grand Prix Game (relaunch)"/>
    <s v="Race your friends in style with this classic Grand Prix game."/>
    <n v="14000"/>
    <n v="15937"/>
    <x v="0"/>
    <s v="US"/>
    <x v="0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  <x v="4"/>
    <s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  <x v="2"/>
    <s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  <x v="8"/>
    <s v="2015"/>
  </r>
  <r>
    <n v="2199"/>
    <s v="Decadolo. Flip it!"/>
    <s v="A new strategic board game designed to flip out your opponent."/>
    <n v="9000"/>
    <n v="13228"/>
    <x v="0"/>
    <s v="IE"/>
    <x v="3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  <x v="11"/>
    <s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  <x v="0"/>
    <s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  <x v="9"/>
    <s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  <x v="8"/>
    <s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d v="2015-09-24T20:38:02"/>
    <n v="1440535082"/>
    <x v="2203"/>
    <b v="0"/>
    <n v="50"/>
    <b v="1"/>
    <s v="music/electronic music"/>
    <n v="109.55"/>
    <n v="43.82"/>
    <x v="4"/>
    <s v="electronic music"/>
    <x v="7"/>
    <s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  <x v="1"/>
    <s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  <x v="5"/>
    <s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  <x v="6"/>
    <s v="2012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  <x v="8"/>
    <s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  <x v="6"/>
    <s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  <x v="6"/>
    <s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  <x v="6"/>
    <s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d v="2014-04-10T06:59:00"/>
    <n v="1395168625"/>
    <x v="2211"/>
    <b v="0"/>
    <n v="120"/>
    <b v="1"/>
    <s v="music/electronic music"/>
    <n v="195.6"/>
    <n v="40.75"/>
    <x v="4"/>
    <s v="electronic music"/>
    <x v="6"/>
    <s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  <x v="8"/>
    <s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d v="2015-05-15T19:49:39"/>
    <n v="1429127379"/>
    <x v="2213"/>
    <b v="0"/>
    <n v="1"/>
    <b v="1"/>
    <s v="music/electronic music"/>
    <n v="200"/>
    <n v="10"/>
    <x v="4"/>
    <s v="electronic music"/>
    <x v="10"/>
    <s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  <x v="2"/>
    <s v="2014"/>
  </r>
  <r>
    <n v="2215"/>
    <s v="&quot;Something to See, Not to Say&quot; - Anemometer's First EP Album"/>
    <s v="Ambient Electro Grind-fest!"/>
    <n v="550"/>
    <n v="860"/>
    <x v="0"/>
    <s v="US"/>
    <x v="0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  <x v="1"/>
    <s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  <x v="0"/>
    <s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  <x v="8"/>
    <s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  <x v="3"/>
    <s v="2012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  <x v="3"/>
    <s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  <x v="0"/>
    <s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  <x v="6"/>
    <s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d v="2012-01-28T18:54:07"/>
    <n v="1325184847"/>
    <x v="2222"/>
    <b v="0"/>
    <n v="30"/>
    <b v="1"/>
    <s v="games/tabletop games"/>
    <n v="162.6"/>
    <n v="27.1"/>
    <x v="6"/>
    <s v="tabletop games"/>
    <x v="9"/>
    <s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  <x v="5"/>
    <s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  <x v="11"/>
    <s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  <x v="7"/>
    <s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  <x v="2"/>
    <s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  <x v="8"/>
    <s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  <x v="3"/>
    <s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  <x v="7"/>
    <s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  <x v="6"/>
    <s v="2014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  <x v="5"/>
    <s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  <x v="0"/>
    <s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  <x v="4"/>
    <s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d v="2017-01-05T19:47:27"/>
    <n v="1481053647"/>
    <x v="2234"/>
    <b v="0"/>
    <n v="28"/>
    <b v="1"/>
    <s v="games/tabletop games"/>
    <n v="1165"/>
    <n v="41.607142857142854"/>
    <x v="6"/>
    <s v="tabletop games"/>
    <x v="9"/>
    <s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  <x v="1"/>
    <s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  <x v="2"/>
    <s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  <x v="8"/>
    <s v="2014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d v="2017-03-10T14:55:16"/>
    <n v="1486565716"/>
    <x v="2238"/>
    <b v="0"/>
    <n v="79"/>
    <b v="1"/>
    <s v="games/tabletop games"/>
    <n v="137.4"/>
    <n v="69.569620253164558"/>
    <x v="6"/>
    <s v="tabletop games"/>
    <x v="1"/>
    <s v="2017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  <x v="4"/>
    <s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  <x v="6"/>
    <s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  <x v="1"/>
    <s v="2017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  <x v="8"/>
    <s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  <x v="1"/>
    <s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  <x v="11"/>
    <s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  <x v="2"/>
    <s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  <x v="7"/>
    <s v="2015"/>
  </r>
  <r>
    <n v="2247"/>
    <s v="Foragers"/>
    <s v="Take on the role of an ancient forager in this fun strategy game from the designer of Biblios."/>
    <n v="18500"/>
    <n v="19324"/>
    <x v="0"/>
    <s v="US"/>
    <x v="0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  <x v="0"/>
    <s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  <x v="4"/>
    <s v="2016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  <x v="6"/>
    <s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  <x v="4"/>
    <s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  <x v="3"/>
    <s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  <x v="3"/>
    <s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  <x v="8"/>
    <s v="2015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d v="2017-01-24T15:32:48"/>
    <n v="1484667168"/>
    <x v="2254"/>
    <b v="0"/>
    <n v="197"/>
    <b v="1"/>
    <s v="games/tabletop games"/>
    <n v="459.8"/>
    <n v="11.67005076142132"/>
    <x v="6"/>
    <s v="tabletop games"/>
    <x v="9"/>
    <s v="2017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  <x v="10"/>
    <s v="2016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d v="2016-11-22T10:50:46"/>
    <n v="1478602246"/>
    <x v="2256"/>
    <b v="0"/>
    <n v="50"/>
    <b v="1"/>
    <s v="games/tabletop games"/>
    <n v="222.70833333333334"/>
    <n v="21.38"/>
    <x v="6"/>
    <s v="tabletop games"/>
    <x v="8"/>
    <s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  <x v="5"/>
    <s v="2016"/>
  </r>
  <r>
    <n v="2258"/>
    <s v="A Sundered World"/>
    <s v="A Dungeon World campaign setting that takes place after the end of the worlds."/>
    <n v="2200"/>
    <n v="3223"/>
    <x v="0"/>
    <s v="US"/>
    <x v="0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  <x v="5"/>
    <s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  <x v="4"/>
    <s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  <x v="1"/>
    <s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d v="2017-02-14T17:23:40"/>
    <n v="1485278620"/>
    <x v="2261"/>
    <b v="0"/>
    <n v="210"/>
    <b v="1"/>
    <s v="games/tabletop games"/>
    <n v="779.5"/>
    <n v="37.11904761904762"/>
    <x v="6"/>
    <s v="tabletop games"/>
    <x v="2"/>
    <s v="2017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  <x v="8"/>
    <s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  <x v="9"/>
    <s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  <x v="10"/>
    <s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d v="2016-11-22T20:28:27"/>
    <n v="1479241707"/>
    <x v="2265"/>
    <b v="0"/>
    <n v="17"/>
    <b v="1"/>
    <s v="games/tabletop games"/>
    <n v="298.5"/>
    <n v="35.117647058823529"/>
    <x v="6"/>
    <s v="tabletop games"/>
    <x v="8"/>
    <s v="2016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  <x v="6"/>
    <s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  <x v="4"/>
    <s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  <x v="1"/>
    <s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  <x v="1"/>
    <s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  <x v="9"/>
    <s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  <x v="4"/>
    <s v="2016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  <x v="4"/>
    <s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  <x v="1"/>
    <s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d v="2014-02-23T12:00:57"/>
    <n v="1390564857"/>
    <x v="2274"/>
    <b v="0"/>
    <n v="99"/>
    <b v="1"/>
    <s v="games/tabletop games"/>
    <n v="119.6"/>
    <n v="30.202020202020201"/>
    <x v="6"/>
    <s v="tabletop games"/>
    <x v="2"/>
    <s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  <x v="4"/>
    <s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  <x v="9"/>
    <s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  <x v="2"/>
    <s v="2012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  <x v="9"/>
    <s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  <x v="2"/>
    <s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  <x v="7"/>
    <s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d v="2011-07-25T06:50:00"/>
    <n v="1306219897"/>
    <x v="2281"/>
    <b v="0"/>
    <n v="11"/>
    <b v="1"/>
    <s v="music/rock"/>
    <n v="185"/>
    <n v="50.454545454545453"/>
    <x v="4"/>
    <s v="rock"/>
    <x v="0"/>
    <s v="2011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d v="2016-01-14T04:11:26"/>
    <n v="1447560686"/>
    <x v="2282"/>
    <b v="0"/>
    <n v="12"/>
    <b v="1"/>
    <s v="music/rock"/>
    <n v="185.33333333333331"/>
    <n v="115.83333333333333"/>
    <x v="4"/>
    <s v="rock"/>
    <x v="9"/>
    <s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d v="2012-05-09T02:00:04"/>
    <n v="1331348404"/>
    <x v="2283"/>
    <b v="0"/>
    <n v="48"/>
    <b v="1"/>
    <s v="music/rock"/>
    <n v="100.85533333333332"/>
    <n v="63.03458333333333"/>
    <x v="4"/>
    <s v="rock"/>
    <x v="10"/>
    <s v="2012"/>
  </r>
  <r>
    <n v="2284"/>
    <s v="Make a record, write a song, take the Vinyl Skyway. "/>
    <s v="The Vinyl Skyway reunite to make a third album. "/>
    <n v="6000"/>
    <n v="6373.27"/>
    <x v="0"/>
    <s v="US"/>
    <x v="0"/>
    <n v="1299902400"/>
    <d v="2011-03-12T04:00:00"/>
    <n v="1297451245"/>
    <x v="2284"/>
    <b v="0"/>
    <n v="59"/>
    <b v="1"/>
    <s v="music/rock"/>
    <n v="106.22116666666668"/>
    <n v="108.02152542372882"/>
    <x v="4"/>
    <s v="rock"/>
    <x v="1"/>
    <s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d v="2012-06-29T04:27:23"/>
    <n v="1338352043"/>
    <x v="2285"/>
    <b v="0"/>
    <n v="79"/>
    <b v="1"/>
    <s v="music/rock"/>
    <n v="121.36666666666667"/>
    <n v="46.088607594936711"/>
    <x v="4"/>
    <s v="rock"/>
    <x v="5"/>
    <s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d v="2013-09-06T03:59:00"/>
    <n v="1376003254"/>
    <x v="2286"/>
    <b v="0"/>
    <n v="14"/>
    <b v="1"/>
    <s v="music/rock"/>
    <n v="100.06666666666666"/>
    <n v="107.21428571428571"/>
    <x v="4"/>
    <s v="rock"/>
    <x v="7"/>
    <s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d v="2014-06-23T16:01:00"/>
    <n v="1401724860"/>
    <x v="2287"/>
    <b v="0"/>
    <n v="106"/>
    <b v="1"/>
    <s v="music/rock"/>
    <n v="119.97755555555555"/>
    <n v="50.9338679245283"/>
    <x v="4"/>
    <s v="rock"/>
    <x v="5"/>
    <s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d v="2012-06-26T18:00:00"/>
    <n v="1339098689"/>
    <x v="2288"/>
    <b v="0"/>
    <n v="25"/>
    <b v="1"/>
    <s v="music/rock"/>
    <n v="100.1"/>
    <n v="40.04"/>
    <x v="4"/>
    <s v="rock"/>
    <x v="5"/>
    <s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d v="2013-12-06T23:22:00"/>
    <n v="1382659060"/>
    <x v="2289"/>
    <b v="0"/>
    <n v="25"/>
    <b v="1"/>
    <s v="music/rock"/>
    <n v="107.4"/>
    <n v="64.44"/>
    <x v="4"/>
    <s v="rock"/>
    <x v="4"/>
    <s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d v="2009-12-01T17:00:00"/>
    <n v="1252908330"/>
    <x v="2290"/>
    <b v="0"/>
    <n v="29"/>
    <b v="1"/>
    <s v="music/rock"/>
    <n v="104.06666666666666"/>
    <n v="53.827586206896555"/>
    <x v="4"/>
    <s v="rock"/>
    <x v="4"/>
    <s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d v="2012-04-23T04:00:00"/>
    <n v="1332199618"/>
    <x v="2291"/>
    <b v="0"/>
    <n v="43"/>
    <b v="1"/>
    <s v="music/rock"/>
    <n v="172.8"/>
    <n v="100.46511627906976"/>
    <x v="4"/>
    <s v="rock"/>
    <x v="6"/>
    <s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d v="2012-04-18T16:44:36"/>
    <n v="1332175476"/>
    <x v="2292"/>
    <b v="0"/>
    <n v="46"/>
    <b v="1"/>
    <s v="music/rock"/>
    <n v="107.2505"/>
    <n v="46.630652173913049"/>
    <x v="4"/>
    <s v="rock"/>
    <x v="6"/>
    <s v="2012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d v="2012-09-25T03:59:00"/>
    <n v="1346345999"/>
    <x v="2293"/>
    <b v="0"/>
    <n v="27"/>
    <b v="1"/>
    <s v="music/rock"/>
    <n v="108.23529411764706"/>
    <n v="34.074074074074076"/>
    <x v="4"/>
    <s v="rock"/>
    <x v="7"/>
    <s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d v="2013-01-20T17:21:20"/>
    <n v="1356110480"/>
    <x v="2294"/>
    <b v="0"/>
    <n v="112"/>
    <b v="1"/>
    <s v="music/rock"/>
    <n v="146.08079999999998"/>
    <n v="65.214642857142863"/>
    <x v="4"/>
    <s v="rock"/>
    <x v="9"/>
    <s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d v="2013-01-26T22:54:16"/>
    <n v="1356648856"/>
    <x v="2295"/>
    <b v="0"/>
    <n v="34"/>
    <b v="1"/>
    <s v="music/rock"/>
    <n v="125.25"/>
    <n v="44.205882352941174"/>
    <x v="4"/>
    <s v="rock"/>
    <x v="9"/>
    <s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d v="2012-02-23T17:33:46"/>
    <n v="1326994426"/>
    <x v="2296"/>
    <b v="0"/>
    <n v="145"/>
    <b v="1"/>
    <s v="music/rock"/>
    <n v="149.07142857142856"/>
    <n v="71.965517241379317"/>
    <x v="4"/>
    <s v="rock"/>
    <x v="2"/>
    <s v="2012"/>
  </r>
  <r>
    <n v="2297"/>
    <s v="Company Company: Debut EP"/>
    <s v="New Jersey Alternative Rock band COCO needs YOUR help self-releasing debut EP!"/>
    <n v="1000"/>
    <n v="1006"/>
    <x v="0"/>
    <s v="US"/>
    <x v="0"/>
    <n v="1331697540"/>
    <d v="2012-03-14T03:59:00"/>
    <n v="1328749249"/>
    <x v="2297"/>
    <b v="0"/>
    <n v="19"/>
    <b v="1"/>
    <s v="music/rock"/>
    <n v="100.6"/>
    <n v="52.94736842105263"/>
    <x v="4"/>
    <s v="rock"/>
    <x v="1"/>
    <s v="2012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d v="2014-03-26T19:10:33"/>
    <n v="1393272633"/>
    <x v="2298"/>
    <b v="0"/>
    <n v="288"/>
    <b v="1"/>
    <s v="music/rock"/>
    <n v="105.07333333333332"/>
    <n v="109.45138888888889"/>
    <x v="4"/>
    <s v="rock"/>
    <x v="1"/>
    <s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d v="2011-02-06T00:46:49"/>
    <n v="1295657209"/>
    <x v="2299"/>
    <b v="0"/>
    <n v="14"/>
    <b v="1"/>
    <s v="music/rock"/>
    <n v="350.16666666666663"/>
    <n v="75.035714285714292"/>
    <x v="4"/>
    <s v="rock"/>
    <x v="2"/>
    <s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d v="2012-06-28T17:26:56"/>
    <n v="1339694816"/>
    <x v="2300"/>
    <b v="0"/>
    <n v="7"/>
    <b v="1"/>
    <s v="music/rock"/>
    <n v="101.25"/>
    <n v="115.71428571428571"/>
    <x v="4"/>
    <s v="rock"/>
    <x v="5"/>
    <s v="2012"/>
  </r>
  <r>
    <n v="2301"/>
    <s v="Time Crash"/>
    <s v="We are America's first trock band, and we're ready to bring you our first album!"/>
    <n v="5000"/>
    <n v="6680.22"/>
    <x v="0"/>
    <s v="US"/>
    <x v="0"/>
    <n v="1371785496"/>
    <d v="2013-06-21T03:31:36"/>
    <n v="1369193496"/>
    <x v="2301"/>
    <b v="1"/>
    <n v="211"/>
    <b v="1"/>
    <s v="music/indie rock"/>
    <n v="133.6044"/>
    <n v="31.659810426540286"/>
    <x v="4"/>
    <s v="indie rock"/>
    <x v="5"/>
    <s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  <x v="4"/>
    <s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  <x v="4"/>
    <s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  <x v="9"/>
    <s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  <x v="3"/>
    <s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  <x v="1"/>
    <s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  <x v="10"/>
    <s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d v="2014-08-29T01:00:00"/>
    <n v="1406847996"/>
    <x v="2308"/>
    <b v="1"/>
    <n v="614"/>
    <b v="1"/>
    <s v="music/indie rock"/>
    <n v="101.30622"/>
    <n v="82.496921824104234"/>
    <x v="4"/>
    <s v="indie rock"/>
    <x v="3"/>
    <s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  <x v="1"/>
    <s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  <x v="1"/>
    <s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  <x v="10"/>
    <s v="2014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  <x v="6"/>
    <s v="2014"/>
  </r>
  <r>
    <n v="2313"/>
    <s v="A SUNNY DAY IN GLASGOW"/>
    <s v="A Sunny Day in Glasgow are recording a new album and we need your help!"/>
    <n v="5000"/>
    <n v="8792.02"/>
    <x v="0"/>
    <s v="US"/>
    <x v="0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  <x v="10"/>
    <s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d v="2012-06-07T13:14:17"/>
    <n v="1336482857"/>
    <x v="2314"/>
    <b v="1"/>
    <n v="50"/>
    <b v="1"/>
    <s v="music/indie rock"/>
    <n v="156.97"/>
    <n v="37.672800000000002"/>
    <x v="4"/>
    <s v="indie rock"/>
    <x v="5"/>
    <s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d v="2012-05-05T17:25:43"/>
    <n v="1333646743"/>
    <x v="2315"/>
    <b v="1"/>
    <n v="64"/>
    <b v="1"/>
    <s v="music/indie rock"/>
    <n v="102.60000000000001"/>
    <n v="40.078125"/>
    <x v="4"/>
    <s v="indie rock"/>
    <x v="10"/>
    <s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  <x v="4"/>
    <s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d v="2010-02-15T05:00:00"/>
    <n v="1263474049"/>
    <x v="2317"/>
    <b v="1"/>
    <n v="22"/>
    <b v="1"/>
    <s v="music/indie rock"/>
    <n v="104"/>
    <n v="18.90909090909091"/>
    <x v="4"/>
    <s v="indie rock"/>
    <x v="2"/>
    <s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  <x v="7"/>
    <s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  <x v="4"/>
    <s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d v="2014-04-02T18:36:40"/>
    <n v="1393443400"/>
    <x v="2320"/>
    <b v="1"/>
    <n v="89"/>
    <b v="1"/>
    <s v="music/indie rock"/>
    <n v="108.66"/>
    <n v="61.044943820224717"/>
    <x v="4"/>
    <s v="indie rock"/>
    <x v="6"/>
    <s v="2014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d v="2017-04-04T05:15:01"/>
    <n v="1488694501"/>
    <x v="2321"/>
    <b v="0"/>
    <n v="64"/>
    <b v="0"/>
    <s v="food/small batch"/>
    <n v="39.120962394619681"/>
    <n v="64.53125"/>
    <x v="7"/>
    <s v="small batch"/>
    <x v="6"/>
    <s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d v="2017-04-09T20:29:29"/>
    <n v="1489181369"/>
    <x v="2322"/>
    <b v="0"/>
    <n v="4"/>
    <b v="0"/>
    <s v="food/small batch"/>
    <n v="3.1481481481481479"/>
    <n v="21.25"/>
    <x v="7"/>
    <s v="small batch"/>
    <x v="6"/>
    <s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d v="2017-03-20T18:07:27"/>
    <n v="1489428447"/>
    <x v="2323"/>
    <b v="0"/>
    <n v="4"/>
    <b v="0"/>
    <s v="food/small batch"/>
    <n v="48"/>
    <n v="30"/>
    <x v="7"/>
    <s v="small batch"/>
    <x v="1"/>
    <s v="201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  <x v="1"/>
    <s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d v="2017-03-29T23:32:11"/>
    <n v="1488241931"/>
    <x v="2325"/>
    <b v="0"/>
    <n v="7"/>
    <b v="0"/>
    <s v="food/small batch"/>
    <n v="8"/>
    <n v="11.428571428571429"/>
    <x v="7"/>
    <s v="small batch"/>
    <x v="1"/>
    <s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d v="2017-04-30T17:00:00"/>
    <n v="1489106948"/>
    <x v="2326"/>
    <b v="0"/>
    <n v="1"/>
    <b v="0"/>
    <s v="food/small batch"/>
    <n v="0.72"/>
    <n v="108"/>
    <x v="7"/>
    <s v="small batch"/>
    <x v="6"/>
    <s v="2017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  <x v="3"/>
    <s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  <x v="5"/>
    <s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d v="2014-07-17T14:59:06"/>
    <n v="1403017146"/>
    <x v="2329"/>
    <b v="1"/>
    <n v="125"/>
    <b v="1"/>
    <s v="food/small batch"/>
    <n v="105.91999999999999"/>
    <n v="211.84"/>
    <x v="7"/>
    <s v="small batch"/>
    <x v="0"/>
    <s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  <x v="4"/>
    <s v="2015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d v="2014-08-18T00:08:10"/>
    <n v="1405728490"/>
    <x v="2331"/>
    <b v="1"/>
    <n v="283"/>
    <b v="1"/>
    <s v="food/small batch"/>
    <n v="144.31375"/>
    <n v="40.795406360424032"/>
    <x v="7"/>
    <s v="small batch"/>
    <x v="3"/>
    <s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  <x v="2"/>
    <s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  <x v="10"/>
    <s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d v="2014-11-05T17:34:00"/>
    <n v="1412611498"/>
    <x v="2334"/>
    <b v="1"/>
    <n v="67"/>
    <b v="1"/>
    <s v="food/small batch"/>
    <n v="101.95"/>
    <n v="60.865671641791046"/>
    <x v="7"/>
    <s v="small batch"/>
    <x v="8"/>
    <s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  <x v="5"/>
    <s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  <x v="1"/>
    <s v="2014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  <x v="5"/>
    <s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  <x v="5"/>
    <s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  <x v="4"/>
    <s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  <x v="11"/>
    <s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d v="2015-07-12T19:31:44"/>
    <n v="1434137504"/>
    <x v="2341"/>
    <b v="0"/>
    <n v="0"/>
    <b v="0"/>
    <s v="technology/web"/>
    <n v="0"/>
    <n v="0"/>
    <x v="2"/>
    <s v="web"/>
    <x v="0"/>
    <s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d v="2014-10-06T05:00:00"/>
    <n v="1410799870"/>
    <x v="2342"/>
    <b v="0"/>
    <n v="0"/>
    <b v="0"/>
    <s v="technology/web"/>
    <n v="0"/>
    <n v="0"/>
    <x v="2"/>
    <s v="web"/>
    <x v="11"/>
    <s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d v="2016-01-08T19:47:00"/>
    <n v="1447962505"/>
    <x v="2343"/>
    <b v="0"/>
    <n v="1"/>
    <b v="0"/>
    <s v="technology/web"/>
    <n v="3"/>
    <n v="300"/>
    <x v="2"/>
    <s v="web"/>
    <x v="9"/>
    <s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d v="2016-06-24T17:27:49"/>
    <n v="1464197269"/>
    <x v="2344"/>
    <b v="0"/>
    <n v="1"/>
    <b v="0"/>
    <s v="technology/web"/>
    <n v="0.1"/>
    <n v="1"/>
    <x v="2"/>
    <s v="web"/>
    <x v="5"/>
    <s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d v="2015-03-31T23:39:00"/>
    <n v="1424822556"/>
    <x v="2345"/>
    <b v="0"/>
    <n v="0"/>
    <b v="0"/>
    <s v="technology/web"/>
    <n v="0"/>
    <n v="0"/>
    <x v="2"/>
    <s v="web"/>
    <x v="1"/>
    <s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d v="2016-10-17T19:10:31"/>
    <n v="1472843431"/>
    <x v="2346"/>
    <b v="0"/>
    <n v="3"/>
    <b v="0"/>
    <s v="technology/web"/>
    <n v="6.5000000000000002E-2"/>
    <n v="13"/>
    <x v="2"/>
    <s v="web"/>
    <x v="11"/>
    <s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d v="2016-08-25T14:34:36"/>
    <n v="1469543676"/>
    <x v="2347"/>
    <b v="0"/>
    <n v="1"/>
    <b v="0"/>
    <s v="technology/web"/>
    <n v="1.5"/>
    <n v="15"/>
    <x v="2"/>
    <s v="web"/>
    <x v="3"/>
    <s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d v="2016-02-20T22:22:18"/>
    <n v="1450822938"/>
    <x v="2348"/>
    <b v="0"/>
    <n v="5"/>
    <b v="0"/>
    <s v="technology/web"/>
    <n v="0.38571428571428573"/>
    <n v="54"/>
    <x v="2"/>
    <s v="web"/>
    <x v="2"/>
    <s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d v="2015-08-11T18:37:08"/>
    <n v="1436812628"/>
    <x v="2349"/>
    <b v="0"/>
    <n v="0"/>
    <b v="0"/>
    <s v="technology/web"/>
    <n v="0"/>
    <n v="0"/>
    <x v="2"/>
    <s v="web"/>
    <x v="3"/>
    <s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d v="2017-01-03T20:12:50"/>
    <n v="1480882370"/>
    <x v="2350"/>
    <b v="0"/>
    <n v="0"/>
    <b v="0"/>
    <s v="technology/web"/>
    <n v="0"/>
    <n v="0"/>
    <x v="2"/>
    <s v="web"/>
    <x v="9"/>
    <s v="2017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d v="2015-04-30T02:25:39"/>
    <n v="1427768739"/>
    <x v="2351"/>
    <b v="0"/>
    <n v="7"/>
    <b v="0"/>
    <s v="technology/web"/>
    <n v="0.5714285714285714"/>
    <n v="15.428571428571429"/>
    <x v="2"/>
    <s v="web"/>
    <x v="6"/>
    <s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d v="2015-06-06T15:12:32"/>
    <n v="1428419552"/>
    <x v="2352"/>
    <b v="0"/>
    <n v="0"/>
    <b v="0"/>
    <s v="technology/web"/>
    <n v="0"/>
    <n v="0"/>
    <x v="2"/>
    <s v="web"/>
    <x v="5"/>
    <s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d v="2015-04-21T16:13:42"/>
    <n v="1428596022"/>
    <x v="2353"/>
    <b v="0"/>
    <n v="0"/>
    <b v="0"/>
    <s v="technology/web"/>
    <n v="0"/>
    <n v="0"/>
    <x v="2"/>
    <s v="web"/>
    <x v="6"/>
    <s v="2015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d v="2015-01-10T17:21:00"/>
    <n v="1415726460"/>
    <x v="2354"/>
    <b v="0"/>
    <n v="1"/>
    <b v="0"/>
    <s v="technology/web"/>
    <n v="7.1428571428571425E-2"/>
    <n v="25"/>
    <x v="2"/>
    <s v="web"/>
    <x v="9"/>
    <s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d v="2015-05-02T22:02:16"/>
    <n v="1428012136"/>
    <x v="2355"/>
    <b v="0"/>
    <n v="2"/>
    <b v="0"/>
    <s v="technology/web"/>
    <n v="0.6875"/>
    <n v="27.5"/>
    <x v="2"/>
    <s v="web"/>
    <x v="10"/>
    <s v="2015"/>
  </r>
  <r>
    <n v="2356"/>
    <s v="HardstyleUnited.com (Canceled)"/>
    <s v="HardstyleUnited.com The Global Hardstyle community. Your Hardstyle community."/>
    <n v="10000"/>
    <n v="0"/>
    <x v="1"/>
    <s v="NL"/>
    <x v="3"/>
    <n v="1433530104"/>
    <d v="2015-06-05T18:48:24"/>
    <n v="1430938104"/>
    <x v="2356"/>
    <b v="0"/>
    <n v="0"/>
    <b v="0"/>
    <s v="technology/web"/>
    <n v="0"/>
    <n v="0"/>
    <x v="2"/>
    <s v="web"/>
    <x v="5"/>
    <s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d v="2015-10-17T14:52:58"/>
    <n v="1442501578"/>
    <x v="2357"/>
    <b v="0"/>
    <n v="0"/>
    <b v="0"/>
    <s v="technology/web"/>
    <n v="0"/>
    <n v="0"/>
    <x v="2"/>
    <s v="web"/>
    <x v="11"/>
    <s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d v="2015-01-31T00:39:00"/>
    <n v="1417818036"/>
    <x v="2358"/>
    <b v="0"/>
    <n v="0"/>
    <b v="0"/>
    <s v="technology/web"/>
    <n v="0"/>
    <n v="0"/>
    <x v="2"/>
    <s v="web"/>
    <x v="9"/>
    <s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d v="2015-08-03T15:35:24"/>
    <n v="1433432124"/>
    <x v="2359"/>
    <b v="0"/>
    <n v="3"/>
    <b v="0"/>
    <s v="technology/web"/>
    <n v="14.680000000000001"/>
    <n v="367"/>
    <x v="2"/>
    <s v="web"/>
    <x v="3"/>
    <s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d v="2016-02-07T16:58:00"/>
    <n v="1452272280"/>
    <x v="2360"/>
    <b v="0"/>
    <n v="1"/>
    <b v="0"/>
    <s v="technology/web"/>
    <n v="0.04"/>
    <n v="2"/>
    <x v="2"/>
    <s v="web"/>
    <x v="2"/>
    <s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d v="2016-04-30T22:00:00"/>
    <n v="1459975008"/>
    <x v="2361"/>
    <b v="0"/>
    <n v="0"/>
    <b v="0"/>
    <s v="technology/web"/>
    <n v="0"/>
    <n v="0"/>
    <x v="2"/>
    <s v="web"/>
    <x v="6"/>
    <s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d v="2014-12-11T16:31:10"/>
    <n v="1415723470"/>
    <x v="2362"/>
    <b v="0"/>
    <n v="2"/>
    <b v="0"/>
    <s v="technology/web"/>
    <n v="28.571428571428569"/>
    <n v="60"/>
    <x v="2"/>
    <s v="web"/>
    <x v="4"/>
    <s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d v="2015-12-29T00:16:40"/>
    <n v="1447460200"/>
    <x v="2363"/>
    <b v="0"/>
    <n v="0"/>
    <b v="0"/>
    <s v="technology/web"/>
    <n v="0"/>
    <n v="0"/>
    <x v="2"/>
    <s v="web"/>
    <x v="4"/>
    <s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d v="2015-10-26T22:25:56"/>
    <n v="1441146356"/>
    <x v="2364"/>
    <b v="0"/>
    <n v="0"/>
    <b v="0"/>
    <s v="technology/web"/>
    <n v="0"/>
    <n v="0"/>
    <x v="2"/>
    <s v="web"/>
    <x v="11"/>
    <s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d v="2016-01-17T23:00:00"/>
    <n v="1449596425"/>
    <x v="2365"/>
    <b v="0"/>
    <n v="0"/>
    <b v="0"/>
    <s v="technology/web"/>
    <n v="0"/>
    <n v="0"/>
    <x v="2"/>
    <s v="web"/>
    <x v="9"/>
    <s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d v="2015-10-21T12:45:33"/>
    <n v="1442839533"/>
    <x v="2366"/>
    <b v="0"/>
    <n v="27"/>
    <b v="0"/>
    <s v="technology/web"/>
    <n v="10.52"/>
    <n v="97.407407407407405"/>
    <x v="2"/>
    <s v="web"/>
    <x v="11"/>
    <s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d v="2016-04-25T22:16:56"/>
    <n v="1456442216"/>
    <x v="2367"/>
    <b v="0"/>
    <n v="14"/>
    <b v="0"/>
    <s v="technology/web"/>
    <n v="1.34"/>
    <n v="47.857142857142854"/>
    <x v="2"/>
    <s v="web"/>
    <x v="6"/>
    <s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d v="2015-04-14T16:19:25"/>
    <n v="1425143965"/>
    <x v="2368"/>
    <b v="0"/>
    <n v="2"/>
    <b v="0"/>
    <s v="technology/web"/>
    <n v="0.25"/>
    <n v="50"/>
    <x v="2"/>
    <s v="web"/>
    <x v="6"/>
    <s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d v="2016-02-10T19:30:11"/>
    <n v="1452540611"/>
    <x v="2369"/>
    <b v="0"/>
    <n v="0"/>
    <b v="0"/>
    <s v="technology/web"/>
    <n v="0"/>
    <n v="0"/>
    <x v="2"/>
    <s v="web"/>
    <x v="2"/>
    <s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d v="2014-12-18T04:32:21"/>
    <n v="1416285141"/>
    <x v="2370"/>
    <b v="0"/>
    <n v="4"/>
    <b v="0"/>
    <s v="technology/web"/>
    <n v="0.32800000000000001"/>
    <n v="20.5"/>
    <x v="2"/>
    <s v="web"/>
    <x v="4"/>
    <s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d v="2015-06-25T18:39:56"/>
    <n v="1432665596"/>
    <x v="2371"/>
    <b v="0"/>
    <n v="0"/>
    <b v="0"/>
    <s v="technology/web"/>
    <n v="0"/>
    <n v="0"/>
    <x v="2"/>
    <s v="web"/>
    <x v="5"/>
    <s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d v="2015-04-24T01:39:31"/>
    <n v="1427247571"/>
    <x v="2372"/>
    <b v="0"/>
    <n v="6"/>
    <b v="0"/>
    <s v="technology/web"/>
    <n v="3.2727272727272729"/>
    <n v="30"/>
    <x v="2"/>
    <s v="web"/>
    <x v="6"/>
    <s v="2015"/>
  </r>
  <r>
    <n v="2373"/>
    <s v="Cykelauktion.com (Canceled)"/>
    <s v="We want to create a safe marketplace for buying and selling bicycles."/>
    <n v="850000"/>
    <n v="50"/>
    <x v="1"/>
    <s v="SE"/>
    <x v="9"/>
    <n v="1440863624"/>
    <d v="2015-08-29T15:53:44"/>
    <n v="1438271624"/>
    <x v="2373"/>
    <b v="0"/>
    <n v="1"/>
    <b v="0"/>
    <s v="technology/web"/>
    <n v="5.8823529411764705E-3"/>
    <n v="50"/>
    <x v="2"/>
    <s v="web"/>
    <x v="3"/>
    <s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d v="2015-02-12T20:14:20"/>
    <n v="1421180060"/>
    <x v="2374"/>
    <b v="0"/>
    <n v="1"/>
    <b v="0"/>
    <s v="technology/web"/>
    <n v="4.5454545454545456E-2"/>
    <n v="10"/>
    <x v="2"/>
    <s v="web"/>
    <x v="2"/>
    <s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d v="2016-09-09T20:03:57"/>
    <n v="1470859437"/>
    <x v="2375"/>
    <b v="0"/>
    <n v="0"/>
    <b v="0"/>
    <s v="technology/web"/>
    <n v="0"/>
    <n v="0"/>
    <x v="2"/>
    <s v="web"/>
    <x v="7"/>
    <s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d v="2015-12-10T22:12:46"/>
    <n v="1447193566"/>
    <x v="2376"/>
    <b v="0"/>
    <n v="4"/>
    <b v="0"/>
    <s v="technology/web"/>
    <n v="10.877666666666666"/>
    <n v="81.582499999999996"/>
    <x v="2"/>
    <s v="web"/>
    <x v="4"/>
    <s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d v="2016-11-25T21:53:03"/>
    <n v="1477515183"/>
    <x v="2377"/>
    <b v="0"/>
    <n v="0"/>
    <b v="0"/>
    <s v="technology/web"/>
    <n v="0"/>
    <n v="0"/>
    <x v="2"/>
    <s v="web"/>
    <x v="8"/>
    <s v="2016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d v="2015-08-26T00:18:50"/>
    <n v="1438042730"/>
    <x v="2378"/>
    <b v="0"/>
    <n v="0"/>
    <b v="0"/>
    <s v="technology/web"/>
    <n v="0"/>
    <n v="0"/>
    <x v="2"/>
    <s v="web"/>
    <x v="3"/>
    <s v="2015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d v="2015-10-05T00:23:36"/>
    <n v="1440116616"/>
    <x v="2379"/>
    <b v="0"/>
    <n v="0"/>
    <b v="0"/>
    <s v="technology/web"/>
    <n v="0"/>
    <n v="0"/>
    <x v="2"/>
    <s v="web"/>
    <x v="11"/>
    <s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d v="2015-10-01T19:02:22"/>
    <n v="1441134142"/>
    <x v="2380"/>
    <b v="0"/>
    <n v="3"/>
    <b v="0"/>
    <s v="technology/web"/>
    <n v="0.36666666666666664"/>
    <n v="18.333333333333332"/>
    <x v="2"/>
    <s v="web"/>
    <x v="11"/>
    <s v="2015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d v="2015-04-10T22:27:28"/>
    <n v="1426112848"/>
    <x v="2381"/>
    <b v="0"/>
    <n v="7"/>
    <b v="0"/>
    <s v="technology/web"/>
    <n v="1.8193398957730169"/>
    <n v="224.42857142857142"/>
    <x v="2"/>
    <s v="web"/>
    <x v="6"/>
    <s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d v="2015-08-04T04:30:03"/>
    <n v="1436502603"/>
    <x v="2382"/>
    <b v="0"/>
    <n v="2"/>
    <b v="0"/>
    <s v="technology/web"/>
    <n v="2.5"/>
    <n v="37.5"/>
    <x v="2"/>
    <s v="web"/>
    <x v="3"/>
    <s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d v="2015-02-22T01:21:47"/>
    <n v="1421976107"/>
    <x v="2383"/>
    <b v="0"/>
    <n v="3"/>
    <b v="0"/>
    <s v="technology/web"/>
    <n v="4.3499999999999996"/>
    <n v="145"/>
    <x v="2"/>
    <s v="web"/>
    <x v="2"/>
    <s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d v="2014-11-14T02:37:23"/>
    <n v="1413337043"/>
    <x v="2384"/>
    <b v="0"/>
    <n v="8"/>
    <b v="0"/>
    <s v="technology/web"/>
    <n v="0.8"/>
    <n v="1"/>
    <x v="2"/>
    <s v="web"/>
    <x v="8"/>
    <s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d v="2015-08-05T16:50:32"/>
    <n v="1436201432"/>
    <x v="2385"/>
    <b v="0"/>
    <n v="7"/>
    <b v="0"/>
    <s v="technology/web"/>
    <n v="1.2123076923076923"/>
    <n v="112.57142857142857"/>
    <x v="2"/>
    <s v="web"/>
    <x v="3"/>
    <s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d v="2015-01-10T20:07:04"/>
    <n v="1415736424"/>
    <x v="2386"/>
    <b v="0"/>
    <n v="0"/>
    <b v="0"/>
    <s v="technology/web"/>
    <n v="0"/>
    <n v="0"/>
    <x v="2"/>
    <s v="web"/>
    <x v="9"/>
    <s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d v="2016-07-22T15:02:20"/>
    <n v="1465311740"/>
    <x v="2387"/>
    <b v="0"/>
    <n v="3"/>
    <b v="0"/>
    <s v="technology/web"/>
    <n v="0.68399999999999994"/>
    <n v="342"/>
    <x v="2"/>
    <s v="web"/>
    <x v="0"/>
    <s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d v="2015-01-15T19:29:00"/>
    <n v="1418761759"/>
    <x v="2388"/>
    <b v="0"/>
    <n v="8"/>
    <b v="0"/>
    <s v="technology/web"/>
    <n v="1.2513513513513512"/>
    <n v="57.875"/>
    <x v="2"/>
    <s v="web"/>
    <x v="9"/>
    <s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d v="2015-07-25T21:59:00"/>
    <n v="1435160452"/>
    <x v="2389"/>
    <b v="0"/>
    <n v="1"/>
    <b v="0"/>
    <s v="technology/web"/>
    <n v="0.1875"/>
    <n v="30"/>
    <x v="2"/>
    <s v="web"/>
    <x v="0"/>
    <s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d v="2015-01-04T06:17:44"/>
    <n v="1416896264"/>
    <x v="2390"/>
    <b v="0"/>
    <n v="0"/>
    <b v="0"/>
    <s v="technology/web"/>
    <n v="0"/>
    <n v="0"/>
    <x v="2"/>
    <s v="web"/>
    <x v="9"/>
    <s v="2015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d v="2015-03-31T18:04:04"/>
    <n v="1425236644"/>
    <x v="2391"/>
    <b v="0"/>
    <n v="1"/>
    <b v="0"/>
    <s v="technology/web"/>
    <n v="0.125"/>
    <n v="25"/>
    <x v="2"/>
    <s v="web"/>
    <x v="1"/>
    <s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d v="2015-10-29T02:53:43"/>
    <n v="1443495223"/>
    <x v="2392"/>
    <b v="0"/>
    <n v="0"/>
    <b v="0"/>
    <s v="technology/web"/>
    <n v="0"/>
    <n v="0"/>
    <x v="2"/>
    <s v="web"/>
    <x v="11"/>
    <s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d v="2015-08-08T15:33:37"/>
    <n v="1436456017"/>
    <x v="2393"/>
    <b v="0"/>
    <n v="1"/>
    <b v="0"/>
    <s v="technology/web"/>
    <n v="0.05"/>
    <n v="50"/>
    <x v="2"/>
    <s v="web"/>
    <x v="3"/>
    <s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d v="2015-02-26T08:41:33"/>
    <n v="1422348093"/>
    <x v="2394"/>
    <b v="0"/>
    <n v="2"/>
    <b v="0"/>
    <s v="technology/web"/>
    <n v="0.06"/>
    <n v="1.5"/>
    <x v="2"/>
    <s v="web"/>
    <x v="2"/>
    <s v="2015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d v="2017-01-10T08:57:00"/>
    <n v="1481597687"/>
    <x v="2395"/>
    <b v="0"/>
    <n v="0"/>
    <b v="0"/>
    <s v="technology/web"/>
    <n v="0"/>
    <n v="0"/>
    <x v="2"/>
    <s v="web"/>
    <x v="9"/>
    <s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d v="2015-10-15T20:22:38"/>
    <n v="1442348558"/>
    <x v="2396"/>
    <b v="0"/>
    <n v="1"/>
    <b v="0"/>
    <s v="technology/web"/>
    <n v="0.2"/>
    <n v="10"/>
    <x v="2"/>
    <s v="web"/>
    <x v="11"/>
    <s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d v="2015-01-02T21:14:16"/>
    <n v="1417641256"/>
    <x v="2397"/>
    <b v="0"/>
    <n v="0"/>
    <b v="0"/>
    <s v="technology/web"/>
    <n v="0"/>
    <n v="0"/>
    <x v="2"/>
    <s v="web"/>
    <x v="9"/>
    <s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d v="2015-07-02T21:59:44"/>
    <n v="1433282384"/>
    <x v="2398"/>
    <b v="0"/>
    <n v="0"/>
    <b v="0"/>
    <s v="technology/web"/>
    <n v="0"/>
    <n v="0"/>
    <x v="2"/>
    <s v="web"/>
    <x v="0"/>
    <s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d v="2014-12-18T20:28:26"/>
    <n v="1415910506"/>
    <x v="2399"/>
    <b v="0"/>
    <n v="0"/>
    <b v="0"/>
    <s v="technology/web"/>
    <n v="0"/>
    <n v="0"/>
    <x v="2"/>
    <s v="web"/>
    <x v="4"/>
    <s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d v="2016-04-14T06:26:04"/>
    <n v="1458023164"/>
    <x v="2400"/>
    <b v="0"/>
    <n v="0"/>
    <b v="0"/>
    <s v="technology/web"/>
    <n v="0"/>
    <n v="0"/>
    <x v="2"/>
    <s v="web"/>
    <x v="6"/>
    <s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  <x v="1"/>
    <s v="2016"/>
  </r>
  <r>
    <n v="2402"/>
    <s v="Cupcake Truck Unite"/>
    <s v="Small town, delicious treats, and a mobile truck"/>
    <n v="12000"/>
    <n v="52"/>
    <x v="2"/>
    <s v="US"/>
    <x v="0"/>
    <n v="1431533931"/>
    <d v="2015-05-13T16:18:51"/>
    <n v="1428941931"/>
    <x v="2402"/>
    <b v="0"/>
    <n v="1"/>
    <b v="0"/>
    <s v="food/food trucks"/>
    <n v="0.43333333333333329"/>
    <n v="52"/>
    <x v="7"/>
    <s v="food trucks"/>
    <x v="10"/>
    <s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  <x v="1"/>
    <s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d v="2016-01-03T00:56:47"/>
    <n v="1449190607"/>
    <x v="2404"/>
    <b v="0"/>
    <n v="0"/>
    <b v="0"/>
    <s v="food/food trucks"/>
    <n v="0"/>
    <n v="0"/>
    <x v="7"/>
    <s v="food trucks"/>
    <x v="9"/>
    <s v="2016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d v="2016-09-03T14:02:55"/>
    <n v="1471096975"/>
    <x v="2405"/>
    <b v="0"/>
    <n v="20"/>
    <b v="0"/>
    <s v="food/food trucks"/>
    <n v="22.52"/>
    <n v="56.3"/>
    <x v="7"/>
    <s v="food trucks"/>
    <x v="7"/>
    <s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d v="2015-01-19T02:39:50"/>
    <n v="1418179190"/>
    <x v="2406"/>
    <b v="0"/>
    <n v="16"/>
    <b v="0"/>
    <s v="food/food trucks"/>
    <n v="41.384615384615387"/>
    <n v="84.0625"/>
    <x v="7"/>
    <s v="food trucks"/>
    <x v="9"/>
    <s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  <x v="6"/>
    <s v="2015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d v="2014-11-06T04:22:37"/>
    <n v="1412652157"/>
    <x v="2408"/>
    <b v="0"/>
    <n v="2"/>
    <b v="0"/>
    <s v="food/food trucks"/>
    <n v="0.2"/>
    <n v="15"/>
    <x v="7"/>
    <s v="food trucks"/>
    <x v="8"/>
    <s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  <x v="3"/>
    <s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d v="2015-09-07T09:47:55"/>
    <n v="1439027275"/>
    <x v="2410"/>
    <b v="0"/>
    <n v="0"/>
    <b v="0"/>
    <s v="food/food trucks"/>
    <n v="0"/>
    <n v="0"/>
    <x v="7"/>
    <s v="food trucks"/>
    <x v="7"/>
    <s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  <x v="3"/>
    <s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d v="2016-11-26T18:41:13"/>
    <n v="1476294073"/>
    <x v="2412"/>
    <b v="0"/>
    <n v="0"/>
    <b v="0"/>
    <s v="food/food trucks"/>
    <n v="0"/>
    <n v="0"/>
    <x v="7"/>
    <s v="food trucks"/>
    <x v="8"/>
    <s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  <x v="10"/>
    <s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  <x v="3"/>
    <s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  <x v="0"/>
    <s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d v="2015-03-14T15:00:00"/>
    <n v="1421343743"/>
    <x v="2416"/>
    <b v="0"/>
    <n v="1"/>
    <b v="0"/>
    <s v="food/food trucks"/>
    <n v="2.5000000000000001E-2"/>
    <n v="5"/>
    <x v="7"/>
    <s v="food trucks"/>
    <x v="1"/>
    <s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d v="2014-08-10T21:13:07"/>
    <n v="1405113187"/>
    <x v="2417"/>
    <b v="0"/>
    <n v="0"/>
    <b v="0"/>
    <s v="food/food trucks"/>
    <n v="0"/>
    <n v="0"/>
    <x v="7"/>
    <s v="food trucks"/>
    <x v="3"/>
    <s v="2014"/>
  </r>
  <r>
    <n v="2418"/>
    <s v="Mexican food truck"/>
    <s v="I want to start my food truck business."/>
    <n v="25000"/>
    <n v="5"/>
    <x v="2"/>
    <s v="US"/>
    <x v="0"/>
    <n v="1427225644"/>
    <d v="2015-03-24T19:34:04"/>
    <n v="1422045244"/>
    <x v="2418"/>
    <b v="0"/>
    <n v="5"/>
    <b v="0"/>
    <s v="food/food trucks"/>
    <n v="0.02"/>
    <n v="1"/>
    <x v="7"/>
    <s v="food trucks"/>
    <x v="1"/>
    <s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d v="2015-02-18T17:43:09"/>
    <n v="1419097389"/>
    <x v="2419"/>
    <b v="0"/>
    <n v="0"/>
    <b v="0"/>
    <s v="food/food trucks"/>
    <n v="0"/>
    <n v="0"/>
    <x v="7"/>
    <s v="food trucks"/>
    <x v="2"/>
    <s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  <x v="8"/>
    <s v="2014"/>
  </r>
  <r>
    <n v="2421"/>
    <s v="hot dog cart"/>
    <s v="help me start Merrill's first hot dog cart in this empty lot"/>
    <n v="6000"/>
    <n v="1"/>
    <x v="2"/>
    <s v="US"/>
    <x v="0"/>
    <n v="1424536196"/>
    <d v="2015-02-21T16:29:56"/>
    <n v="1421944196"/>
    <x v="2421"/>
    <b v="0"/>
    <n v="1"/>
    <b v="0"/>
    <s v="food/food trucks"/>
    <n v="1.6666666666666666E-2"/>
    <n v="1"/>
    <x v="7"/>
    <s v="food trucks"/>
    <x v="2"/>
    <s v="2015"/>
  </r>
  <r>
    <n v="2422"/>
    <s v="Help starting a family owned food truck"/>
    <s v="Family owned business serving BBQ and seafood to the public"/>
    <n v="500"/>
    <n v="1"/>
    <x v="2"/>
    <s v="US"/>
    <x v="0"/>
    <n v="1426091036"/>
    <d v="2015-03-11T16:23:56"/>
    <n v="1423502636"/>
    <x v="2422"/>
    <b v="0"/>
    <n v="1"/>
    <b v="0"/>
    <s v="food/food trucks"/>
    <n v="0.2"/>
    <n v="1"/>
    <x v="7"/>
    <s v="food trucks"/>
    <x v="1"/>
    <s v="2015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d v="2014-12-31T16:54:50"/>
    <n v="1417452890"/>
    <x v="2423"/>
    <b v="0"/>
    <n v="1"/>
    <b v="0"/>
    <s v="food/food trucks"/>
    <n v="1.3333333333333334E-2"/>
    <n v="8"/>
    <x v="7"/>
    <s v="food trucks"/>
    <x v="4"/>
    <s v="2014"/>
  </r>
  <r>
    <n v="2424"/>
    <s v="Lily and Memphs"/>
    <s v="Great and creative food from the heart in the form of a sweet food truck!"/>
    <n v="25000"/>
    <n v="310"/>
    <x v="2"/>
    <s v="US"/>
    <x v="0"/>
    <n v="1414445108"/>
    <d v="2014-10-27T21:25:08"/>
    <n v="1411853108"/>
    <x v="2424"/>
    <b v="0"/>
    <n v="9"/>
    <b v="0"/>
    <s v="food/food trucks"/>
    <n v="1.24"/>
    <n v="34.444444444444443"/>
    <x v="7"/>
    <s v="food trucks"/>
    <x v="11"/>
    <s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d v="2016-05-27T22:04:00"/>
    <n v="1463090149"/>
    <x v="2425"/>
    <b v="0"/>
    <n v="1"/>
    <b v="0"/>
    <s v="food/food trucks"/>
    <n v="2.8571428571428574E-2"/>
    <n v="1"/>
    <x v="7"/>
    <s v="food trucks"/>
    <x v="10"/>
    <s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d v="2015-08-08T04:04:52"/>
    <n v="1433822692"/>
    <x v="2426"/>
    <b v="0"/>
    <n v="0"/>
    <b v="0"/>
    <s v="food/food trucks"/>
    <n v="0"/>
    <n v="0"/>
    <x v="7"/>
    <s v="food trucks"/>
    <x v="3"/>
    <s v="2015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d v="2016-03-23T06:38:53"/>
    <n v="1455262733"/>
    <x v="2427"/>
    <b v="0"/>
    <n v="1"/>
    <b v="0"/>
    <s v="food/food trucks"/>
    <n v="2E-3"/>
    <n v="1"/>
    <x v="7"/>
    <s v="food trucks"/>
    <x v="1"/>
    <s v="2016"/>
  </r>
  <r>
    <n v="2428"/>
    <s v="Premium Burgers"/>
    <s v="From Moo 2 You! We want to offer premium burgers to a taco flooded environment."/>
    <n v="35000"/>
    <n v="1"/>
    <x v="2"/>
    <s v="US"/>
    <x v="0"/>
    <n v="1426182551"/>
    <d v="2015-03-12T17:49:11"/>
    <n v="1423594151"/>
    <x v="2428"/>
    <b v="0"/>
    <n v="1"/>
    <b v="0"/>
    <s v="food/food trucks"/>
    <n v="2.8571428571428571E-3"/>
    <n v="1"/>
    <x v="7"/>
    <s v="food trucks"/>
    <x v="1"/>
    <s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d v="2017-02-05T16:44:00"/>
    <n v="1483131966"/>
    <x v="2429"/>
    <b v="0"/>
    <n v="4"/>
    <b v="0"/>
    <s v="food/food trucks"/>
    <n v="1.4321428571428572"/>
    <n v="501.25"/>
    <x v="7"/>
    <s v="food trucks"/>
    <x v="2"/>
    <s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d v="2016-02-12T03:08:24"/>
    <n v="1452654504"/>
    <x v="2430"/>
    <b v="0"/>
    <n v="2"/>
    <b v="0"/>
    <s v="food/food trucks"/>
    <n v="0.70000000000000007"/>
    <n v="10.5"/>
    <x v="7"/>
    <s v="food trucks"/>
    <x v="2"/>
    <s v="2016"/>
  </r>
  <r>
    <n v="2431"/>
    <s v="Murphy's good eatin'"/>
    <s v="Go to Colorado and run a food truck with homemade food of all kinds."/>
    <n v="100000"/>
    <n v="2"/>
    <x v="2"/>
    <s v="US"/>
    <x v="0"/>
    <n v="1467080613"/>
    <d v="2016-06-28T02:23:33"/>
    <n v="1461896613"/>
    <x v="2431"/>
    <b v="0"/>
    <n v="2"/>
    <b v="0"/>
    <s v="food/food trucks"/>
    <n v="2E-3"/>
    <n v="1"/>
    <x v="7"/>
    <s v="food trucks"/>
    <x v="5"/>
    <s v="2016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d v="2015-03-08T05:14:57"/>
    <n v="1423199697"/>
    <x v="2432"/>
    <b v="0"/>
    <n v="2"/>
    <b v="0"/>
    <s v="food/food trucks"/>
    <n v="1.4285714285714287E-2"/>
    <n v="1"/>
    <x v="7"/>
    <s v="food trucks"/>
    <x v="1"/>
    <s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d v="2016-02-27T21:35:43"/>
    <n v="1454016943"/>
    <x v="2433"/>
    <b v="0"/>
    <n v="0"/>
    <b v="0"/>
    <s v="food/food trucks"/>
    <n v="0"/>
    <n v="0"/>
    <x v="7"/>
    <s v="food trucks"/>
    <x v="2"/>
    <s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d v="2015-08-04T04:27:54"/>
    <n v="1435206474"/>
    <x v="2434"/>
    <b v="0"/>
    <n v="2"/>
    <b v="0"/>
    <s v="food/food trucks"/>
    <n v="0.13"/>
    <n v="13"/>
    <x v="7"/>
    <s v="food trucks"/>
    <x v="3"/>
    <s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d v="2015-10-05T06:39:46"/>
    <n v="1441435186"/>
    <x v="2435"/>
    <b v="0"/>
    <n v="4"/>
    <b v="0"/>
    <s v="food/food trucks"/>
    <n v="0.48960000000000004"/>
    <n v="306"/>
    <x v="7"/>
    <s v="food trucks"/>
    <x v="11"/>
    <s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d v="2016-01-29T14:46:10"/>
    <n v="1448894770"/>
    <x v="2436"/>
    <b v="0"/>
    <n v="2"/>
    <b v="0"/>
    <s v="food/food trucks"/>
    <n v="3.8461538461538464E-2"/>
    <n v="22.5"/>
    <x v="7"/>
    <s v="food trucks"/>
    <x v="9"/>
    <s v="2016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d v="2015-03-17T18:00:00"/>
    <n v="1422400188"/>
    <x v="2437"/>
    <b v="0"/>
    <n v="0"/>
    <b v="0"/>
    <s v="food/food trucks"/>
    <n v="0"/>
    <n v="0"/>
    <x v="7"/>
    <s v="food trucks"/>
    <x v="1"/>
    <s v="2015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d v="2015-12-07T22:57:42"/>
    <n v="1444341462"/>
    <x v="2438"/>
    <b v="0"/>
    <n v="1"/>
    <b v="0"/>
    <s v="food/food trucks"/>
    <n v="0.33333333333333337"/>
    <n v="50"/>
    <x v="7"/>
    <s v="food trucks"/>
    <x v="4"/>
    <s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d v="2015-10-18T19:38:49"/>
    <n v="1442605129"/>
    <x v="2439"/>
    <b v="0"/>
    <n v="0"/>
    <b v="0"/>
    <s v="food/food trucks"/>
    <n v="0"/>
    <n v="0"/>
    <x v="7"/>
    <s v="food trucks"/>
    <x v="11"/>
    <s v="2015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d v="2016-02-13T21:35:13"/>
    <n v="1452807313"/>
    <x v="2440"/>
    <b v="0"/>
    <n v="2"/>
    <b v="0"/>
    <s v="food/food trucks"/>
    <n v="0.2"/>
    <n v="5"/>
    <x v="7"/>
    <s v="food trucks"/>
    <x v="2"/>
    <s v="2016"/>
  </r>
  <r>
    <n v="2441"/>
    <s v="Bring Alchemy Pops to the People!"/>
    <s v="YOU can help Alchemy Pops POP up on a street near you!"/>
    <n v="7500"/>
    <n v="8091"/>
    <x v="0"/>
    <s v="US"/>
    <x v="0"/>
    <n v="1437627540"/>
    <d v="2015-07-23T04:59:00"/>
    <n v="1435806054"/>
    <x v="2441"/>
    <b v="0"/>
    <n v="109"/>
    <b v="1"/>
    <s v="food/small batch"/>
    <n v="107.88"/>
    <n v="74.22935779816514"/>
    <x v="7"/>
    <s v="small batch"/>
    <x v="0"/>
    <s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  <x v="1"/>
    <s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d v="2014-08-15T15:00:22"/>
    <n v="1405522822"/>
    <x v="2443"/>
    <b v="0"/>
    <n v="311"/>
    <b v="1"/>
    <s v="food/small batch"/>
    <n v="202.51495"/>
    <n v="130.23469453376205"/>
    <x v="7"/>
    <s v="small batch"/>
    <x v="3"/>
    <s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  <x v="10"/>
    <s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d v="2015-09-26T04:33:41"/>
    <n v="1440650021"/>
    <x v="2445"/>
    <b v="0"/>
    <n v="115"/>
    <b v="1"/>
    <s v="food/small batch"/>
    <n v="172.8"/>
    <n v="75.130434782608702"/>
    <x v="7"/>
    <s v="small batch"/>
    <x v="7"/>
    <s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d v="2016-11-26T15:27:51"/>
    <n v="1477578471"/>
    <x v="2446"/>
    <b v="0"/>
    <n v="111"/>
    <b v="1"/>
    <s v="food/small batch"/>
    <n v="167.98"/>
    <n v="75.666666666666671"/>
    <x v="7"/>
    <s v="small batch"/>
    <x v="8"/>
    <s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  <x v="8"/>
    <s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d v="2016-08-31T05:36:00"/>
    <n v="1472110513"/>
    <x v="2448"/>
    <b v="0"/>
    <n v="9"/>
    <b v="1"/>
    <s v="food/small batch"/>
    <n v="107.5"/>
    <n v="47.777777777777779"/>
    <x v="7"/>
    <s v="small batch"/>
    <x v="3"/>
    <s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d v="2014-11-30T04:25:15"/>
    <n v="1414725915"/>
    <x v="2449"/>
    <b v="0"/>
    <n v="120"/>
    <b v="1"/>
    <s v="food/small batch"/>
    <n v="108"/>
    <n v="90"/>
    <x v="7"/>
    <s v="small batch"/>
    <x v="8"/>
    <s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  <x v="11"/>
    <s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d v="2017-03-05T21:48:10"/>
    <n v="1487022490"/>
    <x v="2451"/>
    <b v="0"/>
    <n v="186"/>
    <b v="1"/>
    <s v="food/small batch"/>
    <n v="115.45"/>
    <n v="62.06989247311828"/>
    <x v="7"/>
    <s v="small batch"/>
    <x v="1"/>
    <s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d v="2015-12-29T23:00:00"/>
    <n v="1448914500"/>
    <x v="2452"/>
    <b v="0"/>
    <n v="15"/>
    <b v="1"/>
    <s v="food/small batch"/>
    <n v="133.5"/>
    <n v="53.4"/>
    <x v="7"/>
    <s v="small batch"/>
    <x v="4"/>
    <s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  <x v="2"/>
    <s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  <x v="1"/>
    <s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d v="2016-04-20T18:45:50"/>
    <n v="1458758750"/>
    <x v="2455"/>
    <b v="0"/>
    <n v="16"/>
    <b v="1"/>
    <s v="food/small batch"/>
    <n v="182"/>
    <n v="34.125"/>
    <x v="7"/>
    <s v="small batch"/>
    <x v="6"/>
    <s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  <x v="2"/>
    <s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  <x v="1"/>
    <s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  <x v="5"/>
    <s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d v="2016-03-23T14:18:05"/>
    <n v="1454858285"/>
    <x v="2459"/>
    <b v="0"/>
    <n v="282"/>
    <b v="1"/>
    <s v="food/small batch"/>
    <n v="102.25"/>
    <n v="108.77659574468085"/>
    <x v="7"/>
    <s v="small batch"/>
    <x v="1"/>
    <s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  <x v="9"/>
    <s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d v="2011-10-01T03:00:00"/>
    <n v="1314577097"/>
    <x v="2461"/>
    <b v="0"/>
    <n v="86"/>
    <b v="1"/>
    <s v="music/indie rock"/>
    <n v="103.8"/>
    <n v="90.523255813953483"/>
    <x v="4"/>
    <s v="indie rock"/>
    <x v="11"/>
    <s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  <x v="0"/>
    <s v="2012"/>
  </r>
  <r>
    <n v="2463"/>
    <s v="Emma Ate the Lion &quot;Songs Two Count Too&quot;"/>
    <s v="Emma Ate The Lion's debut full length album"/>
    <n v="2000"/>
    <n v="2325"/>
    <x v="0"/>
    <s v="US"/>
    <x v="0"/>
    <n v="1366138800"/>
    <d v="2013-04-16T19:00:00"/>
    <n v="1362710425"/>
    <x v="2463"/>
    <b v="0"/>
    <n v="75"/>
    <b v="1"/>
    <s v="music/indie rock"/>
    <n v="116.25000000000001"/>
    <n v="31"/>
    <x v="4"/>
    <s v="indie rock"/>
    <x v="6"/>
    <s v="2013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d v="2015-09-30T19:29:00"/>
    <n v="1441143397"/>
    <x v="2464"/>
    <b v="0"/>
    <n v="43"/>
    <b v="1"/>
    <s v="music/indie rock"/>
    <n v="111.1"/>
    <n v="51.674418604651166"/>
    <x v="4"/>
    <s v="indie rock"/>
    <x v="7"/>
    <s v="2015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  <x v="7"/>
    <s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d v="2013-05-09T02:27:33"/>
    <n v="1365474453"/>
    <x v="2466"/>
    <b v="0"/>
    <n v="52"/>
    <b v="1"/>
    <s v="music/indie rock"/>
    <n v="100"/>
    <n v="48.07692307692308"/>
    <x v="4"/>
    <s v="indie rock"/>
    <x v="10"/>
    <s v="201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d v="2012-05-10T17:00:00"/>
    <n v="1335473931"/>
    <x v="2467"/>
    <b v="0"/>
    <n v="43"/>
    <b v="1"/>
    <s v="music/indie rock"/>
    <n v="118.5"/>
    <n v="27.558139534883722"/>
    <x v="4"/>
    <s v="indie rock"/>
    <x v="10"/>
    <s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  <x v="11"/>
    <s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  <x v="2"/>
    <s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  <x v="10"/>
    <s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d v="2012-01-25T23:49:52"/>
    <n v="1324079392"/>
    <x v="2471"/>
    <b v="0"/>
    <n v="17"/>
    <b v="1"/>
    <s v="music/indie rock"/>
    <n v="128"/>
    <n v="37.647058823529413"/>
    <x v="4"/>
    <s v="indie rock"/>
    <x v="9"/>
    <s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  <x v="7"/>
    <s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d v="2012-11-10T18:57:49"/>
    <n v="1349978269"/>
    <x v="2473"/>
    <b v="0"/>
    <n v="47"/>
    <b v="1"/>
    <s v="music/indie rock"/>
    <n v="100"/>
    <n v="42.553191489361701"/>
    <x v="4"/>
    <s v="indie rock"/>
    <x v="8"/>
    <s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  <x v="11"/>
    <s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  <x v="0"/>
    <s v="201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  <x v="8"/>
    <s v="2014"/>
  </r>
  <r>
    <n v="2477"/>
    <s v="Debut Album"/>
    <s v="Releasing my first album in August, and I need your help in order to get it done!"/>
    <n v="750"/>
    <n v="1285"/>
    <x v="0"/>
    <s v="US"/>
    <x v="0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  <x v="3"/>
    <s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  <x v="9"/>
    <s v="201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  <x v="0"/>
    <s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d v="2015-10-10T22:28:04"/>
    <n v="1439332084"/>
    <x v="2480"/>
    <b v="0"/>
    <n v="8"/>
    <b v="1"/>
    <s v="music/indie rock"/>
    <n v="100"/>
    <n v="250"/>
    <x v="4"/>
    <s v="indie rock"/>
    <x v="11"/>
    <s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  <x v="6"/>
    <s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d v="2011-08-01T18:46:23"/>
    <n v="1308336383"/>
    <x v="2482"/>
    <b v="0"/>
    <n v="25"/>
    <b v="1"/>
    <s v="music/indie rock"/>
    <n v="100.1"/>
    <n v="40.04"/>
    <x v="4"/>
    <s v="indie rock"/>
    <x v="3"/>
    <s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  <x v="10"/>
    <s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  <x v="7"/>
    <s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d v="2011-10-12T23:57:59"/>
    <n v="1315439879"/>
    <x v="2485"/>
    <b v="0"/>
    <n v="41"/>
    <b v="1"/>
    <s v="music/indie rock"/>
    <n v="103.25"/>
    <n v="50.365853658536587"/>
    <x v="4"/>
    <s v="indie rock"/>
    <x v="11"/>
    <s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  <x v="6"/>
    <s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  <x v="10"/>
    <s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  <x v="8"/>
    <s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d v="2013-05-09T16:33:59"/>
    <n v="1365525239"/>
    <x v="2489"/>
    <b v="0"/>
    <n v="75"/>
    <b v="1"/>
    <s v="music/indie rock"/>
    <n v="133.67142857142858"/>
    <n v="62.38"/>
    <x v="4"/>
    <s v="indie rock"/>
    <x v="10"/>
    <s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d v="2012-06-23T05:27:56"/>
    <n v="1335245276"/>
    <x v="2490"/>
    <b v="0"/>
    <n v="16"/>
    <b v="1"/>
    <s v="music/indie rock"/>
    <n v="121.39999999999999"/>
    <n v="37.9375"/>
    <x v="4"/>
    <s v="indie rock"/>
    <x v="5"/>
    <s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d v="2011-01-16T01:51:00"/>
    <n v="1293739714"/>
    <x v="2491"/>
    <b v="0"/>
    <n v="10"/>
    <b v="1"/>
    <s v="music/indie rock"/>
    <n v="103.2"/>
    <n v="51.6"/>
    <x v="4"/>
    <s v="indie rock"/>
    <x v="9"/>
    <s v="2011"/>
  </r>
  <r>
    <n v="2492"/>
    <s v="SUPER NICE EP 2012"/>
    <s v="We're a band from Hawaii trying to produce our first EP and we need help!"/>
    <n v="600"/>
    <n v="750"/>
    <x v="0"/>
    <s v="US"/>
    <x v="0"/>
    <n v="1339840740"/>
    <d v="2012-06-16T09:59:00"/>
    <n v="1335397188"/>
    <x v="2492"/>
    <b v="0"/>
    <n v="27"/>
    <b v="1"/>
    <s v="music/indie rock"/>
    <n v="125"/>
    <n v="27.777777777777779"/>
    <x v="4"/>
    <s v="indie rock"/>
    <x v="5"/>
    <s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  <x v="6"/>
    <s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  <x v="10"/>
    <s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  <x v="5"/>
    <s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d v="2013-03-29T22:54:52"/>
    <n v="1361577292"/>
    <x v="2496"/>
    <b v="0"/>
    <n v="10"/>
    <b v="1"/>
    <s v="music/indie rock"/>
    <n v="100"/>
    <n v="600"/>
    <x v="4"/>
    <s v="indie rock"/>
    <x v="1"/>
    <s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d v="2011-08-05T21:05:38"/>
    <n v="1309986338"/>
    <x v="2497"/>
    <b v="0"/>
    <n v="56"/>
    <b v="1"/>
    <s v="music/indie rock"/>
    <n v="112.7715"/>
    <n v="80.551071428571419"/>
    <x v="4"/>
    <s v="indie rock"/>
    <x v="3"/>
    <s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d v="2015-01-27T23:13:07"/>
    <n v="1421190787"/>
    <x v="2498"/>
    <b v="0"/>
    <n v="20"/>
    <b v="1"/>
    <s v="music/indie rock"/>
    <n v="105.60000000000001"/>
    <n v="52.8"/>
    <x v="4"/>
    <s v="indie rock"/>
    <x v="9"/>
    <s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d v="2012-12-31T18:00:00"/>
    <n v="1352820837"/>
    <x v="2499"/>
    <b v="0"/>
    <n v="170"/>
    <b v="1"/>
    <s v="music/indie rock"/>
    <n v="202.625"/>
    <n v="47.676470588235297"/>
    <x v="4"/>
    <s v="indie rock"/>
    <x v="4"/>
    <s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  <x v="5"/>
    <s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  <x v="7"/>
    <s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d v="2014-09-21T19:48:38"/>
    <n v="1407440918"/>
    <x v="2502"/>
    <b v="0"/>
    <n v="5"/>
    <b v="0"/>
    <s v="food/restaurants"/>
    <n v="7.8181818181818186E-2"/>
    <n v="17.2"/>
    <x v="7"/>
    <s v="restaurants"/>
    <x v="7"/>
    <s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d v="2016-06-07T21:06:00"/>
    <n v="1462743308"/>
    <x v="2503"/>
    <b v="0"/>
    <n v="0"/>
    <b v="0"/>
    <s v="food/restaurants"/>
    <n v="0"/>
    <n v="0"/>
    <x v="7"/>
    <s v="restaurants"/>
    <x v="5"/>
    <s v="2016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d v="2014-11-15T01:22:14"/>
    <n v="1413418934"/>
    <x v="2504"/>
    <b v="0"/>
    <n v="0"/>
    <b v="0"/>
    <s v="food/restaurants"/>
    <n v="0"/>
    <n v="0"/>
    <x v="7"/>
    <s v="restaurants"/>
    <x v="8"/>
    <s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d v="2015-03-14T00:20:16"/>
    <n v="1423704016"/>
    <x v="2505"/>
    <b v="0"/>
    <n v="0"/>
    <b v="0"/>
    <s v="food/restaurants"/>
    <n v="0"/>
    <n v="0"/>
    <x v="7"/>
    <s v="restaurants"/>
    <x v="1"/>
    <s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d v="2015-10-03T21:00:00"/>
    <n v="1441955269"/>
    <x v="2506"/>
    <b v="0"/>
    <n v="2"/>
    <b v="0"/>
    <s v="food/restaurants"/>
    <n v="0.6"/>
    <n v="15"/>
    <x v="7"/>
    <s v="restaurants"/>
    <x v="11"/>
    <s v="2015"/>
  </r>
  <r>
    <n v="2507"/>
    <s v="Help Cafe Talavera get a New Kitchen!"/>
    <s v="Unique dishes for a unique city!."/>
    <n v="42850"/>
    <n v="0"/>
    <x v="2"/>
    <s v="US"/>
    <x v="0"/>
    <n v="1431308704"/>
    <d v="2015-05-11T01:45:04"/>
    <n v="1428716704"/>
    <x v="2507"/>
    <b v="0"/>
    <n v="0"/>
    <b v="0"/>
    <s v="food/restaurants"/>
    <n v="0"/>
    <n v="0"/>
    <x v="7"/>
    <s v="restaurants"/>
    <x v="10"/>
    <s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d v="2014-08-14T22:50:34"/>
    <n v="1405464634"/>
    <x v="2508"/>
    <b v="0"/>
    <n v="0"/>
    <b v="0"/>
    <s v="food/restaurants"/>
    <n v="0"/>
    <n v="0"/>
    <x v="7"/>
    <s v="restaurants"/>
    <x v="3"/>
    <s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  <x v="6"/>
    <s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d v="2015-05-14T23:56:12"/>
    <n v="1426463772"/>
    <x v="2510"/>
    <b v="0"/>
    <n v="2"/>
    <b v="0"/>
    <s v="food/restaurants"/>
    <n v="0.15"/>
    <n v="37.5"/>
    <x v="7"/>
    <s v="restaurants"/>
    <x v="10"/>
    <s v="2015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d v="2016-02-01T10:43:33"/>
    <n v="1451731413"/>
    <x v="2511"/>
    <b v="0"/>
    <n v="0"/>
    <b v="0"/>
    <s v="food/restaurants"/>
    <n v="0"/>
    <n v="0"/>
    <x v="7"/>
    <s v="restaurants"/>
    <x v="2"/>
    <s v="2016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d v="2014-12-13T21:02:41"/>
    <n v="1417208561"/>
    <x v="2512"/>
    <b v="0"/>
    <n v="0"/>
    <b v="0"/>
    <s v="food/restaurants"/>
    <n v="0"/>
    <n v="0"/>
    <x v="7"/>
    <s v="restaurants"/>
    <x v="4"/>
    <s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d v="2017-02-26T00:09:49"/>
    <n v="1482883789"/>
    <x v="2513"/>
    <b v="0"/>
    <n v="0"/>
    <b v="0"/>
    <s v="food/restaurants"/>
    <n v="0"/>
    <n v="0"/>
    <x v="7"/>
    <s v="restaurants"/>
    <x v="2"/>
    <s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d v="2014-08-20T09:21:17"/>
    <n v="1407057677"/>
    <x v="2514"/>
    <b v="0"/>
    <n v="4"/>
    <b v="0"/>
    <s v="food/restaurants"/>
    <n v="1.7500000000000002"/>
    <n v="52.5"/>
    <x v="7"/>
    <s v="restaurants"/>
    <x v="3"/>
    <s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d v="2015-02-22T20:09:13"/>
    <n v="1422043753"/>
    <x v="2515"/>
    <b v="0"/>
    <n v="12"/>
    <b v="0"/>
    <s v="food/restaurants"/>
    <n v="18.600000000000001"/>
    <n v="77.5"/>
    <x v="7"/>
    <s v="restaurants"/>
    <x v="2"/>
    <s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d v="2014-11-29T16:40:52"/>
    <n v="1414683652"/>
    <x v="2516"/>
    <b v="0"/>
    <n v="0"/>
    <b v="0"/>
    <s v="food/restaurants"/>
    <n v="0"/>
    <n v="0"/>
    <x v="7"/>
    <s v="restaurants"/>
    <x v="8"/>
    <s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  <x v="1"/>
    <s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d v="2014-11-13T17:20:28"/>
    <n v="1413303628"/>
    <x v="2518"/>
    <b v="0"/>
    <n v="0"/>
    <b v="0"/>
    <s v="food/restaurants"/>
    <n v="0"/>
    <n v="0"/>
    <x v="7"/>
    <s v="restaurants"/>
    <x v="8"/>
    <s v="2014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d v="2014-07-19T03:43:24"/>
    <n v="1403149404"/>
    <x v="2519"/>
    <b v="0"/>
    <n v="4"/>
    <b v="0"/>
    <s v="food/restaurants"/>
    <n v="4.3333333333333335E-2"/>
    <n v="16.25"/>
    <x v="7"/>
    <s v="restaurants"/>
    <x v="0"/>
    <s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d v="2016-10-15T19:21:00"/>
    <n v="1472567085"/>
    <x v="2520"/>
    <b v="0"/>
    <n v="0"/>
    <b v="0"/>
    <s v="food/restaurants"/>
    <n v="0"/>
    <n v="0"/>
    <x v="7"/>
    <s v="restaurants"/>
    <x v="11"/>
    <s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  <x v="11"/>
    <s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d v="2016-04-22T14:52:00"/>
    <n v="1459431960"/>
    <x v="2522"/>
    <b v="0"/>
    <n v="27"/>
    <b v="1"/>
    <s v="music/classical music"/>
    <n v="100"/>
    <n v="185.18518518518519"/>
    <x v="4"/>
    <s v="classical music"/>
    <x v="6"/>
    <s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  <x v="8"/>
    <s v="2014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  <x v="4"/>
    <s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d v="2012-06-28T20:16:11"/>
    <n v="1338322571"/>
    <x v="2525"/>
    <b v="0"/>
    <n v="80"/>
    <b v="1"/>
    <s v="music/classical music"/>
    <n v="100.325"/>
    <n v="100.325"/>
    <x v="4"/>
    <s v="classical music"/>
    <x v="5"/>
    <s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  <x v="4"/>
    <s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  <x v="11"/>
    <s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  <x v="3"/>
    <s v="2015"/>
  </r>
  <r>
    <n v="2529"/>
    <s v="UrbanArias is DC's Contemporary Opera Company"/>
    <s v="Opera. Short. New."/>
    <n v="6000"/>
    <n v="6257"/>
    <x v="0"/>
    <s v="US"/>
    <x v="0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  <x v="1"/>
    <s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d v="2015-04-20T04:50:00"/>
    <n v="1426711505"/>
    <x v="2530"/>
    <b v="0"/>
    <n v="48"/>
    <b v="1"/>
    <s v="music/classical music"/>
    <n v="100"/>
    <n v="135.41666666666666"/>
    <x v="4"/>
    <s v="classical music"/>
    <x v="6"/>
    <s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  <x v="3"/>
    <s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  <x v="3"/>
    <s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  <x v="1"/>
    <s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d v="2010-01-01T06:00:00"/>
    <n v="1257871712"/>
    <x v="2534"/>
    <b v="0"/>
    <n v="14"/>
    <b v="1"/>
    <s v="music/classical music"/>
    <n v="105"/>
    <n v="150"/>
    <x v="4"/>
    <s v="classical music"/>
    <x v="9"/>
    <s v="2010"/>
  </r>
  <r>
    <n v="2535"/>
    <s v="Mark Hayes Requiem Recording"/>
    <s v="Mark Hayes: Requiem Recording"/>
    <n v="20000"/>
    <n v="20755"/>
    <x v="0"/>
    <s v="US"/>
    <x v="0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  <x v="4"/>
    <s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d v="2013-07-30T02:32:46"/>
    <n v="1373337166"/>
    <x v="2536"/>
    <b v="0"/>
    <n v="4"/>
    <b v="1"/>
    <s v="music/classical music"/>
    <n v="115.99999999999999"/>
    <n v="7.25"/>
    <x v="4"/>
    <s v="classical music"/>
    <x v="0"/>
    <s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d v="2011-08-01T15:34:15"/>
    <n v="1307028855"/>
    <x v="2537"/>
    <b v="0"/>
    <n v="11"/>
    <b v="1"/>
    <s v="music/classical music"/>
    <n v="110.00000000000001"/>
    <n v="100"/>
    <x v="4"/>
    <s v="classical music"/>
    <x v="3"/>
    <s v="2011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  <x v="2"/>
    <s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  <x v="2"/>
    <s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  <x v="11"/>
    <s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  <x v="7"/>
    <s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  <x v="11"/>
    <s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  <x v="9"/>
    <s v="2011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  <x v="0"/>
    <s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  <x v="2"/>
    <s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  <x v="11"/>
    <s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  <x v="6"/>
    <s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  <x v="7"/>
    <s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  <x v="10"/>
    <s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  <x v="11"/>
    <s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  <x v="1"/>
    <s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d v="2017-03-05T19:26:21"/>
    <n v="1486149981"/>
    <x v="2552"/>
    <b v="0"/>
    <n v="18"/>
    <b v="1"/>
    <s v="music/classical music"/>
    <n v="106.5"/>
    <n v="177.5"/>
    <x v="4"/>
    <s v="classical music"/>
    <x v="1"/>
    <s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  <x v="7"/>
    <s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  <x v="5"/>
    <s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  <x v="10"/>
    <s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  <x v="4"/>
    <s v="2012"/>
  </r>
  <r>
    <n v="2557"/>
    <s v="European Tour"/>
    <s v="Raising money for our concert tour of Switzerland and Germany in June/July 2014"/>
    <n v="900"/>
    <n v="1066"/>
    <x v="0"/>
    <s v="GB"/>
    <x v="1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  <x v="10"/>
    <s v="2014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  <x v="10"/>
    <s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d v="2011-11-15T19:37:00"/>
    <n v="1318539484"/>
    <x v="2559"/>
    <b v="0"/>
    <n v="25"/>
    <b v="1"/>
    <s v="music/classical music"/>
    <n v="111.25"/>
    <n v="35.6"/>
    <x v="4"/>
    <s v="classical music"/>
    <x v="8"/>
    <s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d v="2015-03-06T22:49:34"/>
    <n v="1423090174"/>
    <x v="2560"/>
    <b v="0"/>
    <n v="21"/>
    <b v="1"/>
    <s v="music/classical music"/>
    <n v="100.1"/>
    <n v="143"/>
    <x v="4"/>
    <s v="classical music"/>
    <x v="1"/>
    <s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d v="2015-10-13T12:41:29"/>
    <n v="1442148089"/>
    <x v="2561"/>
    <b v="0"/>
    <n v="0"/>
    <b v="0"/>
    <s v="food/food trucks"/>
    <n v="0"/>
    <n v="0"/>
    <x v="7"/>
    <s v="food trucks"/>
    <x v="11"/>
    <s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d v="2016-10-11T12:35:39"/>
    <n v="1471005339"/>
    <x v="2562"/>
    <b v="0"/>
    <n v="3"/>
    <b v="0"/>
    <s v="food/food trucks"/>
    <n v="0.75"/>
    <n v="25"/>
    <x v="7"/>
    <s v="food trucks"/>
    <x v="11"/>
    <s v="2016"/>
  </r>
  <r>
    <n v="2563"/>
    <s v="Phoenix Pearl Boba Tea Truck (Canceled)"/>
    <s v="Michigan based bubble tea and specialty ice cream food truck"/>
    <n v="20000"/>
    <n v="0"/>
    <x v="1"/>
    <s v="US"/>
    <x v="0"/>
    <n v="1438226451"/>
    <d v="2015-07-30T03:20:51"/>
    <n v="1433042451"/>
    <x v="2563"/>
    <b v="0"/>
    <n v="0"/>
    <b v="0"/>
    <s v="food/food trucks"/>
    <n v="0"/>
    <n v="0"/>
    <x v="7"/>
    <s v="food trucks"/>
    <x v="0"/>
    <s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d v="2014-08-01T00:58:19"/>
    <n v="1404262699"/>
    <x v="2564"/>
    <b v="0"/>
    <n v="0"/>
    <b v="0"/>
    <s v="food/food trucks"/>
    <n v="0"/>
    <n v="0"/>
    <x v="7"/>
    <s v="food trucks"/>
    <x v="3"/>
    <s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d v="2016-05-09T20:50:00"/>
    <n v="1457710589"/>
    <x v="2565"/>
    <b v="0"/>
    <n v="1"/>
    <b v="0"/>
    <s v="food/food trucks"/>
    <n v="1"/>
    <n v="100"/>
    <x v="7"/>
    <s v="food trucks"/>
    <x v="10"/>
    <s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d v="2014-08-21T23:32:28"/>
    <n v="1406071948"/>
    <x v="2566"/>
    <b v="0"/>
    <n v="0"/>
    <b v="0"/>
    <s v="food/food trucks"/>
    <n v="0"/>
    <n v="0"/>
    <x v="7"/>
    <s v="food trucks"/>
    <x v="3"/>
    <s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d v="2015-04-23T21:05:38"/>
    <n v="1427231138"/>
    <x v="2567"/>
    <b v="0"/>
    <n v="2"/>
    <b v="0"/>
    <s v="food/food trucks"/>
    <n v="0.26666666666666666"/>
    <n v="60"/>
    <x v="7"/>
    <s v="food trucks"/>
    <x v="6"/>
    <s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d v="2016-09-01T15:59:54"/>
    <n v="1470153594"/>
    <x v="2568"/>
    <b v="0"/>
    <n v="1"/>
    <b v="0"/>
    <s v="food/food trucks"/>
    <n v="0.5"/>
    <n v="50"/>
    <x v="7"/>
    <s v="food trucks"/>
    <x v="7"/>
    <s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d v="2015-09-17T02:31:52"/>
    <n v="1439865112"/>
    <x v="2569"/>
    <b v="0"/>
    <n v="2"/>
    <b v="0"/>
    <s v="food/food trucks"/>
    <n v="2.2307692307692308"/>
    <n v="72.5"/>
    <x v="7"/>
    <s v="food trucks"/>
    <x v="7"/>
    <s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d v="2017-02-08T21:40:35"/>
    <n v="1483998035"/>
    <x v="2570"/>
    <b v="0"/>
    <n v="2"/>
    <b v="0"/>
    <s v="food/food trucks"/>
    <n v="0.84285714285714297"/>
    <n v="29.5"/>
    <x v="7"/>
    <s v="food trucks"/>
    <x v="2"/>
    <s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d v="2016-05-19T08:12:01"/>
    <n v="1458461521"/>
    <x v="2571"/>
    <b v="0"/>
    <n v="4"/>
    <b v="0"/>
    <s v="food/food trucks"/>
    <n v="0.25"/>
    <n v="62.5"/>
    <x v="7"/>
    <s v="food trucks"/>
    <x v="10"/>
    <s v="2016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d v="2015-04-13T02:51:57"/>
    <n v="1426301517"/>
    <x v="2572"/>
    <b v="0"/>
    <n v="0"/>
    <b v="0"/>
    <s v="food/food trucks"/>
    <n v="0"/>
    <n v="0"/>
    <x v="7"/>
    <s v="food trucks"/>
    <x v="6"/>
    <s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d v="2014-08-23T14:12:29"/>
    <n v="1404915149"/>
    <x v="2573"/>
    <b v="0"/>
    <n v="0"/>
    <b v="0"/>
    <s v="food/food trucks"/>
    <n v="0"/>
    <n v="0"/>
    <x v="7"/>
    <s v="food trucks"/>
    <x v="3"/>
    <s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d v="2016-05-18T19:49:05"/>
    <n v="1461786545"/>
    <x v="2574"/>
    <b v="0"/>
    <n v="0"/>
    <b v="0"/>
    <s v="food/food trucks"/>
    <n v="0"/>
    <n v="0"/>
    <x v="7"/>
    <s v="food trucks"/>
    <x v="10"/>
    <s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d v="2015-01-12T02:36:34"/>
    <n v="1418438194"/>
    <x v="2575"/>
    <b v="0"/>
    <n v="0"/>
    <b v="0"/>
    <s v="food/food trucks"/>
    <n v="0"/>
    <n v="0"/>
    <x v="7"/>
    <s v="food trucks"/>
    <x v="9"/>
    <s v="2015"/>
  </r>
  <r>
    <n v="2576"/>
    <s v="2 Go Fast Food (Canceled)"/>
    <s v="A New Twist with an American and Philippine fast food Mobile Trailer."/>
    <n v="10000"/>
    <n v="0"/>
    <x v="1"/>
    <s v="US"/>
    <x v="0"/>
    <n v="1428707647"/>
    <d v="2015-04-10T23:14:07"/>
    <n v="1424823247"/>
    <x v="2576"/>
    <b v="0"/>
    <n v="0"/>
    <b v="0"/>
    <s v="food/food trucks"/>
    <n v="0"/>
    <n v="0"/>
    <x v="7"/>
    <s v="food trucks"/>
    <x v="6"/>
    <s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d v="2014-08-04T19:41:37"/>
    <n v="1405021297"/>
    <x v="2577"/>
    <b v="0"/>
    <n v="0"/>
    <b v="0"/>
    <s v="food/food trucks"/>
    <n v="0"/>
    <n v="0"/>
    <x v="7"/>
    <s v="food trucks"/>
    <x v="3"/>
    <s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d v="2015-10-09T17:00:00"/>
    <n v="1440203579"/>
    <x v="2578"/>
    <b v="0"/>
    <n v="0"/>
    <b v="0"/>
    <s v="food/food trucks"/>
    <n v="0"/>
    <n v="0"/>
    <x v="7"/>
    <s v="food trucks"/>
    <x v="11"/>
    <s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  <x v="7"/>
    <s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d v="2015-05-16T03:00:00"/>
    <n v="1429170603"/>
    <x v="2580"/>
    <b v="0"/>
    <n v="2"/>
    <b v="0"/>
    <s v="food/food trucks"/>
    <n v="0.6"/>
    <n v="25.5"/>
    <x v="7"/>
    <s v="food trucks"/>
    <x v="10"/>
    <s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d v="2015-11-16T16:04:58"/>
    <n v="1445094298"/>
    <x v="2581"/>
    <b v="0"/>
    <n v="11"/>
    <b v="0"/>
    <s v="food/food trucks"/>
    <n v="10.6"/>
    <n v="48.18181818181818"/>
    <x v="7"/>
    <s v="food trucks"/>
    <x v="8"/>
    <s v="2015"/>
  </r>
  <r>
    <n v="2582"/>
    <s v="Drunken Wings"/>
    <s v="The place where chicken meets liquor for the first time!"/>
    <n v="90000"/>
    <n v="1"/>
    <x v="2"/>
    <s v="US"/>
    <x v="0"/>
    <n v="1477784634"/>
    <d v="2016-10-29T23:43:54"/>
    <n v="1475192634"/>
    <x v="2582"/>
    <b v="0"/>
    <n v="1"/>
    <b v="0"/>
    <s v="food/food trucks"/>
    <n v="1.1111111111111111E-3"/>
    <n v="1"/>
    <x v="7"/>
    <s v="food trucks"/>
    <x v="11"/>
    <s v="2016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d v="2015-03-16T17:28:00"/>
    <n v="1421346480"/>
    <x v="2583"/>
    <b v="0"/>
    <n v="5"/>
    <b v="0"/>
    <s v="food/food trucks"/>
    <n v="0.5"/>
    <n v="1"/>
    <x v="7"/>
    <s v="food trucks"/>
    <x v="1"/>
    <s v="2015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d v="2015-06-15T04:09:29"/>
    <n v="1431749369"/>
    <x v="2584"/>
    <b v="0"/>
    <n v="0"/>
    <b v="0"/>
    <s v="food/food trucks"/>
    <n v="0"/>
    <n v="0"/>
    <x v="7"/>
    <s v="food trucks"/>
    <x v="5"/>
    <s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d v="2014-07-05T23:07:12"/>
    <n v="1402009632"/>
    <x v="2585"/>
    <b v="0"/>
    <n v="1"/>
    <b v="0"/>
    <s v="food/food trucks"/>
    <n v="0.16666666666666669"/>
    <n v="50"/>
    <x v="7"/>
    <s v="food trucks"/>
    <x v="0"/>
    <s v="2014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d v="2015-12-25T07:55:36"/>
    <n v="1448438136"/>
    <x v="2586"/>
    <b v="0"/>
    <n v="1"/>
    <b v="0"/>
    <s v="food/food trucks"/>
    <n v="0.16666666666666669"/>
    <n v="5"/>
    <x v="7"/>
    <s v="food trucks"/>
    <x v="4"/>
    <s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  <x v="4"/>
    <s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d v="2015-03-31T13:14:00"/>
    <n v="1423325626"/>
    <x v="2588"/>
    <b v="0"/>
    <n v="8"/>
    <b v="0"/>
    <s v="food/food trucks"/>
    <n v="3.8833333333333329"/>
    <n v="29.125"/>
    <x v="7"/>
    <s v="food trucks"/>
    <x v="1"/>
    <s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d v="2016-03-23T11:52:07"/>
    <n v="1456145527"/>
    <x v="2589"/>
    <b v="0"/>
    <n v="1"/>
    <b v="0"/>
    <s v="food/food trucks"/>
    <n v="0.01"/>
    <n v="5"/>
    <x v="7"/>
    <s v="food trucks"/>
    <x v="1"/>
    <s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d v="2016-01-26T14:08:17"/>
    <n v="1453212497"/>
    <x v="2590"/>
    <b v="0"/>
    <n v="0"/>
    <b v="0"/>
    <s v="food/food trucks"/>
    <n v="0"/>
    <n v="0"/>
    <x v="7"/>
    <s v="food trucks"/>
    <x v="9"/>
    <s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d v="2016-03-13T20:45:24"/>
    <n v="1452721524"/>
    <x v="2591"/>
    <b v="0"/>
    <n v="2"/>
    <b v="0"/>
    <s v="food/food trucks"/>
    <n v="1.7333333333333332"/>
    <n v="13"/>
    <x v="7"/>
    <s v="food trucks"/>
    <x v="1"/>
    <s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d v="2014-10-05T19:13:41"/>
    <n v="1409944421"/>
    <x v="2592"/>
    <b v="0"/>
    <n v="1"/>
    <b v="0"/>
    <s v="food/food trucks"/>
    <n v="0.16666666666666669"/>
    <n v="50"/>
    <x v="7"/>
    <s v="food trucks"/>
    <x v="11"/>
    <s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d v="2015-04-25T20:17:06"/>
    <n v="1427401026"/>
    <x v="2593"/>
    <b v="0"/>
    <n v="0"/>
    <b v="0"/>
    <s v="food/food trucks"/>
    <n v="0"/>
    <n v="0"/>
    <x v="7"/>
    <s v="food trucks"/>
    <x v="6"/>
    <s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d v="2014-08-07T23:13:48"/>
    <n v="1404861228"/>
    <x v="2594"/>
    <b v="0"/>
    <n v="1"/>
    <b v="0"/>
    <s v="food/food trucks"/>
    <n v="1.25E-3"/>
    <n v="1"/>
    <x v="7"/>
    <s v="food trucks"/>
    <x v="3"/>
    <s v="2014"/>
  </r>
  <r>
    <n v="2595"/>
    <s v="Food Truck for Little Fox Bakery"/>
    <s v="Looking to put the best baked goods in Bowling Green on wheels"/>
    <n v="15000"/>
    <n v="1825"/>
    <x v="2"/>
    <s v="US"/>
    <x v="0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  <x v="2"/>
    <s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  <x v="3"/>
    <s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  <x v="5"/>
    <s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d v="2015-09-23T20:10:01"/>
    <n v="1440447001"/>
    <x v="2598"/>
    <b v="0"/>
    <n v="14"/>
    <b v="0"/>
    <s v="food/food trucks"/>
    <n v="39"/>
    <n v="83.571428571428569"/>
    <x v="7"/>
    <s v="food trucks"/>
    <x v="7"/>
    <s v="2015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d v="2014-08-03T18:05:47"/>
    <n v="1403201147"/>
    <x v="2599"/>
    <b v="0"/>
    <n v="5"/>
    <b v="0"/>
    <s v="food/food trucks"/>
    <n v="0.99546510341776351"/>
    <n v="18"/>
    <x v="7"/>
    <s v="food trucks"/>
    <x v="3"/>
    <s v="2014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  <x v="1"/>
    <s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  <x v="7"/>
    <s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  <x v="8"/>
    <s v="2014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  <x v="4"/>
    <s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  <x v="6"/>
    <s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  <x v="5"/>
    <s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  <x v="6"/>
    <s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  <x v="3"/>
    <s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  <x v="1"/>
    <s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  <x v="0"/>
    <s v="2012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  <x v="3"/>
    <s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  <x v="9"/>
    <s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  <x v="9"/>
    <s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  <x v="7"/>
    <s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d v="2014-04-30T05:00:00"/>
    <n v="1396371612"/>
    <x v="2614"/>
    <b v="1"/>
    <n v="100"/>
    <b v="1"/>
    <s v="technology/space exploration"/>
    <n v="102"/>
    <n v="107.1"/>
    <x v="2"/>
    <s v="space exploration"/>
    <x v="6"/>
    <s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  <x v="6"/>
    <s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  <x v="3"/>
    <s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  <x v="11"/>
    <s v="2014"/>
  </r>
  <r>
    <n v="2618"/>
    <s v="SPACE ART FEATURING ASTRONAUTS #WeBelieveInAstronauts"/>
    <s v="LTD ED COLLECTIBLE SPACE ART FEAT. ASTRONAUTS"/>
    <n v="15000"/>
    <n v="15808"/>
    <x v="0"/>
    <s v="US"/>
    <x v="0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  <x v="4"/>
    <s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  <x v="11"/>
    <s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  <x v="11"/>
    <s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  <x v="10"/>
    <s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  <x v="4"/>
    <s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  <x v="4"/>
    <s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  <x v="7"/>
    <s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  <x v="8"/>
    <s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  <x v="5"/>
    <s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  <x v="8"/>
    <s v="2015"/>
  </r>
  <r>
    <n v="2628"/>
    <s v="Pie In Space!"/>
    <s v="A high school freshman is sending pie into space and you can be a part of it.  GO SCIENCE!!!"/>
    <n v="839"/>
    <n v="926"/>
    <x v="0"/>
    <s v="US"/>
    <x v="0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  <x v="8"/>
    <s v="2014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  <x v="10"/>
    <s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  <x v="5"/>
    <s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  <x v="3"/>
    <s v="2015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  <x v="10"/>
    <s v="2016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  <x v="2"/>
    <s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  <x v="7"/>
    <s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  <x v="1"/>
    <s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d v="2016-10-16T01:00:00"/>
    <n v="1474641914"/>
    <x v="2636"/>
    <b v="0"/>
    <n v="50"/>
    <b v="1"/>
    <s v="technology/space exploration"/>
    <n v="187.3"/>
    <n v="37.46"/>
    <x v="2"/>
    <s v="space exploration"/>
    <x v="11"/>
    <s v="2016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  <x v="11"/>
    <s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  <x v="9"/>
    <s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  <x v="2"/>
    <s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  <x v="5"/>
    <s v="2015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d v="2014-09-15T20:09:00"/>
    <n v="1409341863"/>
    <x v="2641"/>
    <b v="0"/>
    <n v="1"/>
    <b v="0"/>
    <s v="technology/space exploration"/>
    <n v="1"/>
    <n v="15"/>
    <x v="2"/>
    <s v="space exploration"/>
    <x v="7"/>
    <s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d v="2016-07-15T06:57:00"/>
    <n v="1465970108"/>
    <x v="2642"/>
    <b v="0"/>
    <n v="0"/>
    <b v="0"/>
    <s v="technology/space exploration"/>
    <n v="0"/>
    <n v="0"/>
    <x v="2"/>
    <s v="space exploration"/>
    <x v="0"/>
    <s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  <x v="4"/>
    <s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  <x v="1"/>
    <s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  <x v="8"/>
    <s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  <x v="7"/>
    <s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d v="2015-08-14T06:16:59"/>
    <n v="1436941019"/>
    <x v="2647"/>
    <b v="0"/>
    <n v="3"/>
    <b v="0"/>
    <s v="technology/space exploration"/>
    <n v="1.44"/>
    <n v="12"/>
    <x v="2"/>
    <s v="space exploration"/>
    <x v="3"/>
    <s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  <x v="1"/>
    <s v="2016"/>
  </r>
  <r>
    <n v="2649"/>
    <s v="The Mission - Please Check Back Soon (Canceled)"/>
    <s v="They have launched a Kickstarter."/>
    <n v="125000"/>
    <n v="124"/>
    <x v="1"/>
    <s v="US"/>
    <x v="0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  <x v="2"/>
    <s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  <x v="4"/>
    <s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  <x v="4"/>
    <s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  <x v="4"/>
    <s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  <x v="5"/>
    <s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  <x v="6"/>
    <s v="2015"/>
  </r>
  <r>
    <n v="2655"/>
    <s v="Balloons (Canceled)"/>
    <s v="Thank you for your support!"/>
    <n v="15000"/>
    <n v="3155"/>
    <x v="1"/>
    <s v="US"/>
    <x v="0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  <x v="2"/>
    <s v="2016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  <x v="1"/>
    <s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  <x v="3"/>
    <s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  <x v="0"/>
    <s v="2016"/>
  </r>
  <r>
    <n v="2659"/>
    <s v="test (Canceled)"/>
    <s v="test"/>
    <n v="49000"/>
    <n v="1333"/>
    <x v="1"/>
    <s v="US"/>
    <x v="0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  <x v="6"/>
    <s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  <x v="8"/>
    <s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d v="2013-10-25T23:00:10"/>
    <n v="1380150010"/>
    <x v="2661"/>
    <b v="0"/>
    <n v="60"/>
    <b v="1"/>
    <s v="technology/makerspaces"/>
    <n v="102.89999999999999"/>
    <n v="85.75"/>
    <x v="2"/>
    <s v="makerspaces"/>
    <x v="11"/>
    <s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d v="2015-08-21T17:55:13"/>
    <n v="1437587713"/>
    <x v="2662"/>
    <b v="0"/>
    <n v="80"/>
    <b v="1"/>
    <s v="technology/makerspaces"/>
    <n v="106.80000000000001"/>
    <n v="267"/>
    <x v="2"/>
    <s v="makerspaces"/>
    <x v="3"/>
    <s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  <x v="7"/>
    <s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  <x v="4"/>
    <s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  <x v="10"/>
    <s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  <x v="7"/>
    <s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  <x v="2"/>
    <s v="2016"/>
  </r>
  <r>
    <n v="2668"/>
    <s v="UOttawa Makermobile"/>
    <s v="Creativity on the go! |_x000a_CrÃ©ativitÃ© en mouvement !"/>
    <n v="1000"/>
    <n v="1707"/>
    <x v="0"/>
    <s v="CA"/>
    <x v="5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  <x v="8"/>
    <s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d v="2016-01-10T00:51:36"/>
    <n v="1447203096"/>
    <x v="2669"/>
    <b v="0"/>
    <n v="11"/>
    <b v="1"/>
    <s v="technology/makerspaces"/>
    <n v="125.125"/>
    <n v="91"/>
    <x v="2"/>
    <s v="makerspaces"/>
    <x v="9"/>
    <s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  <x v="0"/>
    <s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  <x v="4"/>
    <s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d v="2015-12-28T06:00:00"/>
    <n v="1449436390"/>
    <x v="2672"/>
    <b v="1"/>
    <n v="47"/>
    <b v="0"/>
    <s v="technology/makerspaces"/>
    <n v="33.19"/>
    <n v="70.61702127659575"/>
    <x v="2"/>
    <s v="makerspaces"/>
    <x v="4"/>
    <s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d v="2014-10-29T22:45:00"/>
    <n v="1412081999"/>
    <x v="2673"/>
    <b v="1"/>
    <n v="66"/>
    <b v="0"/>
    <s v="technology/makerspaces"/>
    <n v="27.58"/>
    <n v="167.15151515151516"/>
    <x v="2"/>
    <s v="makerspaces"/>
    <x v="11"/>
    <s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  <x v="0"/>
    <s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  <x v="8"/>
    <s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  <x v="10"/>
    <s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  <x v="0"/>
    <s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d v="2015-09-24T19:09:25"/>
    <n v="1440529765"/>
    <x v="2678"/>
    <b v="0"/>
    <n v="2"/>
    <b v="0"/>
    <s v="technology/makerspaces"/>
    <n v="1.375E-2"/>
    <n v="550"/>
    <x v="2"/>
    <s v="makerspaces"/>
    <x v="7"/>
    <s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d v="2015-02-28T00:01:34"/>
    <n v="1422489694"/>
    <x v="2679"/>
    <b v="0"/>
    <n v="3"/>
    <b v="0"/>
    <s v="technology/makerspaces"/>
    <n v="0.33"/>
    <n v="44"/>
    <x v="2"/>
    <s v="makerspaces"/>
    <x v="2"/>
    <s v="2015"/>
  </r>
  <r>
    <n v="2680"/>
    <s v="iHeart Pillow"/>
    <s v="iHeartPillow, Connecting loved ones"/>
    <n v="32000"/>
    <n v="276"/>
    <x v="2"/>
    <s v="ES"/>
    <x v="3"/>
    <n v="1459915491"/>
    <d v="2016-04-06T04:04:51"/>
    <n v="1457327091"/>
    <x v="2680"/>
    <b v="0"/>
    <n v="4"/>
    <b v="0"/>
    <s v="technology/makerspaces"/>
    <n v="0.86250000000000004"/>
    <n v="69"/>
    <x v="2"/>
    <s v="makerspaces"/>
    <x v="6"/>
    <s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d v="2014-07-10T21:29:10"/>
    <n v="1402867750"/>
    <x v="2681"/>
    <b v="0"/>
    <n v="2"/>
    <b v="0"/>
    <s v="food/food trucks"/>
    <n v="0.6875"/>
    <n v="27.5"/>
    <x v="7"/>
    <s v="food trucks"/>
    <x v="0"/>
    <s v="2014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d v="2014-11-22T05:59:00"/>
    <n v="1413838540"/>
    <x v="2682"/>
    <b v="0"/>
    <n v="20"/>
    <b v="0"/>
    <s v="food/food trucks"/>
    <n v="28.299999999999997"/>
    <n v="84.9"/>
    <x v="7"/>
    <s v="food trucks"/>
    <x v="8"/>
    <s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d v="2015-03-01T18:07:20"/>
    <n v="1422641240"/>
    <x v="2683"/>
    <b v="0"/>
    <n v="3"/>
    <b v="0"/>
    <s v="food/food trucks"/>
    <n v="0.24"/>
    <n v="12"/>
    <x v="7"/>
    <s v="food trucks"/>
    <x v="1"/>
    <s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d v="2014-08-09T21:57:05"/>
    <n v="1404165425"/>
    <x v="2684"/>
    <b v="0"/>
    <n v="4"/>
    <b v="0"/>
    <s v="food/food trucks"/>
    <n v="1.1428571428571428"/>
    <n v="200"/>
    <x v="7"/>
    <s v="food trucks"/>
    <x v="3"/>
    <s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d v="2015-04-27T15:42:10"/>
    <n v="1424968930"/>
    <x v="2685"/>
    <b v="0"/>
    <n v="1"/>
    <b v="0"/>
    <s v="food/food trucks"/>
    <n v="0.02"/>
    <n v="10"/>
    <x v="7"/>
    <s v="food trucks"/>
    <x v="6"/>
    <s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d v="2014-09-30T23:23:43"/>
    <n v="1410391423"/>
    <x v="2686"/>
    <b v="0"/>
    <n v="0"/>
    <b v="0"/>
    <s v="food/food trucks"/>
    <n v="0"/>
    <n v="0"/>
    <x v="7"/>
    <s v="food trucks"/>
    <x v="7"/>
    <s v="2014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d v="2015-06-29T15:21:58"/>
    <n v="1432999318"/>
    <x v="2687"/>
    <b v="0"/>
    <n v="0"/>
    <b v="0"/>
    <s v="food/food trucks"/>
    <n v="0"/>
    <n v="0"/>
    <x v="7"/>
    <s v="food trucks"/>
    <x v="5"/>
    <s v="2015"/>
  </r>
  <r>
    <n v="2688"/>
    <s v="Mac N Cheez Food Truck"/>
    <s v="The amazing gourmet Mac N Cheez Food Truck Campaigne!"/>
    <n v="50000"/>
    <n v="74"/>
    <x v="2"/>
    <s v="US"/>
    <x v="0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  <x v="2"/>
    <s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d v="2016-07-30T23:04:50"/>
    <n v="1467327890"/>
    <x v="2689"/>
    <b v="0"/>
    <n v="1"/>
    <b v="0"/>
    <s v="food/food trucks"/>
    <n v="2.8571428571428571E-3"/>
    <n v="1"/>
    <x v="7"/>
    <s v="food trucks"/>
    <x v="0"/>
    <s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d v="2015-06-03T02:31:16"/>
    <n v="1429410676"/>
    <x v="2690"/>
    <b v="0"/>
    <n v="118"/>
    <b v="0"/>
    <s v="food/food trucks"/>
    <n v="10.7325"/>
    <n v="72.762711864406782"/>
    <x v="7"/>
    <s v="food trucks"/>
    <x v="5"/>
    <s v="2015"/>
  </r>
  <r>
    <n v="2691"/>
    <s v="Cook"/>
    <s v="A Great New local Food Truck serving up ethnic fusion inspired eats in Ottawa."/>
    <n v="65000"/>
    <n v="35"/>
    <x v="2"/>
    <s v="CA"/>
    <x v="5"/>
    <n v="1431278557"/>
    <d v="2015-05-10T17:22:37"/>
    <n v="1427390557"/>
    <x v="2691"/>
    <b v="0"/>
    <n v="2"/>
    <b v="0"/>
    <s v="food/food trucks"/>
    <n v="5.3846153846153842E-2"/>
    <n v="17.5"/>
    <x v="7"/>
    <s v="food trucks"/>
    <x v="10"/>
    <s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d v="2015-03-25T07:01:00"/>
    <n v="1424678460"/>
    <x v="2692"/>
    <b v="0"/>
    <n v="1"/>
    <b v="0"/>
    <s v="food/food trucks"/>
    <n v="0.7142857142857143"/>
    <n v="25"/>
    <x v="7"/>
    <s v="food trucks"/>
    <x v="1"/>
    <s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d v="2014-08-13T03:19:26"/>
    <n v="1405307966"/>
    <x v="2693"/>
    <b v="0"/>
    <n v="3"/>
    <b v="0"/>
    <s v="food/food trucks"/>
    <n v="0.8"/>
    <n v="13.333333333333334"/>
    <x v="7"/>
    <s v="food trucks"/>
    <x v="3"/>
    <s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d v="2014-09-26T03:22:19"/>
    <n v="1409109739"/>
    <x v="2694"/>
    <b v="0"/>
    <n v="1"/>
    <b v="0"/>
    <s v="food/food trucks"/>
    <n v="3.3333333333333335E-3"/>
    <n v="1"/>
    <x v="7"/>
    <s v="food trucks"/>
    <x v="7"/>
    <s v="2014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  <x v="6"/>
    <s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d v="2014-12-25T20:16:00"/>
    <n v="1416600960"/>
    <x v="2696"/>
    <b v="0"/>
    <n v="38"/>
    <b v="0"/>
    <s v="food/food trucks"/>
    <n v="5.65"/>
    <n v="89.21052631578948"/>
    <x v="7"/>
    <s v="food trucks"/>
    <x v="4"/>
    <s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  <x v="3"/>
    <s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d v="2014-06-27T21:33:28"/>
    <n v="1401312808"/>
    <x v="2698"/>
    <b v="0"/>
    <n v="2"/>
    <b v="0"/>
    <s v="food/food trucks"/>
    <n v="0.325125"/>
    <n v="13.005000000000001"/>
    <x v="7"/>
    <s v="food trucks"/>
    <x v="5"/>
    <s v="2014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d v="2014-08-08T21:31:03"/>
    <n v="1404941463"/>
    <x v="2699"/>
    <b v="0"/>
    <n v="0"/>
    <b v="0"/>
    <s v="food/food trucks"/>
    <n v="0"/>
    <n v="0"/>
    <x v="7"/>
    <s v="food trucks"/>
    <x v="3"/>
    <s v="2014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d v="2014-09-18T20:59:32"/>
    <n v="1408481972"/>
    <x v="2700"/>
    <b v="0"/>
    <n v="4"/>
    <b v="0"/>
    <s v="food/food trucks"/>
    <n v="0.7000700070007001"/>
    <n v="17.5"/>
    <x v="7"/>
    <s v="food trucks"/>
    <x v="7"/>
    <s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d v="2017-04-07T17:35:34"/>
    <n v="1488911734"/>
    <x v="2701"/>
    <b v="0"/>
    <n v="46"/>
    <b v="0"/>
    <s v="theater/spaces"/>
    <n v="46.176470588235297"/>
    <n v="34.130434782608695"/>
    <x v="1"/>
    <s v="spaces"/>
    <x v="6"/>
    <s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d v="2017-04-05T18:14:37"/>
    <n v="1488827677"/>
    <x v="2702"/>
    <b v="1"/>
    <n v="26"/>
    <b v="0"/>
    <s v="theater/spaces"/>
    <n v="34.410000000000004"/>
    <n v="132.34615384615384"/>
    <x v="1"/>
    <s v="spaces"/>
    <x v="6"/>
    <s v="201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d v="2017-03-22T15:33:50"/>
    <n v="1485016430"/>
    <x v="2703"/>
    <b v="0"/>
    <n v="45"/>
    <b v="0"/>
    <s v="theater/spaces"/>
    <n v="103.75000000000001"/>
    <n v="922.22222222222217"/>
    <x v="1"/>
    <s v="spaces"/>
    <x v="1"/>
    <s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d v="2017-04-05T19:41:54"/>
    <n v="1487709714"/>
    <x v="2704"/>
    <b v="0"/>
    <n v="7"/>
    <b v="0"/>
    <s v="theater/spaces"/>
    <n v="6.0263157894736841"/>
    <n v="163.57142857142858"/>
    <x v="1"/>
    <s v="spaces"/>
    <x v="6"/>
    <s v="2017"/>
  </r>
  <r>
    <n v="2705"/>
    <s v="Fischer Theatre Marquee"/>
    <s v="Help light the lights at the historic Fischer Theatre in Danville, IL."/>
    <n v="16500"/>
    <n v="1739"/>
    <x v="3"/>
    <s v="US"/>
    <x v="0"/>
    <n v="1490389158"/>
    <d v="2017-03-24T20:59:18"/>
    <n v="1486504758"/>
    <x v="2705"/>
    <b v="0"/>
    <n v="8"/>
    <b v="0"/>
    <s v="theater/spaces"/>
    <n v="10.539393939393939"/>
    <n v="217.375"/>
    <x v="1"/>
    <s v="spaces"/>
    <x v="1"/>
    <s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d v="2014-10-16T06:59:00"/>
    <n v="1410937483"/>
    <x v="2706"/>
    <b v="1"/>
    <n v="263"/>
    <b v="1"/>
    <s v="theater/spaces"/>
    <n v="112.29714285714284"/>
    <n v="149.44486692015209"/>
    <x v="1"/>
    <s v="spaces"/>
    <x v="11"/>
    <s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d v="2013-05-27T06:59:00"/>
    <n v="1367088443"/>
    <x v="2707"/>
    <b v="1"/>
    <n v="394"/>
    <b v="1"/>
    <s v="theater/spaces"/>
    <n v="350.84462500000001"/>
    <n v="71.237487309644663"/>
    <x v="1"/>
    <s v="spaces"/>
    <x v="10"/>
    <s v="2013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d v="2016-07-21T16:45:26"/>
    <n v="1463935526"/>
    <x v="2708"/>
    <b v="1"/>
    <n v="1049"/>
    <b v="1"/>
    <s v="theater/spaces"/>
    <n v="233.21535"/>
    <n v="44.464318398474738"/>
    <x v="1"/>
    <s v="spaces"/>
    <x v="0"/>
    <s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d v="2016-10-04T03:59:00"/>
    <n v="1472528141"/>
    <x v="2709"/>
    <b v="1"/>
    <n v="308"/>
    <b v="1"/>
    <s v="theater/spaces"/>
    <n v="101.60599999999999"/>
    <n v="164.94480519480518"/>
    <x v="1"/>
    <s v="spaces"/>
    <x v="11"/>
    <s v="2016"/>
  </r>
  <r>
    <n v="2710"/>
    <s v="House of Yes"/>
    <s v="Building Brooklyn's own creative venue for circus, theater and events of all types."/>
    <n v="60000"/>
    <n v="92340.21"/>
    <x v="0"/>
    <s v="US"/>
    <x v="0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  <x v="3"/>
    <s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d v="2014-06-20T22:01:00"/>
    <n v="1400694790"/>
    <x v="2711"/>
    <b v="1"/>
    <n v="73"/>
    <b v="1"/>
    <s v="theater/spaces"/>
    <n v="100.7161125319693"/>
    <n v="53.945205479452056"/>
    <x v="1"/>
    <s v="spaces"/>
    <x v="5"/>
    <s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d v="2013-07-13T18:00:00"/>
    <n v="1370568560"/>
    <x v="2712"/>
    <b v="1"/>
    <n v="143"/>
    <b v="1"/>
    <s v="theater/spaces"/>
    <n v="131.38181818181818"/>
    <n v="50.531468531468533"/>
    <x v="1"/>
    <s v="spaces"/>
    <x v="0"/>
    <s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  <x v="4"/>
    <s v="2015"/>
  </r>
  <r>
    <n v="2714"/>
    <s v="The Crane Theater"/>
    <s v="The Crane will be the new home for independent theater in Northeast Minneapolis"/>
    <n v="25000"/>
    <n v="29089"/>
    <x v="0"/>
    <s v="US"/>
    <x v="0"/>
    <n v="1476486000"/>
    <d v="2016-10-14T23:00:00"/>
    <n v="1474040596"/>
    <x v="2714"/>
    <b v="1"/>
    <n v="305"/>
    <b v="1"/>
    <s v="theater/spaces"/>
    <n v="116.35599999999999"/>
    <n v="95.373770491803285"/>
    <x v="1"/>
    <s v="spaces"/>
    <x v="11"/>
    <s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d v="2016-02-21T09:33:48"/>
    <n v="1453109628"/>
    <x v="2715"/>
    <b v="1"/>
    <n v="551"/>
    <b v="1"/>
    <s v="theater/spaces"/>
    <n v="264.62241666666665"/>
    <n v="57.631016333938291"/>
    <x v="1"/>
    <s v="spaces"/>
    <x v="2"/>
    <s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d v="2015-10-08T07:59:53"/>
    <n v="1441699193"/>
    <x v="2716"/>
    <b v="1"/>
    <n v="187"/>
    <b v="1"/>
    <s v="theater/spaces"/>
    <n v="119.98010000000001"/>
    <n v="64.160481283422456"/>
    <x v="1"/>
    <s v="spaces"/>
    <x v="11"/>
    <s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d v="2014-12-06T22:57:29"/>
    <n v="1414015049"/>
    <x v="2717"/>
    <b v="1"/>
    <n v="325"/>
    <b v="1"/>
    <s v="theater/spaces"/>
    <n v="120.10400000000001"/>
    <n v="92.387692307692305"/>
    <x v="1"/>
    <s v="spaces"/>
    <x v="4"/>
    <s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d v="2016-05-03T23:00:00"/>
    <n v="1459865945"/>
    <x v="2718"/>
    <b v="1"/>
    <n v="148"/>
    <b v="1"/>
    <s v="theater/spaces"/>
    <n v="103.58333333333334"/>
    <n v="125.97972972972973"/>
    <x v="1"/>
    <s v="spaces"/>
    <x v="10"/>
    <s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d v="2016-04-17T23:44:54"/>
    <n v="1455756294"/>
    <x v="2719"/>
    <b v="0"/>
    <n v="69"/>
    <b v="1"/>
    <s v="theater/spaces"/>
    <n v="108.83333333333334"/>
    <n v="94.637681159420296"/>
    <x v="1"/>
    <s v="spaces"/>
    <x v="6"/>
    <s v="2016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d v="2016-11-11T12:10:53"/>
    <n v="1476270653"/>
    <x v="2720"/>
    <b v="0"/>
    <n v="173"/>
    <b v="1"/>
    <s v="theater/spaces"/>
    <n v="118.12400000000001"/>
    <n v="170.69942196531792"/>
    <x v="1"/>
    <s v="spaces"/>
    <x v="8"/>
    <s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d v="2013-09-06T19:00:00"/>
    <n v="1375880598"/>
    <x v="2721"/>
    <b v="0"/>
    <n v="269"/>
    <b v="1"/>
    <s v="technology/hardware"/>
    <n v="1462"/>
    <n v="40.762081784386616"/>
    <x v="2"/>
    <s v="hardware"/>
    <x v="7"/>
    <s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d v="2017-01-29T20:34:13"/>
    <n v="1480538053"/>
    <x v="2722"/>
    <b v="0"/>
    <n v="185"/>
    <b v="1"/>
    <s v="technology/hardware"/>
    <n v="252.54"/>
    <n v="68.254054054054052"/>
    <x v="2"/>
    <s v="hardware"/>
    <x v="9"/>
    <s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  <x v="4"/>
    <s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  <x v="3"/>
    <s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  <x v="1"/>
    <s v="2017"/>
  </r>
  <r>
    <n v="2726"/>
    <s v="Krimston TWO - Dual SIM case for iPhone"/>
    <s v="Krimston TWO: iPhone Dual SIM Case"/>
    <n v="100000"/>
    <n v="105745"/>
    <x v="0"/>
    <s v="US"/>
    <x v="0"/>
    <n v="1461333311"/>
    <d v="2016-04-22T13:55:11"/>
    <n v="1458741311"/>
    <x v="2726"/>
    <b v="0"/>
    <n v="404"/>
    <b v="1"/>
    <s v="technology/hardware"/>
    <n v="105.745"/>
    <n v="261.74504950495049"/>
    <x v="2"/>
    <s v="hardware"/>
    <x v="6"/>
    <s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  <x v="3"/>
    <s v="2015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  <x v="4"/>
    <s v="2015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d v="2015-05-01T05:46:37"/>
    <n v="1427867197"/>
    <x v="2729"/>
    <b v="0"/>
    <n v="23"/>
    <b v="1"/>
    <s v="technology/hardware"/>
    <n v="104.44"/>
    <n v="340.56521739130437"/>
    <x v="2"/>
    <s v="hardware"/>
    <x v="10"/>
    <s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  <x v="6"/>
    <s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  <x v="11"/>
    <s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  <x v="10"/>
    <s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d v="2015-04-10T05:32:54"/>
    <n v="1423463574"/>
    <x v="2733"/>
    <b v="0"/>
    <n v="119"/>
    <b v="1"/>
    <s v="technology/hardware"/>
    <n v="107.538"/>
    <n v="451.84033613445376"/>
    <x v="2"/>
    <s v="hardware"/>
    <x v="6"/>
    <s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d v="2016-10-13T21:59:00"/>
    <n v="1473782592"/>
    <x v="2734"/>
    <b v="0"/>
    <n v="163"/>
    <b v="1"/>
    <s v="technology/hardware"/>
    <n v="2260300"/>
    <n v="138.66871165644173"/>
    <x v="2"/>
    <s v="hardware"/>
    <x v="11"/>
    <s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  <x v="1"/>
    <s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d v="2014-04-23T15:59:33"/>
    <n v="1395676773"/>
    <x v="2736"/>
    <b v="0"/>
    <n v="58"/>
    <b v="1"/>
    <s v="technology/hardware"/>
    <n v="122.9"/>
    <n v="169.51724137931035"/>
    <x v="2"/>
    <s v="hardware"/>
    <x v="6"/>
    <s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d v="2014-01-15T19:00:00"/>
    <n v="1386108087"/>
    <x v="2737"/>
    <b v="0"/>
    <n v="456"/>
    <b v="1"/>
    <s v="technology/hardware"/>
    <n v="246.0608"/>
    <n v="161.88210526315791"/>
    <x v="2"/>
    <s v="hardware"/>
    <x v="9"/>
    <s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d v="2016-11-06T03:26:44"/>
    <n v="1473218804"/>
    <x v="2738"/>
    <b v="0"/>
    <n v="15"/>
    <b v="1"/>
    <s v="technology/hardware"/>
    <n v="147.94"/>
    <n v="493.13333333333333"/>
    <x v="2"/>
    <s v="hardware"/>
    <x v="8"/>
    <s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  <x v="10"/>
    <s v="2014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  <x v="1"/>
    <s v="2015"/>
  </r>
  <r>
    <n v="2741"/>
    <s v="Mrs. Brown and Her Lost Puppy."/>
    <s v="Help me publish my 1st children's book as an aspiring author!"/>
    <n v="8000"/>
    <n v="35"/>
    <x v="2"/>
    <s v="US"/>
    <x v="0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  <x v="11"/>
    <s v="2014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  <x v="10"/>
    <s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d v="2016-10-19T07:53:27"/>
    <n v="1474271607"/>
    <x v="2743"/>
    <b v="0"/>
    <n v="0"/>
    <b v="0"/>
    <s v="publishing/children's books"/>
    <n v="0"/>
    <n v="0"/>
    <x v="3"/>
    <s v="children's books"/>
    <x v="11"/>
    <s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  <x v="2"/>
    <s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  <x v="0"/>
    <s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  <x v="3"/>
    <s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  <x v="5"/>
    <s v="2012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d v="2016-09-02T17:03:22"/>
    <n v="1470243802"/>
    <x v="2748"/>
    <b v="0"/>
    <n v="4"/>
    <b v="0"/>
    <s v="publishing/children's books"/>
    <n v="1.06"/>
    <n v="13.25"/>
    <x v="3"/>
    <s v="children's books"/>
    <x v="7"/>
    <s v="2016"/>
  </r>
  <r>
    <n v="2749"/>
    <s v="A Tree is a Tree, no matter what you see.  CHILDREN'S BOOK"/>
    <s v="Self-publishing my children's book."/>
    <n v="10000"/>
    <n v="110"/>
    <x v="2"/>
    <s v="US"/>
    <x v="0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  <x v="6"/>
    <s v="2015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d v="2012-06-30T20:00:00"/>
    <n v="1340055345"/>
    <x v="2750"/>
    <b v="0"/>
    <n v="0"/>
    <b v="0"/>
    <s v="publishing/children's books"/>
    <n v="0"/>
    <n v="0"/>
    <x v="3"/>
    <s v="children's books"/>
    <x v="5"/>
    <s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d v="2014-06-17T21:17:22"/>
    <n v="1397855842"/>
    <x v="2751"/>
    <b v="0"/>
    <n v="0"/>
    <b v="0"/>
    <s v="publishing/children's books"/>
    <n v="0"/>
    <n v="0"/>
    <x v="3"/>
    <s v="children's books"/>
    <x v="5"/>
    <s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  <x v="4"/>
    <s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d v="2012-08-26T21:37:03"/>
    <n v="1343425023"/>
    <x v="2753"/>
    <b v="0"/>
    <n v="8"/>
    <b v="0"/>
    <s v="publishing/children's books"/>
    <n v="19"/>
    <n v="47.5"/>
    <x v="3"/>
    <s v="children's books"/>
    <x v="3"/>
    <s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d v="2014-09-11T15:15:51"/>
    <n v="1407856551"/>
    <x v="2754"/>
    <b v="0"/>
    <n v="0"/>
    <b v="0"/>
    <s v="publishing/children's books"/>
    <n v="0"/>
    <n v="0"/>
    <x v="3"/>
    <s v="children's books"/>
    <x v="7"/>
    <s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  <x v="6"/>
    <s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  <x v="9"/>
    <s v="2014"/>
  </r>
  <r>
    <n v="2757"/>
    <s v="C is for Crooked"/>
    <s v="A children's letter book that Lampoons Hillary Clinton"/>
    <n v="1500"/>
    <n v="10"/>
    <x v="2"/>
    <s v="US"/>
    <x v="0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  <x v="3"/>
    <s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  <x v="11"/>
    <s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d v="2016-07-16T08:47:46"/>
    <n v="1464943666"/>
    <x v="2759"/>
    <b v="0"/>
    <n v="2"/>
    <b v="0"/>
    <s v="publishing/children's books"/>
    <n v="10.5"/>
    <n v="52.5"/>
    <x v="3"/>
    <s v="children's books"/>
    <x v="0"/>
    <s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d v="2013-06-20T11:04:18"/>
    <n v="1369134258"/>
    <x v="2760"/>
    <b v="0"/>
    <n v="0"/>
    <b v="0"/>
    <s v="publishing/children's books"/>
    <n v="0"/>
    <n v="0"/>
    <x v="3"/>
    <s v="children's books"/>
    <x v="5"/>
    <s v="2013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d v="2013-01-03T01:31:33"/>
    <n v="1354584693"/>
    <x v="2761"/>
    <b v="0"/>
    <n v="4"/>
    <b v="0"/>
    <s v="publishing/children's books"/>
    <n v="0.72"/>
    <n v="9"/>
    <x v="3"/>
    <s v="children's books"/>
    <x v="9"/>
    <s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  <x v="1"/>
    <s v="2012"/>
  </r>
  <r>
    <n v="2763"/>
    <s v="My Christmas Star"/>
    <s v="How Santa finds childrens homes without getting lost by following certain stars."/>
    <n v="39400"/>
    <n v="90"/>
    <x v="2"/>
    <s v="US"/>
    <x v="0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  <x v="10"/>
    <s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d v="2012-05-30T19:00:00"/>
    <n v="1335855631"/>
    <x v="2764"/>
    <b v="0"/>
    <n v="4"/>
    <b v="0"/>
    <s v="publishing/children's books"/>
    <n v="1.125"/>
    <n v="11.25"/>
    <x v="3"/>
    <s v="children's books"/>
    <x v="10"/>
    <s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d v="2012-10-28T13:53:48"/>
    <n v="1350050028"/>
    <x v="2765"/>
    <b v="0"/>
    <n v="0"/>
    <b v="0"/>
    <s v="publishing/children's books"/>
    <n v="0"/>
    <n v="0"/>
    <x v="3"/>
    <s v="children's books"/>
    <x v="11"/>
    <s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d v="2011-08-11T16:01:58"/>
    <n v="1310486518"/>
    <x v="2766"/>
    <b v="0"/>
    <n v="4"/>
    <b v="0"/>
    <s v="publishing/children's books"/>
    <n v="2"/>
    <n v="25"/>
    <x v="3"/>
    <s v="children's books"/>
    <x v="3"/>
    <s v="2011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  <x v="3"/>
    <s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  <x v="1"/>
    <s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d v="2014-06-05T19:49:50"/>
    <n v="1397677790"/>
    <x v="2769"/>
    <b v="0"/>
    <n v="2"/>
    <b v="0"/>
    <s v="publishing/children's books"/>
    <n v="0.25"/>
    <n v="1"/>
    <x v="3"/>
    <s v="children's books"/>
    <x v="5"/>
    <s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  <x v="1"/>
    <s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d v="2013-02-01T17:00:00"/>
    <n v="1355489140"/>
    <x v="2771"/>
    <b v="0"/>
    <n v="0"/>
    <b v="0"/>
    <s v="publishing/children's books"/>
    <n v="0"/>
    <n v="0"/>
    <x v="3"/>
    <s v="children's books"/>
    <x v="2"/>
    <s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d v="2013-10-05T20:51:34"/>
    <n v="1379710294"/>
    <x v="2772"/>
    <b v="0"/>
    <n v="0"/>
    <b v="0"/>
    <s v="publishing/children's books"/>
    <n v="0"/>
    <n v="0"/>
    <x v="3"/>
    <s v="children's books"/>
    <x v="11"/>
    <s v="2013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  <x v="6"/>
    <s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  <x v="1"/>
    <s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d v="2011-12-16T00:19:14"/>
    <n v="1321402754"/>
    <x v="2775"/>
    <b v="0"/>
    <n v="2"/>
    <b v="0"/>
    <s v="publishing/children's books"/>
    <n v="3"/>
    <n v="75"/>
    <x v="3"/>
    <s v="children's books"/>
    <x v="4"/>
    <s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  <x v="5"/>
    <s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  <x v="0"/>
    <s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  <x v="3"/>
    <s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d v="2015-11-22T15:03:41"/>
    <n v="1445609021"/>
    <x v="2779"/>
    <b v="0"/>
    <n v="1"/>
    <b v="0"/>
    <s v="publishing/children's books"/>
    <n v="2.12"/>
    <n v="53"/>
    <x v="3"/>
    <s v="children's books"/>
    <x v="8"/>
    <s v="2015"/>
  </r>
  <r>
    <n v="2780"/>
    <s v="Travel with baby"/>
    <s v="Turn the World with my kids, and then write a book with the advice for traveling with baby"/>
    <n v="100000"/>
    <n v="0"/>
    <x v="2"/>
    <s v="IT"/>
    <x v="3"/>
    <n v="1489142688"/>
    <d v="2017-03-10T10:44:48"/>
    <n v="1486550688"/>
    <x v="2780"/>
    <b v="0"/>
    <n v="0"/>
    <b v="0"/>
    <s v="publishing/children's books"/>
    <n v="0"/>
    <n v="0"/>
    <x v="3"/>
    <s v="children's books"/>
    <x v="1"/>
    <s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d v="2015-02-12T07:00:00"/>
    <n v="1421274954"/>
    <x v="2781"/>
    <b v="0"/>
    <n v="28"/>
    <b v="1"/>
    <s v="theater/plays"/>
    <n v="105.28"/>
    <n v="47"/>
    <x v="1"/>
    <s v="plays"/>
    <x v="2"/>
    <s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d v="2015-02-17T04:59:00"/>
    <n v="1421964718"/>
    <x v="2782"/>
    <b v="0"/>
    <n v="18"/>
    <b v="1"/>
    <s v="theater/plays"/>
    <n v="120"/>
    <n v="66.666666666666671"/>
    <x v="1"/>
    <s v="plays"/>
    <x v="2"/>
    <s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d v="2015-04-23T12:50:46"/>
    <n v="1428583846"/>
    <x v="2783"/>
    <b v="0"/>
    <n v="61"/>
    <b v="1"/>
    <s v="theater/plays"/>
    <n v="114.5"/>
    <n v="18.770491803278688"/>
    <x v="1"/>
    <s v="plays"/>
    <x v="6"/>
    <s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d v="2014-10-29T18:54:03"/>
    <n v="1412794443"/>
    <x v="2784"/>
    <b v="0"/>
    <n v="108"/>
    <b v="1"/>
    <s v="theater/plays"/>
    <n v="119"/>
    <n v="66.111111111111114"/>
    <x v="1"/>
    <s v="plays"/>
    <x v="11"/>
    <s v="2014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d v="2016-08-05T21:00:00"/>
    <n v="1467865967"/>
    <x v="2785"/>
    <b v="0"/>
    <n v="142"/>
    <b v="1"/>
    <s v="theater/plays"/>
    <n v="104.67999999999999"/>
    <n v="36.859154929577464"/>
    <x v="1"/>
    <s v="plays"/>
    <x v="3"/>
    <s v="2016"/>
  </r>
  <r>
    <n v="2786"/>
    <s v="Fierce"/>
    <s v="A heart-melting farce about sex, art and the lovelorn lay-abouts of London-town."/>
    <n v="2500"/>
    <n v="2946"/>
    <x v="0"/>
    <s v="GB"/>
    <x v="1"/>
    <n v="1404913180"/>
    <d v="2014-07-09T13:39:40"/>
    <n v="1403703580"/>
    <x v="2786"/>
    <b v="0"/>
    <n v="74"/>
    <b v="1"/>
    <s v="theater/plays"/>
    <n v="117.83999999999999"/>
    <n v="39.810810810810814"/>
    <x v="1"/>
    <s v="plays"/>
    <x v="0"/>
    <s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d v="2014-07-18T04:45:52"/>
    <n v="1403066752"/>
    <x v="2787"/>
    <b v="0"/>
    <n v="38"/>
    <b v="1"/>
    <s v="theater/plays"/>
    <n v="119.7"/>
    <n v="31.5"/>
    <x v="1"/>
    <s v="plays"/>
    <x v="0"/>
    <s v="2014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d v="2016-07-29T16:50:43"/>
    <n v="1467219043"/>
    <x v="2788"/>
    <b v="0"/>
    <n v="20"/>
    <b v="1"/>
    <s v="theater/plays"/>
    <n v="102.49999999999999"/>
    <n v="102.5"/>
    <x v="1"/>
    <s v="plays"/>
    <x v="0"/>
    <s v="2016"/>
  </r>
  <r>
    <n v="2789"/>
    <s v="The Adventurers Club"/>
    <s v="BNT's Biggest Adventure So Far: Our 2015 full length production!"/>
    <n v="3000"/>
    <n v="3035"/>
    <x v="0"/>
    <s v="US"/>
    <x v="0"/>
    <n v="1426132800"/>
    <d v="2015-03-12T04:00:00"/>
    <n v="1424477934"/>
    <x v="2789"/>
    <b v="0"/>
    <n v="24"/>
    <b v="1"/>
    <s v="theater/plays"/>
    <n v="101.16666666666667"/>
    <n v="126.45833333333333"/>
    <x v="1"/>
    <s v="plays"/>
    <x v="1"/>
    <s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d v="2015-02-11T22:31:43"/>
    <n v="1421101903"/>
    <x v="2790"/>
    <b v="0"/>
    <n v="66"/>
    <b v="1"/>
    <s v="theater/plays"/>
    <n v="105.33333333333333"/>
    <n v="47.878787878787875"/>
    <x v="1"/>
    <s v="plays"/>
    <x v="2"/>
    <s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d v="2016-09-09T04:00:00"/>
    <n v="1470778559"/>
    <x v="2791"/>
    <b v="0"/>
    <n v="28"/>
    <b v="1"/>
    <s v="theater/plays"/>
    <n v="102.49999999999999"/>
    <n v="73.214285714285708"/>
    <x v="1"/>
    <s v="plays"/>
    <x v="7"/>
    <s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d v="2015-08-12T05:32:39"/>
    <n v="1435469559"/>
    <x v="2792"/>
    <b v="0"/>
    <n v="24"/>
    <b v="1"/>
    <s v="theater/plays"/>
    <n v="107.60000000000001"/>
    <n v="89.666666666666671"/>
    <x v="1"/>
    <s v="plays"/>
    <x v="3"/>
    <s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d v="2015-07-21T10:03:25"/>
    <n v="1434881005"/>
    <x v="2793"/>
    <b v="0"/>
    <n v="73"/>
    <b v="1"/>
    <s v="theater/plays"/>
    <n v="110.5675"/>
    <n v="151.4623287671233"/>
    <x v="1"/>
    <s v="plays"/>
    <x v="0"/>
    <s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d v="2016-03-03T19:00:00"/>
    <n v="1455640559"/>
    <x v="2794"/>
    <b v="0"/>
    <n v="3"/>
    <b v="1"/>
    <s v="theater/plays"/>
    <n v="150"/>
    <n v="25"/>
    <x v="1"/>
    <s v="plays"/>
    <x v="1"/>
    <s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d v="2014-06-06T23:00:00"/>
    <n v="1400675841"/>
    <x v="2795"/>
    <b v="0"/>
    <n v="20"/>
    <b v="1"/>
    <s v="theater/plays"/>
    <n v="104.28571428571429"/>
    <n v="36.5"/>
    <x v="1"/>
    <s v="plays"/>
    <x v="5"/>
    <s v="2014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d v="2014-07-05T12:40:28"/>
    <n v="1401972028"/>
    <x v="2796"/>
    <b v="0"/>
    <n v="21"/>
    <b v="1"/>
    <s v="theater/plays"/>
    <n v="115.5"/>
    <n v="44"/>
    <x v="1"/>
    <s v="plays"/>
    <x v="0"/>
    <s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d v="2014-07-08T22:34:00"/>
    <n v="1402266840"/>
    <x v="2797"/>
    <b v="0"/>
    <n v="94"/>
    <b v="1"/>
    <s v="theater/plays"/>
    <n v="102.64512500000001"/>
    <n v="87.357553191489373"/>
    <x v="1"/>
    <s v="plays"/>
    <x v="0"/>
    <s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d v="2015-07-31T16:00:00"/>
    <n v="1437063121"/>
    <x v="2798"/>
    <b v="0"/>
    <n v="139"/>
    <b v="1"/>
    <s v="theater/plays"/>
    <n v="101.4"/>
    <n v="36.474820143884891"/>
    <x v="1"/>
    <s v="plays"/>
    <x v="0"/>
    <s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d v="2016-06-17T16:00:00"/>
    <n v="1463466070"/>
    <x v="2799"/>
    <b v="0"/>
    <n v="130"/>
    <b v="1"/>
    <s v="theater/plays"/>
    <n v="116.6348"/>
    <n v="44.859538461538463"/>
    <x v="1"/>
    <s v="plays"/>
    <x v="5"/>
    <s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d v="2015-01-04T13:16:06"/>
    <n v="1415193366"/>
    <x v="2800"/>
    <b v="0"/>
    <n v="31"/>
    <b v="1"/>
    <s v="theater/plays"/>
    <n v="133"/>
    <n v="42.903225806451616"/>
    <x v="1"/>
    <s v="plays"/>
    <x v="9"/>
    <s v="2015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d v="2014-10-10T11:00:00"/>
    <n v="1411019409"/>
    <x v="2801"/>
    <b v="0"/>
    <n v="13"/>
    <b v="1"/>
    <s v="theater/plays"/>
    <n v="133.20000000000002"/>
    <n v="51.230769230769234"/>
    <x v="1"/>
    <s v="plays"/>
    <x v="11"/>
    <s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d v="2015-08-06T15:31:47"/>
    <n v="1436283107"/>
    <x v="2802"/>
    <b v="0"/>
    <n v="90"/>
    <b v="1"/>
    <s v="theater/plays"/>
    <n v="101.83333333333333"/>
    <n v="33.944444444444443"/>
    <x v="1"/>
    <s v="plays"/>
    <x v="3"/>
    <s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d v="2015-07-16T00:00:00"/>
    <n v="1433295276"/>
    <x v="2803"/>
    <b v="0"/>
    <n v="141"/>
    <b v="1"/>
    <s v="theater/plays"/>
    <n v="127.95"/>
    <n v="90.744680851063833"/>
    <x v="1"/>
    <s v="plays"/>
    <x v="0"/>
    <s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d v="2014-09-29T10:53:10"/>
    <n v="1409395990"/>
    <x v="2804"/>
    <b v="0"/>
    <n v="23"/>
    <b v="1"/>
    <s v="theater/plays"/>
    <n v="114.99999999999999"/>
    <n v="50"/>
    <x v="1"/>
    <s v="plays"/>
    <x v="7"/>
    <s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d v="2015-08-22T12:07:53"/>
    <n v="1438085273"/>
    <x v="2805"/>
    <b v="0"/>
    <n v="18"/>
    <b v="1"/>
    <s v="theater/plays"/>
    <n v="110.00000000000001"/>
    <n v="24.444444444444443"/>
    <x v="1"/>
    <s v="plays"/>
    <x v="3"/>
    <s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d v="2015-08-05T11:00:00"/>
    <n v="1435645490"/>
    <x v="2806"/>
    <b v="0"/>
    <n v="76"/>
    <b v="1"/>
    <s v="theater/plays"/>
    <n v="112.1"/>
    <n v="44.25"/>
    <x v="1"/>
    <s v="plays"/>
    <x v="3"/>
    <s v="2015"/>
  </r>
  <r>
    <n v="2807"/>
    <s v="The Commission Theatre Co."/>
    <s v="Bringing Shakespeare back to the Playwrights"/>
    <n v="5000"/>
    <n v="6300"/>
    <x v="0"/>
    <s v="US"/>
    <x v="0"/>
    <n v="1435611438"/>
    <d v="2015-06-29T20:57:18"/>
    <n v="1433019438"/>
    <x v="2807"/>
    <b v="0"/>
    <n v="93"/>
    <b v="1"/>
    <s v="theater/plays"/>
    <n v="126"/>
    <n v="67.741935483870961"/>
    <x v="1"/>
    <s v="plays"/>
    <x v="5"/>
    <s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d v="2015-08-22T20:18:55"/>
    <n v="1437682735"/>
    <x v="2808"/>
    <b v="0"/>
    <n v="69"/>
    <b v="1"/>
    <s v="theater/plays"/>
    <n v="100.24444444444444"/>
    <n v="65.376811594202906"/>
    <x v="1"/>
    <s v="plays"/>
    <x v="3"/>
    <s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d v="2016-03-30T14:39:00"/>
    <n v="1458647725"/>
    <x v="2809"/>
    <b v="0"/>
    <n v="21"/>
    <b v="1"/>
    <s v="theater/plays"/>
    <n v="102.4"/>
    <n v="121.9047619047619"/>
    <x v="1"/>
    <s v="plays"/>
    <x v="1"/>
    <s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d v="2014-06-01T03:59:00"/>
    <n v="1398828064"/>
    <x v="2810"/>
    <b v="0"/>
    <n v="57"/>
    <b v="1"/>
    <s v="theater/plays"/>
    <n v="108.2"/>
    <n v="47.456140350877192"/>
    <x v="1"/>
    <s v="plays"/>
    <x v="5"/>
    <s v="2014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d v="2015-02-23T11:55:03"/>
    <n v="1422100503"/>
    <x v="2811"/>
    <b v="0"/>
    <n v="108"/>
    <b v="1"/>
    <s v="theater/plays"/>
    <n v="100.27"/>
    <n v="92.842592592592595"/>
    <x v="1"/>
    <s v="plays"/>
    <x v="2"/>
    <s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d v="2015-04-06T04:00:00"/>
    <n v="1424368298"/>
    <x v="2812"/>
    <b v="0"/>
    <n v="83"/>
    <b v="1"/>
    <s v="theater/plays"/>
    <n v="113.3"/>
    <n v="68.253012048192772"/>
    <x v="1"/>
    <s v="plays"/>
    <x v="6"/>
    <s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d v="2016-12-14T17:49:21"/>
    <n v="1479577761"/>
    <x v="2813"/>
    <b v="0"/>
    <n v="96"/>
    <b v="1"/>
    <s v="theater/plays"/>
    <n v="127.57571428571428"/>
    <n v="37.209583333333335"/>
    <x v="1"/>
    <s v="plays"/>
    <x v="4"/>
    <s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d v="2015-05-09T09:35:15"/>
    <n v="1428572115"/>
    <x v="2814"/>
    <b v="0"/>
    <n v="64"/>
    <b v="1"/>
    <s v="theater/plays"/>
    <n v="107.73333333333332"/>
    <n v="25.25"/>
    <x v="1"/>
    <s v="plays"/>
    <x v="10"/>
    <s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d v="2016-08-07T18:38:29"/>
    <n v="1468003109"/>
    <x v="2815"/>
    <b v="0"/>
    <n v="14"/>
    <b v="1"/>
    <s v="theater/plays"/>
    <n v="242"/>
    <n v="43.214285714285715"/>
    <x v="1"/>
    <s v="plays"/>
    <x v="3"/>
    <s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d v="2015-08-02T16:00:00"/>
    <n v="1435921992"/>
    <x v="2816"/>
    <b v="0"/>
    <n v="169"/>
    <b v="1"/>
    <s v="theater/plays"/>
    <n v="141.56666666666666"/>
    <n v="25.130177514792898"/>
    <x v="1"/>
    <s v="plays"/>
    <x v="3"/>
    <s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d v="2015-02-28T15:14:22"/>
    <n v="1421680462"/>
    <x v="2817"/>
    <b v="0"/>
    <n v="33"/>
    <b v="1"/>
    <s v="theater/plays"/>
    <n v="130"/>
    <n v="23.636363636363637"/>
    <x v="1"/>
    <s v="plays"/>
    <x v="2"/>
    <s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d v="2015-09-23T14:21:26"/>
    <n v="1441290086"/>
    <x v="2818"/>
    <b v="0"/>
    <n v="102"/>
    <b v="1"/>
    <s v="theater/plays"/>
    <n v="106.03"/>
    <n v="103.95098039215686"/>
    <x v="1"/>
    <s v="plays"/>
    <x v="7"/>
    <s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d v="2015-06-14T12:36:49"/>
    <n v="1431693409"/>
    <x v="2819"/>
    <b v="0"/>
    <n v="104"/>
    <b v="1"/>
    <s v="theater/plays"/>
    <n v="104.80000000000001"/>
    <n v="50.384615384615387"/>
    <x v="1"/>
    <s v="plays"/>
    <x v="5"/>
    <s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d v="2016-02-26T00:00:00"/>
    <n v="1454337589"/>
    <x v="2820"/>
    <b v="0"/>
    <n v="20"/>
    <b v="1"/>
    <s v="theater/plays"/>
    <n v="136"/>
    <n v="13.6"/>
    <x v="1"/>
    <s v="plays"/>
    <x v="2"/>
    <s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d v="2014-09-23T22:08:55"/>
    <n v="1408918135"/>
    <x v="2821"/>
    <b v="0"/>
    <n v="35"/>
    <b v="1"/>
    <s v="theater/plays"/>
    <n v="100"/>
    <n v="28.571428571428573"/>
    <x v="1"/>
    <s v="plays"/>
    <x v="7"/>
    <s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d v="2015-03-27T15:24:52"/>
    <n v="1424881492"/>
    <x v="2822"/>
    <b v="0"/>
    <n v="94"/>
    <b v="1"/>
    <s v="theater/plays"/>
    <n v="100"/>
    <n v="63.829787234042556"/>
    <x v="1"/>
    <s v="plays"/>
    <x v="1"/>
    <s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d v="2015-03-31T22:59:00"/>
    <n v="1425428206"/>
    <x v="2823"/>
    <b v="0"/>
    <n v="14"/>
    <b v="1"/>
    <s v="theater/plays"/>
    <n v="124"/>
    <n v="8.8571428571428577"/>
    <x v="1"/>
    <s v="plays"/>
    <x v="1"/>
    <s v="2015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d v="2015-06-13T01:43:00"/>
    <n v="1431412196"/>
    <x v="2824"/>
    <b v="0"/>
    <n v="15"/>
    <b v="1"/>
    <s v="theater/plays"/>
    <n v="116.92307692307693"/>
    <n v="50.666666666666664"/>
    <x v="1"/>
    <s v="plays"/>
    <x v="5"/>
    <s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d v="2015-12-04T19:01:26"/>
    <n v="1446663686"/>
    <x v="2825"/>
    <b v="0"/>
    <n v="51"/>
    <b v="1"/>
    <s v="theater/plays"/>
    <n v="103.33333333333334"/>
    <n v="60.784313725490193"/>
    <x v="1"/>
    <s v="plays"/>
    <x v="4"/>
    <s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d v="2015-07-10T07:00:00"/>
    <n v="1434415812"/>
    <x v="2826"/>
    <b v="0"/>
    <n v="19"/>
    <b v="1"/>
    <s v="theater/plays"/>
    <n v="107.74999999999999"/>
    <n v="113.42105263157895"/>
    <x v="1"/>
    <s v="plays"/>
    <x v="0"/>
    <s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d v="2016-06-03T16:30:00"/>
    <n v="1462379066"/>
    <x v="2827"/>
    <b v="0"/>
    <n v="23"/>
    <b v="1"/>
    <s v="theater/plays"/>
    <n v="120.24999999999999"/>
    <n v="104.56521739130434"/>
    <x v="1"/>
    <s v="plays"/>
    <x v="5"/>
    <s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d v="2015-10-02T23:00:00"/>
    <n v="1441606869"/>
    <x v="2828"/>
    <b v="0"/>
    <n v="97"/>
    <b v="1"/>
    <s v="theater/plays"/>
    <n v="100.37894736842105"/>
    <n v="98.30927835051547"/>
    <x v="1"/>
    <s v="plays"/>
    <x v="11"/>
    <s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d v="2016-06-02T10:25:18"/>
    <n v="1462443918"/>
    <x v="2829"/>
    <b v="0"/>
    <n v="76"/>
    <b v="1"/>
    <s v="theater/plays"/>
    <n v="106.52"/>
    <n v="35.039473684210527"/>
    <x v="1"/>
    <s v="plays"/>
    <x v="5"/>
    <s v="2016"/>
  </r>
  <r>
    <n v="2830"/>
    <s v="Nakhtik and Avalon"/>
    <s v="Avalon is a new South African Township play and Nakhtik is a  danced political lecture."/>
    <n v="3000"/>
    <n v="3000"/>
    <x v="0"/>
    <s v="US"/>
    <x v="0"/>
    <n v="1399867140"/>
    <d v="2014-05-12T03:59:00"/>
    <n v="1398802148"/>
    <x v="2830"/>
    <b v="0"/>
    <n v="11"/>
    <b v="1"/>
    <s v="theater/plays"/>
    <n v="100"/>
    <n v="272.72727272727275"/>
    <x v="1"/>
    <s v="plays"/>
    <x v="10"/>
    <s v="2014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d v="2015-07-16T19:47:50"/>
    <n v="1434484070"/>
    <x v="2831"/>
    <b v="0"/>
    <n v="52"/>
    <b v="1"/>
    <s v="theater/plays"/>
    <n v="110.66666666666667"/>
    <n v="63.846153846153847"/>
    <x v="1"/>
    <s v="plays"/>
    <x v="0"/>
    <s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d v="2014-11-23T22:00:00"/>
    <n v="1414342894"/>
    <x v="2832"/>
    <b v="0"/>
    <n v="95"/>
    <b v="1"/>
    <s v="theater/plays"/>
    <n v="114.71959999999999"/>
    <n v="30.189368421052631"/>
    <x v="1"/>
    <s v="plays"/>
    <x v="8"/>
    <s v="2014"/>
  </r>
  <r>
    <n v="2833"/>
    <s v="Star Man Rocket Man"/>
    <s v="A new play about exploring outer space"/>
    <n v="2700"/>
    <n v="2923"/>
    <x v="0"/>
    <s v="US"/>
    <x v="0"/>
    <n v="1444528800"/>
    <d v="2015-10-11T02:00:00"/>
    <n v="1442804633"/>
    <x v="2833"/>
    <b v="0"/>
    <n v="35"/>
    <b v="1"/>
    <s v="theater/plays"/>
    <n v="108.25925925925925"/>
    <n v="83.51428571428572"/>
    <x v="1"/>
    <s v="plays"/>
    <x v="11"/>
    <s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d v="2015-01-30T23:02:10"/>
    <n v="1421362930"/>
    <x v="2834"/>
    <b v="0"/>
    <n v="21"/>
    <b v="1"/>
    <s v="theater/plays"/>
    <n v="170"/>
    <n v="64.761904761904759"/>
    <x v="1"/>
    <s v="plays"/>
    <x v="9"/>
    <s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d v="2015-12-05T00:00:00"/>
    <n v="1446742417"/>
    <x v="2835"/>
    <b v="0"/>
    <n v="93"/>
    <b v="1"/>
    <s v="theater/plays"/>
    <n v="187.09899999999999"/>
    <n v="20.118172043010752"/>
    <x v="1"/>
    <s v="plays"/>
    <x v="4"/>
    <s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d v="2017-02-18T04:59:00"/>
    <n v="1484115418"/>
    <x v="2836"/>
    <b v="0"/>
    <n v="11"/>
    <b v="1"/>
    <s v="theater/plays"/>
    <n v="107.77777777777777"/>
    <n v="44.090909090909093"/>
    <x v="1"/>
    <s v="plays"/>
    <x v="2"/>
    <s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d v="2015-12-09T22:48:04"/>
    <n v="1446241684"/>
    <x v="2837"/>
    <b v="0"/>
    <n v="21"/>
    <b v="1"/>
    <s v="theater/plays"/>
    <n v="100"/>
    <n v="40.476190476190474"/>
    <x v="1"/>
    <s v="plays"/>
    <x v="4"/>
    <s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d v="2014-08-13T22:00:00"/>
    <n v="1406039696"/>
    <x v="2838"/>
    <b v="0"/>
    <n v="54"/>
    <b v="1"/>
    <s v="theater/plays"/>
    <n v="120.24999999999999"/>
    <n v="44.537037037037038"/>
    <x v="1"/>
    <s v="plays"/>
    <x v="3"/>
    <s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d v="2014-08-25T04:59:00"/>
    <n v="1406958354"/>
    <x v="2839"/>
    <b v="0"/>
    <n v="31"/>
    <b v="1"/>
    <s v="theater/plays"/>
    <n v="111.42857142857143"/>
    <n v="125.80645161290323"/>
    <x v="1"/>
    <s v="plays"/>
    <x v="3"/>
    <s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d v="2015-03-18T17:00:00"/>
    <n v="1424825479"/>
    <x v="2840"/>
    <b v="0"/>
    <n v="132"/>
    <b v="1"/>
    <s v="theater/plays"/>
    <n v="104"/>
    <n v="19.696969696969695"/>
    <x v="1"/>
    <s v="plays"/>
    <x v="1"/>
    <s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d v="2015-12-13T18:44:57"/>
    <n v="1444844697"/>
    <x v="2841"/>
    <b v="0"/>
    <n v="1"/>
    <b v="0"/>
    <s v="theater/plays"/>
    <n v="1"/>
    <n v="10"/>
    <x v="1"/>
    <s v="plays"/>
    <x v="4"/>
    <s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d v="2014-06-21T11:00:00"/>
    <n v="1401058295"/>
    <x v="2842"/>
    <b v="0"/>
    <n v="0"/>
    <b v="0"/>
    <s v="theater/plays"/>
    <n v="0"/>
    <n v="0"/>
    <x v="1"/>
    <s v="plays"/>
    <x v="5"/>
    <s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d v="2016-06-13T04:00:00"/>
    <n v="1462210950"/>
    <x v="2843"/>
    <b v="0"/>
    <n v="0"/>
    <b v="0"/>
    <s v="theater/plays"/>
    <n v="0"/>
    <n v="0"/>
    <x v="1"/>
    <s v="plays"/>
    <x v="5"/>
    <s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d v="2017-01-04T13:06:20"/>
    <n v="1480943180"/>
    <x v="2844"/>
    <b v="0"/>
    <n v="1"/>
    <b v="0"/>
    <s v="theater/plays"/>
    <n v="5.4545454545454541"/>
    <n v="30"/>
    <x v="1"/>
    <s v="plays"/>
    <x v="9"/>
    <s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d v="2015-06-08T00:23:53"/>
    <n v="1428539033"/>
    <x v="2845"/>
    <b v="0"/>
    <n v="39"/>
    <b v="0"/>
    <s v="theater/plays"/>
    <n v="31.546666666666667"/>
    <n v="60.666666666666664"/>
    <x v="1"/>
    <s v="plays"/>
    <x v="5"/>
    <s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d v="2015-05-29T16:36:34"/>
    <n v="1429029394"/>
    <x v="2846"/>
    <b v="0"/>
    <n v="0"/>
    <b v="0"/>
    <s v="theater/plays"/>
    <n v="0"/>
    <n v="0"/>
    <x v="1"/>
    <s v="plays"/>
    <x v="10"/>
    <s v="2015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d v="2016-05-23T19:21:05"/>
    <n v="1458847265"/>
    <x v="2847"/>
    <b v="0"/>
    <n v="0"/>
    <b v="0"/>
    <s v="theater/plays"/>
    <n v="0"/>
    <n v="0"/>
    <x v="1"/>
    <s v="plays"/>
    <x v="10"/>
    <s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d v="2015-05-29T15:34:19"/>
    <n v="1430321659"/>
    <x v="2848"/>
    <b v="0"/>
    <n v="3"/>
    <b v="0"/>
    <s v="theater/plays"/>
    <n v="0.2"/>
    <n v="23.333333333333332"/>
    <x v="1"/>
    <s v="plays"/>
    <x v="10"/>
    <s v="2015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d v="2016-04-23T10:16:40"/>
    <n v="1458814600"/>
    <x v="2849"/>
    <b v="0"/>
    <n v="1"/>
    <b v="0"/>
    <s v="theater/plays"/>
    <n v="1"/>
    <n v="5"/>
    <x v="1"/>
    <s v="plays"/>
    <x v="6"/>
    <s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d v="2014-09-06T00:10:11"/>
    <n v="1407370211"/>
    <x v="2850"/>
    <b v="0"/>
    <n v="13"/>
    <b v="0"/>
    <s v="theater/plays"/>
    <n v="3.8875000000000002"/>
    <n v="23.923076923076923"/>
    <x v="1"/>
    <s v="plays"/>
    <x v="7"/>
    <s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d v="2016-01-29T23:17:00"/>
    <n v="1453334629"/>
    <x v="2851"/>
    <b v="0"/>
    <n v="0"/>
    <b v="0"/>
    <s v="theater/plays"/>
    <n v="0"/>
    <n v="0"/>
    <x v="1"/>
    <s v="plays"/>
    <x v="9"/>
    <s v="2016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d v="2014-06-21T01:05:03"/>
    <n v="1400720703"/>
    <x v="2852"/>
    <b v="0"/>
    <n v="6"/>
    <b v="0"/>
    <s v="theater/plays"/>
    <n v="1.9"/>
    <n v="15.833333333333334"/>
    <x v="1"/>
    <s v="plays"/>
    <x v="5"/>
    <s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d v="2014-09-14T04:34:57"/>
    <n v="1405485297"/>
    <x v="2853"/>
    <b v="0"/>
    <n v="0"/>
    <b v="0"/>
    <s v="theater/plays"/>
    <n v="0"/>
    <n v="0"/>
    <x v="1"/>
    <s v="plays"/>
    <x v="7"/>
    <s v="2014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d v="2015-05-07T17:11:59"/>
    <n v="1429290719"/>
    <x v="2854"/>
    <b v="0"/>
    <n v="14"/>
    <b v="0"/>
    <s v="theater/plays"/>
    <n v="41.699999999999996"/>
    <n v="29.785714285714285"/>
    <x v="1"/>
    <s v="plays"/>
    <x v="10"/>
    <s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d v="2016-01-29T23:34:00"/>
    <n v="1451607071"/>
    <x v="2855"/>
    <b v="0"/>
    <n v="5"/>
    <b v="0"/>
    <s v="theater/plays"/>
    <n v="50"/>
    <n v="60"/>
    <x v="1"/>
    <s v="plays"/>
    <x v="9"/>
    <s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d v="2015-08-08T21:34:00"/>
    <n v="1433897647"/>
    <x v="2856"/>
    <b v="0"/>
    <n v="6"/>
    <b v="0"/>
    <s v="theater/plays"/>
    <n v="4.8666666666666663"/>
    <n v="24.333333333333332"/>
    <x v="1"/>
    <s v="plays"/>
    <x v="3"/>
    <s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d v="2017-02-20T18:00:00"/>
    <n v="1482444295"/>
    <x v="2857"/>
    <b v="0"/>
    <n v="15"/>
    <b v="0"/>
    <s v="theater/plays"/>
    <n v="19.736842105263158"/>
    <n v="500"/>
    <x v="1"/>
    <s v="plays"/>
    <x v="2"/>
    <s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d v="2014-12-05T11:28:00"/>
    <n v="1415711095"/>
    <x v="2858"/>
    <b v="0"/>
    <n v="0"/>
    <b v="0"/>
    <s v="theater/plays"/>
    <n v="0"/>
    <n v="0"/>
    <x v="1"/>
    <s v="plays"/>
    <x v="4"/>
    <s v="2014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d v="2015-10-16T08:41:44"/>
    <n v="1439800904"/>
    <x v="2859"/>
    <b v="0"/>
    <n v="1"/>
    <b v="0"/>
    <s v="theater/plays"/>
    <n v="1.7500000000000002"/>
    <n v="35"/>
    <x v="1"/>
    <s v="plays"/>
    <x v="11"/>
    <s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d v="2016-06-19T19:12:56"/>
    <n v="1461179576"/>
    <x v="2860"/>
    <b v="0"/>
    <n v="9"/>
    <b v="0"/>
    <s v="theater/plays"/>
    <n v="6.65"/>
    <n v="29.555555555555557"/>
    <x v="1"/>
    <s v="plays"/>
    <x v="5"/>
    <s v="201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d v="2015-09-24T14:10:48"/>
    <n v="1441894248"/>
    <x v="2861"/>
    <b v="0"/>
    <n v="3"/>
    <b v="0"/>
    <s v="theater/plays"/>
    <n v="32"/>
    <n v="26.666666666666668"/>
    <x v="1"/>
    <s v="plays"/>
    <x v="7"/>
    <s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d v="2014-06-24T18:57:09"/>
    <n v="1401044229"/>
    <x v="2862"/>
    <b v="0"/>
    <n v="3"/>
    <b v="0"/>
    <s v="theater/plays"/>
    <n v="0.43307086614173229"/>
    <n v="18.333333333333332"/>
    <x v="1"/>
    <s v="plays"/>
    <x v="5"/>
    <s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d v="2014-09-09T16:12:03"/>
    <n v="1405095123"/>
    <x v="2863"/>
    <b v="0"/>
    <n v="1"/>
    <b v="0"/>
    <s v="theater/plays"/>
    <n v="0.04"/>
    <n v="20"/>
    <x v="1"/>
    <s v="plays"/>
    <x v="7"/>
    <s v="2014"/>
  </r>
  <r>
    <n v="2864"/>
    <s v="'Haunting Julia' by Alan Ayckbourn"/>
    <s v="Accessible, original theatre for all!"/>
    <n v="2500"/>
    <n v="40"/>
    <x v="2"/>
    <s v="GB"/>
    <x v="1"/>
    <n v="1437139080"/>
    <d v="2015-07-17T13:18:00"/>
    <n v="1434552207"/>
    <x v="2864"/>
    <b v="0"/>
    <n v="3"/>
    <b v="0"/>
    <s v="theater/plays"/>
    <n v="1.6"/>
    <n v="13.333333333333334"/>
    <x v="1"/>
    <s v="plays"/>
    <x v="0"/>
    <s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d v="2015-01-06T02:44:19"/>
    <n v="1415328259"/>
    <x v="2865"/>
    <b v="0"/>
    <n v="0"/>
    <b v="0"/>
    <s v="theater/plays"/>
    <n v="0"/>
    <n v="0"/>
    <x v="1"/>
    <s v="plays"/>
    <x v="9"/>
    <s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d v="2016-10-14T22:00:00"/>
    <n v="1473893721"/>
    <x v="2866"/>
    <b v="0"/>
    <n v="2"/>
    <b v="0"/>
    <s v="theater/plays"/>
    <n v="0.89999999999999991"/>
    <n v="22.5"/>
    <x v="1"/>
    <s v="plays"/>
    <x v="11"/>
    <s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d v="2016-07-04T04:00:00"/>
    <n v="1465533672"/>
    <x v="2867"/>
    <b v="0"/>
    <n v="10"/>
    <b v="0"/>
    <s v="theater/plays"/>
    <n v="20.16"/>
    <n v="50.4"/>
    <x v="1"/>
    <s v="plays"/>
    <x v="0"/>
    <s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d v="2016-10-05T19:50:54"/>
    <n v="1473105054"/>
    <x v="2868"/>
    <b v="0"/>
    <n v="60"/>
    <b v="0"/>
    <s v="theater/plays"/>
    <n v="42.011733333333332"/>
    <n v="105.02933333333334"/>
    <x v="1"/>
    <s v="plays"/>
    <x v="11"/>
    <s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d v="2016-07-19T14:14:41"/>
    <n v="1466345681"/>
    <x v="2869"/>
    <b v="0"/>
    <n v="5"/>
    <b v="0"/>
    <s v="theater/plays"/>
    <n v="0.88500000000000001"/>
    <n v="35.4"/>
    <x v="1"/>
    <s v="plays"/>
    <x v="0"/>
    <s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d v="2014-05-17T04:32:45"/>
    <n v="1397709165"/>
    <x v="2870"/>
    <b v="0"/>
    <n v="9"/>
    <b v="0"/>
    <s v="theater/plays"/>
    <n v="15"/>
    <n v="83.333333333333329"/>
    <x v="1"/>
    <s v="plays"/>
    <x v="10"/>
    <s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d v="2014-12-21T17:43:33"/>
    <n v="1417455813"/>
    <x v="2871"/>
    <b v="0"/>
    <n v="13"/>
    <b v="0"/>
    <s v="theater/plays"/>
    <n v="4.67"/>
    <n v="35.92307692307692"/>
    <x v="1"/>
    <s v="plays"/>
    <x v="4"/>
    <s v="2014"/>
  </r>
  <r>
    <n v="2872"/>
    <s v="Loud Arts"/>
    <s v="Local Theatre group in Loudoun County, Virginia. Looking for funds to start producing shows!"/>
    <n v="3000"/>
    <n v="0"/>
    <x v="2"/>
    <s v="US"/>
    <x v="0"/>
    <n v="1434768438"/>
    <d v="2015-06-20T02:47:18"/>
    <n v="1429584438"/>
    <x v="2872"/>
    <b v="0"/>
    <n v="0"/>
    <b v="0"/>
    <s v="theater/plays"/>
    <n v="0"/>
    <n v="0"/>
    <x v="1"/>
    <s v="plays"/>
    <x v="5"/>
    <s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d v="2015-01-28T19:37:11"/>
    <n v="1419881831"/>
    <x v="2873"/>
    <b v="0"/>
    <n v="8"/>
    <b v="0"/>
    <s v="theater/plays"/>
    <n v="38.119999999999997"/>
    <n v="119.125"/>
    <x v="1"/>
    <s v="plays"/>
    <x v="9"/>
    <s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d v="2017-01-17T20:16:26"/>
    <n v="1482092186"/>
    <x v="2874"/>
    <b v="0"/>
    <n v="3"/>
    <b v="0"/>
    <s v="theater/plays"/>
    <n v="5.42"/>
    <n v="90.333333333333329"/>
    <x v="1"/>
    <s v="plays"/>
    <x v="9"/>
    <s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d v="2016-05-05T03:04:53"/>
    <n v="1459825493"/>
    <x v="2875"/>
    <b v="0"/>
    <n v="3"/>
    <b v="0"/>
    <s v="theater/plays"/>
    <n v="3.4999999999999996E-2"/>
    <n v="2.3333333333333335"/>
    <x v="1"/>
    <s v="plays"/>
    <x v="10"/>
    <s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d v="2015-07-16T17:51:19"/>
    <n v="1434477079"/>
    <x v="2876"/>
    <b v="0"/>
    <n v="0"/>
    <b v="0"/>
    <s v="theater/plays"/>
    <n v="0"/>
    <n v="0"/>
    <x v="1"/>
    <s v="plays"/>
    <x v="0"/>
    <s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d v="2016-11-30T17:00:00"/>
    <n v="1477781724"/>
    <x v="2877"/>
    <b v="0"/>
    <n v="6"/>
    <b v="0"/>
    <s v="theater/plays"/>
    <n v="10.833333333333334"/>
    <n v="108.33333333333333"/>
    <x v="1"/>
    <s v="plays"/>
    <x v="8"/>
    <s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d v="2015-07-03T14:46:35"/>
    <n v="1430750795"/>
    <x v="2878"/>
    <b v="0"/>
    <n v="4"/>
    <b v="0"/>
    <s v="theater/plays"/>
    <n v="2.1"/>
    <n v="15.75"/>
    <x v="1"/>
    <s v="plays"/>
    <x v="0"/>
    <s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d v="2016-01-20T17:24:21"/>
    <n v="1450718661"/>
    <x v="2879"/>
    <b v="0"/>
    <n v="1"/>
    <b v="0"/>
    <s v="theater/plays"/>
    <n v="0.2589285714285714"/>
    <n v="29"/>
    <x v="1"/>
    <s v="plays"/>
    <x v="9"/>
    <s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d v="2015-08-20T17:05:00"/>
    <n v="1436305452"/>
    <x v="2880"/>
    <b v="0"/>
    <n v="29"/>
    <b v="0"/>
    <s v="theater/plays"/>
    <n v="23.333333333333332"/>
    <n v="96.551724137931032"/>
    <x v="1"/>
    <s v="plays"/>
    <x v="3"/>
    <s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d v="2014-12-03T15:20:36"/>
    <n v="1412432436"/>
    <x v="2881"/>
    <b v="0"/>
    <n v="0"/>
    <b v="0"/>
    <s v="theater/plays"/>
    <n v="0"/>
    <n v="0"/>
    <x v="1"/>
    <s v="plays"/>
    <x v="4"/>
    <s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d v="2016-05-01T14:18:38"/>
    <n v="1459520318"/>
    <x v="2882"/>
    <b v="0"/>
    <n v="4"/>
    <b v="0"/>
    <s v="theater/plays"/>
    <n v="33.6"/>
    <n v="63"/>
    <x v="1"/>
    <s v="plays"/>
    <x v="10"/>
    <s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d v="2016-02-06T04:59:00"/>
    <n v="1451684437"/>
    <x v="2883"/>
    <b v="0"/>
    <n v="5"/>
    <b v="0"/>
    <s v="theater/plays"/>
    <n v="19.079999999999998"/>
    <n v="381.6"/>
    <x v="1"/>
    <s v="plays"/>
    <x v="2"/>
    <s v="2016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d v="2014-12-05T17:27:15"/>
    <n v="1415208435"/>
    <x v="2884"/>
    <b v="0"/>
    <n v="4"/>
    <b v="0"/>
    <s v="theater/plays"/>
    <n v="0.41111111111111115"/>
    <n v="46.25"/>
    <x v="1"/>
    <s v="plays"/>
    <x v="4"/>
    <s v="2014"/>
  </r>
  <r>
    <n v="2885"/>
    <s v="The Wedding"/>
    <s v="An historic and proud work of Polish nationalistic literature performed on stage."/>
    <n v="400"/>
    <n v="130"/>
    <x v="2"/>
    <s v="US"/>
    <x v="0"/>
    <n v="1426294201"/>
    <d v="2015-03-14T00:50:01"/>
    <n v="1423705801"/>
    <x v="2885"/>
    <b v="0"/>
    <n v="5"/>
    <b v="0"/>
    <s v="theater/plays"/>
    <n v="32.5"/>
    <n v="26"/>
    <x v="1"/>
    <s v="plays"/>
    <x v="1"/>
    <s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d v="2015-09-19T03:59:00"/>
    <n v="1442243484"/>
    <x v="2886"/>
    <b v="0"/>
    <n v="1"/>
    <b v="0"/>
    <s v="theater/plays"/>
    <n v="5"/>
    <n v="10"/>
    <x v="1"/>
    <s v="plays"/>
    <x v="7"/>
    <s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d v="2015-01-11T10:15:24"/>
    <n v="1418379324"/>
    <x v="2887"/>
    <b v="0"/>
    <n v="1"/>
    <b v="0"/>
    <s v="theater/plays"/>
    <n v="0.16666666666666669"/>
    <n v="5"/>
    <x v="1"/>
    <s v="plays"/>
    <x v="9"/>
    <s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d v="2014-10-18T04:59:00"/>
    <n v="1412945440"/>
    <x v="2888"/>
    <b v="0"/>
    <n v="0"/>
    <b v="0"/>
    <s v="theater/plays"/>
    <n v="0"/>
    <n v="0"/>
    <x v="1"/>
    <s v="plays"/>
    <x v="11"/>
    <s v="2014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d v="2014-08-29T20:43:05"/>
    <n v="1406752985"/>
    <x v="2889"/>
    <b v="0"/>
    <n v="14"/>
    <b v="0"/>
    <s v="theater/plays"/>
    <n v="38.066666666666663"/>
    <n v="81.571428571428569"/>
    <x v="1"/>
    <s v="plays"/>
    <x v="3"/>
    <s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d v="2014-08-09T03:00:00"/>
    <n v="1405100992"/>
    <x v="2890"/>
    <b v="0"/>
    <n v="3"/>
    <b v="0"/>
    <s v="theater/plays"/>
    <n v="1.05"/>
    <n v="7"/>
    <x v="1"/>
    <s v="plays"/>
    <x v="3"/>
    <s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d v="2016-04-15T20:12:08"/>
    <n v="1455570728"/>
    <x v="2891"/>
    <b v="0"/>
    <n v="10"/>
    <b v="0"/>
    <s v="theater/plays"/>
    <n v="2.73"/>
    <n v="27.3"/>
    <x v="1"/>
    <s v="plays"/>
    <x v="6"/>
    <s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d v="2014-08-25T21:00:00"/>
    <n v="1408381704"/>
    <x v="2892"/>
    <b v="0"/>
    <n v="17"/>
    <b v="0"/>
    <s v="theater/plays"/>
    <n v="9.0909090909090917"/>
    <n v="29.411764705882351"/>
    <x v="1"/>
    <s v="plays"/>
    <x v="3"/>
    <s v="2014"/>
  </r>
  <r>
    <n v="2893"/>
    <s v="REDISCOVERING KIA THE PLAY"/>
    <s v="Fundraising for REDISCOVERING KIA THE PLAY"/>
    <n v="5000"/>
    <n v="25"/>
    <x v="2"/>
    <s v="US"/>
    <x v="0"/>
    <n v="1420768800"/>
    <d v="2015-01-09T02:00:00"/>
    <n v="1415644395"/>
    <x v="2893"/>
    <b v="0"/>
    <n v="2"/>
    <b v="0"/>
    <s v="theater/plays"/>
    <n v="0.5"/>
    <n v="12.5"/>
    <x v="1"/>
    <s v="plays"/>
    <x v="9"/>
    <s v="2015"/>
  </r>
  <r>
    <n v="2894"/>
    <s v="How Could You Do This To Me (The Stage Play)"/>
    <s v="This Is A Story About A Woman A Man And A Woman"/>
    <n v="50000"/>
    <n v="0"/>
    <x v="2"/>
    <s v="US"/>
    <x v="0"/>
    <n v="1428100815"/>
    <d v="2015-04-03T22:40:15"/>
    <n v="1422920415"/>
    <x v="2894"/>
    <b v="0"/>
    <n v="0"/>
    <b v="0"/>
    <s v="theater/plays"/>
    <n v="0"/>
    <n v="0"/>
    <x v="1"/>
    <s v="plays"/>
    <x v="6"/>
    <s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d v="2014-06-22T21:00:00"/>
    <n v="1403356792"/>
    <x v="2895"/>
    <b v="0"/>
    <n v="4"/>
    <b v="0"/>
    <s v="theater/plays"/>
    <n v="4.5999999999999996"/>
    <n v="5.75"/>
    <x v="1"/>
    <s v="plays"/>
    <x v="5"/>
    <s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d v="2016-12-12T06:00:00"/>
    <n v="1480283321"/>
    <x v="2896"/>
    <b v="0"/>
    <n v="12"/>
    <b v="0"/>
    <s v="theater/plays"/>
    <n v="20.833333333333336"/>
    <n v="52.083333333333336"/>
    <x v="1"/>
    <s v="plays"/>
    <x v="4"/>
    <s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d v="2015-10-11T15:29:05"/>
    <n v="1441985458"/>
    <x v="2897"/>
    <b v="0"/>
    <n v="3"/>
    <b v="0"/>
    <s v="theater/plays"/>
    <n v="4.583333333333333"/>
    <n v="183.33333333333334"/>
    <x v="1"/>
    <s v="plays"/>
    <x v="11"/>
    <s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d v="2015-10-31T15:57:33"/>
    <n v="1443715053"/>
    <x v="2898"/>
    <b v="0"/>
    <n v="12"/>
    <b v="0"/>
    <s v="theater/plays"/>
    <n v="4.2133333333333338"/>
    <n v="26.333333333333332"/>
    <x v="1"/>
    <s v="plays"/>
    <x v="11"/>
    <s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d v="2016-07-24T01:52:38"/>
    <n v="1464141158"/>
    <x v="2899"/>
    <b v="0"/>
    <n v="0"/>
    <b v="0"/>
    <s v="theater/plays"/>
    <n v="0"/>
    <n v="0"/>
    <x v="1"/>
    <s v="plays"/>
    <x v="0"/>
    <s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d v="2014-08-09T05:37:12"/>
    <n v="1404970632"/>
    <x v="2900"/>
    <b v="0"/>
    <n v="7"/>
    <b v="0"/>
    <s v="theater/plays"/>
    <n v="61.909090909090914"/>
    <n v="486.42857142857144"/>
    <x v="1"/>
    <s v="plays"/>
    <x v="3"/>
    <s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d v="2015-02-07T21:42:19"/>
    <n v="1418161339"/>
    <x v="2901"/>
    <b v="0"/>
    <n v="2"/>
    <b v="0"/>
    <s v="theater/plays"/>
    <n v="0.8"/>
    <n v="3"/>
    <x v="1"/>
    <s v="plays"/>
    <x v="2"/>
    <s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d v="2015-08-24T10:33:16"/>
    <n v="1437820396"/>
    <x v="2902"/>
    <b v="0"/>
    <n v="1"/>
    <b v="0"/>
    <s v="theater/plays"/>
    <n v="1.6666666666666666E-2"/>
    <n v="25"/>
    <x v="1"/>
    <s v="plays"/>
    <x v="3"/>
    <s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d v="2015-09-09T04:00:18"/>
    <n v="1436587218"/>
    <x v="2903"/>
    <b v="0"/>
    <n v="4"/>
    <b v="0"/>
    <s v="theater/plays"/>
    <n v="0.77999999999999992"/>
    <n v="9.75"/>
    <x v="1"/>
    <s v="plays"/>
    <x v="7"/>
    <s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d v="2014-11-09T12:00:00"/>
    <n v="1414538031"/>
    <x v="2904"/>
    <b v="0"/>
    <n v="4"/>
    <b v="0"/>
    <s v="theater/plays"/>
    <n v="5"/>
    <n v="18.75"/>
    <x v="1"/>
    <s v="plays"/>
    <x v="8"/>
    <s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d v="2016-09-07T01:21:53"/>
    <n v="1472001713"/>
    <x v="2905"/>
    <b v="0"/>
    <n v="17"/>
    <b v="0"/>
    <s v="theater/plays"/>
    <n v="17.771428571428572"/>
    <n v="36.588235294117645"/>
    <x v="1"/>
    <s v="plays"/>
    <x v="7"/>
    <s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d v="2015-08-01T01:00:00"/>
    <n v="1436888066"/>
    <x v="2906"/>
    <b v="0"/>
    <n v="7"/>
    <b v="0"/>
    <s v="theater/plays"/>
    <n v="9.4166666666666661"/>
    <n v="80.714285714285708"/>
    <x v="1"/>
    <s v="plays"/>
    <x v="3"/>
    <s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d v="2016-05-14T21:03:57"/>
    <n v="1458075837"/>
    <x v="2907"/>
    <b v="0"/>
    <n v="2"/>
    <b v="0"/>
    <s v="theater/plays"/>
    <n v="0.08"/>
    <n v="1"/>
    <x v="1"/>
    <s v="plays"/>
    <x v="10"/>
    <s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d v="2016-06-08T17:33:39"/>
    <n v="1462815219"/>
    <x v="2908"/>
    <b v="0"/>
    <n v="5"/>
    <b v="0"/>
    <s v="theater/plays"/>
    <n v="2.75"/>
    <n v="52.8"/>
    <x v="1"/>
    <s v="plays"/>
    <x v="5"/>
    <s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d v="2014-11-25T19:46:00"/>
    <n v="1413527001"/>
    <x v="2909"/>
    <b v="0"/>
    <n v="1"/>
    <b v="0"/>
    <s v="theater/plays"/>
    <n v="1.1111111111111112E-2"/>
    <n v="20"/>
    <x v="1"/>
    <s v="plays"/>
    <x v="8"/>
    <s v="2014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d v="2015-06-12T20:11:27"/>
    <n v="1428955887"/>
    <x v="2910"/>
    <b v="0"/>
    <n v="1"/>
    <b v="0"/>
    <s v="theater/plays"/>
    <n v="3.3333333333333335E-3"/>
    <n v="1"/>
    <x v="1"/>
    <s v="plays"/>
    <x v="5"/>
    <s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d v="2015-06-27T18:27:06"/>
    <n v="1431973626"/>
    <x v="2911"/>
    <b v="0"/>
    <n v="14"/>
    <b v="0"/>
    <s v="theater/plays"/>
    <n v="36.5"/>
    <n v="46.928571428571431"/>
    <x v="1"/>
    <s v="plays"/>
    <x v="5"/>
    <s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d v="2016-01-15T03:09:34"/>
    <n v="1450235374"/>
    <x v="2912"/>
    <b v="0"/>
    <n v="26"/>
    <b v="0"/>
    <s v="theater/plays"/>
    <n v="14.058171745152354"/>
    <n v="78.07692307692308"/>
    <x v="1"/>
    <s v="plays"/>
    <x v="9"/>
    <s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d v="2014-09-06T22:08:59"/>
    <n v="1404857339"/>
    <x v="2913"/>
    <b v="0"/>
    <n v="2"/>
    <b v="0"/>
    <s v="theater/plays"/>
    <n v="0.02"/>
    <n v="1"/>
    <x v="1"/>
    <s v="plays"/>
    <x v="7"/>
    <s v="2014"/>
  </r>
  <r>
    <n v="2914"/>
    <s v="Hercules the Panto"/>
    <s v="Hercules must complete four challenges in order to meet the father he never knew"/>
    <n v="25000"/>
    <n v="1"/>
    <x v="2"/>
    <s v="GB"/>
    <x v="1"/>
    <n v="1426365994"/>
    <d v="2015-03-14T20:46:34"/>
    <n v="1421185594"/>
    <x v="2914"/>
    <b v="0"/>
    <n v="1"/>
    <b v="0"/>
    <s v="theater/plays"/>
    <n v="4.0000000000000001E-3"/>
    <n v="1"/>
    <x v="1"/>
    <s v="plays"/>
    <x v="1"/>
    <s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d v="2016-03-16T08:33:10"/>
    <n v="1455528790"/>
    <x v="2915"/>
    <b v="0"/>
    <n v="3"/>
    <b v="0"/>
    <s v="theater/plays"/>
    <n v="61.1"/>
    <n v="203.66666666666666"/>
    <x v="1"/>
    <s v="plays"/>
    <x v="1"/>
    <s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d v="2014-05-19T11:26:29"/>
    <n v="1398511589"/>
    <x v="2916"/>
    <b v="0"/>
    <n v="7"/>
    <b v="0"/>
    <s v="theater/plays"/>
    <n v="7.8378378378378386"/>
    <n v="20.714285714285715"/>
    <x v="1"/>
    <s v="plays"/>
    <x v="10"/>
    <s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d v="2015-09-16T05:37:27"/>
    <n v="1440826647"/>
    <x v="2917"/>
    <b v="0"/>
    <n v="9"/>
    <b v="0"/>
    <s v="theater/plays"/>
    <n v="21.85"/>
    <n v="48.555555555555557"/>
    <x v="1"/>
    <s v="plays"/>
    <x v="7"/>
    <s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d v="2015-10-29T15:06:47"/>
    <n v="1443712007"/>
    <x v="2918"/>
    <b v="0"/>
    <n v="20"/>
    <b v="0"/>
    <s v="theater/plays"/>
    <n v="27.24"/>
    <n v="68.099999999999994"/>
    <x v="1"/>
    <s v="plays"/>
    <x v="11"/>
    <s v="2015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d v="2014-08-05T14:52:09"/>
    <n v="1404658329"/>
    <x v="2919"/>
    <b v="0"/>
    <n v="6"/>
    <b v="0"/>
    <s v="theater/plays"/>
    <n v="8.5"/>
    <n v="8.5"/>
    <x v="1"/>
    <s v="plays"/>
    <x v="3"/>
    <s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d v="2015-03-25T18:01:10"/>
    <n v="1424718070"/>
    <x v="2920"/>
    <b v="0"/>
    <n v="13"/>
    <b v="0"/>
    <s v="theater/plays"/>
    <n v="26.840000000000003"/>
    <n v="51.615384615384613"/>
    <x v="1"/>
    <s v="plays"/>
    <x v="1"/>
    <s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d v="2014-09-25T21:16:44"/>
    <n v="1409087804"/>
    <x v="2921"/>
    <b v="0"/>
    <n v="3"/>
    <b v="1"/>
    <s v="theater/musical"/>
    <n v="129"/>
    <n v="43"/>
    <x v="1"/>
    <s v="musical"/>
    <x v="7"/>
    <s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d v="2015-05-18T20:58:47"/>
    <n v="1428094727"/>
    <x v="2922"/>
    <b v="0"/>
    <n v="6"/>
    <b v="1"/>
    <s v="theater/musical"/>
    <n v="100"/>
    <n v="83.333333333333329"/>
    <x v="1"/>
    <s v="musical"/>
    <x v="10"/>
    <s v="2015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d v="2015-01-24T03:00:00"/>
    <n v="1420774779"/>
    <x v="2923"/>
    <b v="0"/>
    <n v="10"/>
    <b v="1"/>
    <s v="theater/musical"/>
    <n v="100"/>
    <n v="30"/>
    <x v="1"/>
    <s v="musical"/>
    <x v="9"/>
    <s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d v="2015-05-09T03:59:00"/>
    <n v="1428585710"/>
    <x v="2924"/>
    <b v="0"/>
    <n v="147"/>
    <b v="1"/>
    <s v="theater/musical"/>
    <n v="103.2"/>
    <n v="175.51020408163265"/>
    <x v="1"/>
    <s v="musical"/>
    <x v="10"/>
    <s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  <x v="7"/>
    <s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d v="2015-02-23T18:22:59"/>
    <n v="1423506179"/>
    <x v="2926"/>
    <b v="0"/>
    <n v="50"/>
    <b v="1"/>
    <s v="theater/musical"/>
    <n v="125"/>
    <n v="75"/>
    <x v="1"/>
    <s v="musical"/>
    <x v="2"/>
    <s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  <x v="0"/>
    <s v="2014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d v="2016-03-04T23:57:26"/>
    <n v="1454543846"/>
    <x v="2928"/>
    <b v="0"/>
    <n v="24"/>
    <b v="1"/>
    <s v="theater/musical"/>
    <n v="100"/>
    <n v="41.666666666666664"/>
    <x v="1"/>
    <s v="musical"/>
    <x v="1"/>
    <s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  <x v="10"/>
    <s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d v="2015-05-07T14:01:04"/>
    <n v="1428415264"/>
    <x v="2930"/>
    <b v="0"/>
    <n v="62"/>
    <b v="1"/>
    <s v="theater/musical"/>
    <n v="100.92000000000002"/>
    <n v="162.7741935483871"/>
    <x v="1"/>
    <s v="musical"/>
    <x v="10"/>
    <s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d v="2014-09-15T06:08:00"/>
    <n v="1408604363"/>
    <x v="2931"/>
    <b v="0"/>
    <n v="9"/>
    <b v="1"/>
    <s v="theater/musical"/>
    <n v="106"/>
    <n v="88.333333333333329"/>
    <x v="1"/>
    <s v="musical"/>
    <x v="7"/>
    <s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d v="2015-02-21T11:00:00"/>
    <n v="1421812637"/>
    <x v="2932"/>
    <b v="0"/>
    <n v="38"/>
    <b v="1"/>
    <s v="theater/musical"/>
    <n v="105.0967741935484"/>
    <n v="85.736842105263165"/>
    <x v="1"/>
    <s v="musical"/>
    <x v="2"/>
    <s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d v="2016-06-04T22:57:33"/>
    <n v="1462489053"/>
    <x v="2933"/>
    <b v="0"/>
    <n v="54"/>
    <b v="1"/>
    <s v="theater/musical"/>
    <n v="102.76"/>
    <n v="47.574074074074076"/>
    <x v="1"/>
    <s v="musical"/>
    <x v="5"/>
    <s v="2016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d v="2014-06-15T15:16:04"/>
    <n v="1400253364"/>
    <x v="2934"/>
    <b v="0"/>
    <n v="37"/>
    <b v="1"/>
    <s v="theater/musical"/>
    <n v="108"/>
    <n v="72.972972972972968"/>
    <x v="1"/>
    <s v="musical"/>
    <x v="5"/>
    <s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  <x v="3"/>
    <s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d v="2014-10-13T04:59:00"/>
    <n v="1412091423"/>
    <x v="2936"/>
    <b v="0"/>
    <n v="34"/>
    <b v="1"/>
    <s v="theater/musical"/>
    <n v="128"/>
    <n v="37.647058823529413"/>
    <x v="1"/>
    <s v="musical"/>
    <x v="11"/>
    <s v="2014"/>
  </r>
  <r>
    <n v="2937"/>
    <s v="UCAS"/>
    <s v="UCAS is a new British musical premiering at the Edinburgh Fringe Festival 2014."/>
    <n v="1500"/>
    <n v="2000"/>
    <x v="0"/>
    <s v="GB"/>
    <x v="1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  <x v="0"/>
    <s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d v="2015-01-30T16:53:34"/>
    <n v="1420044814"/>
    <x v="2938"/>
    <b v="0"/>
    <n v="32"/>
    <b v="1"/>
    <s v="theater/musical"/>
    <n v="101.375"/>
    <n v="126.71875"/>
    <x v="1"/>
    <s v="musical"/>
    <x v="9"/>
    <s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d v="2014-08-28T01:00:00"/>
    <n v="1406316312"/>
    <x v="2939"/>
    <b v="0"/>
    <n v="25"/>
    <b v="1"/>
    <s v="theater/musical"/>
    <n v="102.875"/>
    <n v="329.2"/>
    <x v="1"/>
    <s v="musical"/>
    <x v="3"/>
    <s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  <x v="9"/>
    <s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d v="2015-03-01T23:02:35"/>
    <n v="1422658955"/>
    <x v="2941"/>
    <b v="0"/>
    <n v="1"/>
    <b v="0"/>
    <s v="theater/spaces"/>
    <n v="4.0000000000000001E-3"/>
    <n v="1"/>
    <x v="1"/>
    <s v="spaces"/>
    <x v="1"/>
    <s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d v="2015-12-16T20:18:00"/>
    <n v="1448565459"/>
    <x v="2942"/>
    <b v="0"/>
    <n v="202"/>
    <b v="0"/>
    <s v="theater/spaces"/>
    <n v="20.424999999999997"/>
    <n v="202.22772277227722"/>
    <x v="1"/>
    <s v="spaces"/>
    <x v="4"/>
    <s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d v="2015-04-13T03:06:20"/>
    <n v="1426302380"/>
    <x v="2943"/>
    <b v="0"/>
    <n v="0"/>
    <b v="0"/>
    <s v="theater/spaces"/>
    <n v="0"/>
    <n v="0"/>
    <x v="1"/>
    <s v="spaces"/>
    <x v="6"/>
    <s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d v="2015-06-07T21:56:38"/>
    <n v="1431122198"/>
    <x v="2944"/>
    <b v="0"/>
    <n v="1"/>
    <b v="0"/>
    <s v="theater/spaces"/>
    <n v="1"/>
    <n v="100"/>
    <x v="1"/>
    <s v="spaces"/>
    <x v="5"/>
    <s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d v="2015-05-24T03:21:00"/>
    <n v="1429845660"/>
    <x v="2945"/>
    <b v="0"/>
    <n v="0"/>
    <b v="0"/>
    <s v="theater/spaces"/>
    <n v="0"/>
    <n v="0"/>
    <x v="1"/>
    <s v="spaces"/>
    <x v="10"/>
    <s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d v="2016-08-15T12:44:52"/>
    <n v="1468673092"/>
    <x v="2946"/>
    <b v="0"/>
    <n v="2"/>
    <b v="0"/>
    <s v="theater/spaces"/>
    <n v="0.1"/>
    <n v="1"/>
    <x v="1"/>
    <s v="spaces"/>
    <x v="3"/>
    <s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d v="2016-11-24T17:11:00"/>
    <n v="1475760567"/>
    <x v="2947"/>
    <b v="0"/>
    <n v="13"/>
    <b v="0"/>
    <s v="theater/spaces"/>
    <n v="4.2880000000000003"/>
    <n v="82.461538461538467"/>
    <x v="1"/>
    <s v="spaces"/>
    <x v="8"/>
    <s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  <x v="5"/>
    <s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d v="2015-11-19T20:45:17"/>
    <n v="1445370317"/>
    <x v="2949"/>
    <b v="0"/>
    <n v="2"/>
    <b v="0"/>
    <s v="theater/spaces"/>
    <n v="2.5"/>
    <n v="12.5"/>
    <x v="1"/>
    <s v="spaces"/>
    <x v="8"/>
    <s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d v="2016-01-23T08:45:52"/>
    <n v="1450946752"/>
    <x v="2950"/>
    <b v="0"/>
    <n v="0"/>
    <b v="0"/>
    <s v="theater/spaces"/>
    <n v="0"/>
    <n v="0"/>
    <x v="1"/>
    <s v="spaces"/>
    <x v="9"/>
    <s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d v="2014-10-05T19:16:13"/>
    <n v="1408648573"/>
    <x v="2951"/>
    <b v="0"/>
    <n v="58"/>
    <b v="0"/>
    <s v="theater/spaces"/>
    <n v="2.1919999999999997"/>
    <n v="18.896551724137932"/>
    <x v="1"/>
    <s v="spaces"/>
    <x v="11"/>
    <s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d v="2016-10-17T04:00:00"/>
    <n v="1473957239"/>
    <x v="2952"/>
    <b v="0"/>
    <n v="8"/>
    <b v="0"/>
    <s v="theater/spaces"/>
    <n v="8.0250000000000004"/>
    <n v="200.625"/>
    <x v="1"/>
    <s v="spaces"/>
    <x v="11"/>
    <s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d v="2015-10-08T19:00:21"/>
    <n v="1441738821"/>
    <x v="2953"/>
    <b v="0"/>
    <n v="3"/>
    <b v="0"/>
    <s v="theater/spaces"/>
    <n v="0.15125"/>
    <n v="201.66666666666666"/>
    <x v="1"/>
    <s v="spaces"/>
    <x v="11"/>
    <s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d v="2017-03-16T13:00:03"/>
    <n v="1487944803"/>
    <x v="2954"/>
    <b v="0"/>
    <n v="0"/>
    <b v="0"/>
    <s v="theater/spaces"/>
    <n v="0"/>
    <n v="0"/>
    <x v="1"/>
    <s v="spaces"/>
    <x v="1"/>
    <s v="2017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d v="2015-06-16T17:47:29"/>
    <n v="1431884849"/>
    <x v="2955"/>
    <b v="0"/>
    <n v="11"/>
    <b v="0"/>
    <s v="theater/spaces"/>
    <n v="59.583333333333336"/>
    <n v="65"/>
    <x v="1"/>
    <s v="spaces"/>
    <x v="5"/>
    <s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d v="2016-05-04T23:00:50"/>
    <n v="1459810850"/>
    <x v="2956"/>
    <b v="0"/>
    <n v="20"/>
    <b v="0"/>
    <s v="theater/spaces"/>
    <n v="16.734177215189874"/>
    <n v="66.099999999999994"/>
    <x v="1"/>
    <s v="spaces"/>
    <x v="10"/>
    <s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d v="2015-03-27T23:16:12"/>
    <n v="1422317772"/>
    <x v="2957"/>
    <b v="0"/>
    <n v="3"/>
    <b v="0"/>
    <s v="theater/spaces"/>
    <n v="1.8666666666666669"/>
    <n v="93.333333333333329"/>
    <x v="1"/>
    <s v="spaces"/>
    <x v="1"/>
    <s v="2015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d v="2016-05-08T17:41:57"/>
    <n v="1457548917"/>
    <x v="2958"/>
    <b v="0"/>
    <n v="0"/>
    <b v="0"/>
    <s v="theater/spaces"/>
    <n v="0"/>
    <n v="0"/>
    <x v="1"/>
    <s v="spaces"/>
    <x v="10"/>
    <s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d v="2016-06-07T00:12:05"/>
    <n v="1462666325"/>
    <x v="2959"/>
    <b v="0"/>
    <n v="0"/>
    <b v="0"/>
    <s v="theater/spaces"/>
    <n v="0"/>
    <n v="0"/>
    <x v="1"/>
    <s v="spaces"/>
    <x v="5"/>
    <s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d v="2014-09-11T18:10:23"/>
    <n v="1407867023"/>
    <x v="2960"/>
    <b v="0"/>
    <n v="0"/>
    <b v="0"/>
    <s v="theater/spaces"/>
    <n v="0"/>
    <n v="0"/>
    <x v="1"/>
    <s v="spaces"/>
    <x v="7"/>
    <s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d v="2015-03-26T04:00:00"/>
    <n v="1424927159"/>
    <x v="2961"/>
    <b v="0"/>
    <n v="108"/>
    <b v="1"/>
    <s v="theater/plays"/>
    <n v="109.62"/>
    <n v="50.75"/>
    <x v="1"/>
    <s v="plays"/>
    <x v="1"/>
    <s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d v="2015-03-01T06:59:00"/>
    <n v="1422769906"/>
    <x v="2962"/>
    <b v="0"/>
    <n v="20"/>
    <b v="1"/>
    <s v="theater/plays"/>
    <n v="121.8"/>
    <n v="60.9"/>
    <x v="1"/>
    <s v="plays"/>
    <x v="1"/>
    <s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d v="2015-07-02T11:17:04"/>
    <n v="1433243824"/>
    <x v="2963"/>
    <b v="0"/>
    <n v="98"/>
    <b v="1"/>
    <s v="theater/plays"/>
    <n v="106.85"/>
    <n v="109.03061224489795"/>
    <x v="1"/>
    <s v="plays"/>
    <x v="0"/>
    <s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d v="2014-08-06T21:32:00"/>
    <n v="1404769819"/>
    <x v="2964"/>
    <b v="0"/>
    <n v="196"/>
    <b v="1"/>
    <s v="theater/plays"/>
    <n v="100.71379999999999"/>
    <n v="25.692295918367346"/>
    <x v="1"/>
    <s v="plays"/>
    <x v="3"/>
    <s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d v="2015-07-07T17:30:33"/>
    <n v="1433698233"/>
    <x v="2965"/>
    <b v="0"/>
    <n v="39"/>
    <b v="1"/>
    <s v="theater/plays"/>
    <n v="109.00000000000001"/>
    <n v="41.92307692307692"/>
    <x v="1"/>
    <s v="plays"/>
    <x v="0"/>
    <s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d v="2015-09-16T17:43:32"/>
    <n v="1439833412"/>
    <x v="2966"/>
    <b v="0"/>
    <n v="128"/>
    <b v="1"/>
    <s v="theater/plays"/>
    <n v="113.63000000000001"/>
    <n v="88.7734375"/>
    <x v="1"/>
    <s v="plays"/>
    <x v="7"/>
    <s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d v="2015-03-09T03:44:52"/>
    <n v="1423284292"/>
    <x v="2967"/>
    <b v="0"/>
    <n v="71"/>
    <b v="1"/>
    <s v="theater/plays"/>
    <n v="113.92"/>
    <n v="80.225352112676063"/>
    <x v="1"/>
    <s v="plays"/>
    <x v="1"/>
    <s v="2015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d v="2016-08-17T03:59:00"/>
    <n v="1470227660"/>
    <x v="2968"/>
    <b v="0"/>
    <n v="47"/>
    <b v="1"/>
    <s v="theater/plays"/>
    <n v="106"/>
    <n v="78.936170212765958"/>
    <x v="1"/>
    <s v="plays"/>
    <x v="3"/>
    <s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d v="2015-05-03T22:51:00"/>
    <n v="1428087153"/>
    <x v="2969"/>
    <b v="0"/>
    <n v="17"/>
    <b v="1"/>
    <s v="theater/plays"/>
    <n v="162.5"/>
    <n v="95.588235294117652"/>
    <x v="1"/>
    <s v="plays"/>
    <x v="10"/>
    <s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d v="2014-07-18T16:04:11"/>
    <n v="1403107451"/>
    <x v="2970"/>
    <b v="0"/>
    <n v="91"/>
    <b v="1"/>
    <s v="theater/plays"/>
    <n v="106"/>
    <n v="69.890109890109883"/>
    <x v="1"/>
    <s v="plays"/>
    <x v="0"/>
    <s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d v="2014-08-31T15:47:58"/>
    <n v="1406908078"/>
    <x v="2971"/>
    <b v="0"/>
    <n v="43"/>
    <b v="1"/>
    <s v="theater/plays"/>
    <n v="100.15624999999999"/>
    <n v="74.534883720930239"/>
    <x v="1"/>
    <s v="plays"/>
    <x v="3"/>
    <s v="2014"/>
  </r>
  <r>
    <n v="2972"/>
    <s v="A Bad Plan"/>
    <s v="A group of artists. A mythical art piece. A harrowing quest. And some margaritas."/>
    <n v="2000"/>
    <n v="2107"/>
    <x v="0"/>
    <s v="US"/>
    <x v="0"/>
    <n v="1480899600"/>
    <d v="2016-12-05T01:00:00"/>
    <n v="1479609520"/>
    <x v="2972"/>
    <b v="0"/>
    <n v="17"/>
    <b v="1"/>
    <s v="theater/plays"/>
    <n v="105.35000000000001"/>
    <n v="123.94117647058823"/>
    <x v="1"/>
    <s v="plays"/>
    <x v="4"/>
    <s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d v="2016-01-01T04:00:00"/>
    <n v="1449171508"/>
    <x v="2973"/>
    <b v="0"/>
    <n v="33"/>
    <b v="1"/>
    <s v="theater/plays"/>
    <n v="174.8"/>
    <n v="264.84848484848487"/>
    <x v="1"/>
    <s v="plays"/>
    <x v="9"/>
    <s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d v="2014-09-26T01:35:00"/>
    <n v="1409275671"/>
    <x v="2974"/>
    <b v="0"/>
    <n v="87"/>
    <b v="1"/>
    <s v="theater/plays"/>
    <n v="102"/>
    <n v="58.620689655172413"/>
    <x v="1"/>
    <s v="plays"/>
    <x v="7"/>
    <s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d v="2014-11-27T03:00:00"/>
    <n v="1414599886"/>
    <x v="2975"/>
    <b v="0"/>
    <n v="113"/>
    <b v="1"/>
    <s v="theater/plays"/>
    <n v="100.125"/>
    <n v="70.884955752212392"/>
    <x v="1"/>
    <s v="plays"/>
    <x v="8"/>
    <s v="2014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d v="2016-03-13T12:00:00"/>
    <n v="1456421530"/>
    <x v="2976"/>
    <b v="0"/>
    <n v="14"/>
    <b v="1"/>
    <s v="theater/plays"/>
    <n v="171.42857142857142"/>
    <n v="8.5714285714285712"/>
    <x v="1"/>
    <s v="plays"/>
    <x v="1"/>
    <s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d v="2015-03-23T02:14:00"/>
    <n v="1421960934"/>
    <x v="2977"/>
    <b v="0"/>
    <n v="30"/>
    <b v="1"/>
    <s v="theater/plays"/>
    <n v="113.56666666666666"/>
    <n v="113.56666666666666"/>
    <x v="1"/>
    <s v="plays"/>
    <x v="1"/>
    <s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d v="2014-10-20T05:59:00"/>
    <n v="1412954547"/>
    <x v="2978"/>
    <b v="0"/>
    <n v="16"/>
    <b v="1"/>
    <s v="theater/plays"/>
    <n v="129.46666666666667"/>
    <n v="60.6875"/>
    <x v="1"/>
    <s v="plays"/>
    <x v="11"/>
    <s v="2014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d v="2015-01-06T06:00:00"/>
    <n v="1419104823"/>
    <x v="2979"/>
    <b v="0"/>
    <n v="46"/>
    <b v="1"/>
    <s v="theater/plays"/>
    <n v="101.4"/>
    <n v="110.21739130434783"/>
    <x v="1"/>
    <s v="plays"/>
    <x v="9"/>
    <s v="2015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d v="2015-08-24T02:00:00"/>
    <n v="1438639130"/>
    <x v="2980"/>
    <b v="0"/>
    <n v="24"/>
    <b v="1"/>
    <s v="theater/plays"/>
    <n v="109.16666666666666"/>
    <n v="136.45833333333334"/>
    <x v="1"/>
    <s v="plays"/>
    <x v="3"/>
    <s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d v="2015-09-23T13:25:56"/>
    <n v="1439126756"/>
    <x v="2981"/>
    <b v="1"/>
    <n v="97"/>
    <b v="1"/>
    <s v="theater/spaces"/>
    <n v="128.92500000000001"/>
    <n v="53.164948453608247"/>
    <x v="1"/>
    <s v="spaces"/>
    <x v="7"/>
    <s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d v="2016-02-11T16:29:03"/>
    <n v="1452616143"/>
    <x v="2982"/>
    <b v="1"/>
    <n v="59"/>
    <b v="1"/>
    <s v="theater/spaces"/>
    <n v="102.06"/>
    <n v="86.491525423728817"/>
    <x v="1"/>
    <s v="spaces"/>
    <x v="2"/>
    <s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  <x v="8"/>
    <s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d v="2016-08-24T06:41:21"/>
    <n v="1469428881"/>
    <x v="2984"/>
    <b v="1"/>
    <n v="218"/>
    <b v="1"/>
    <s v="theater/spaces"/>
    <n v="100.352"/>
    <n v="115.08256880733946"/>
    <x v="1"/>
    <s v="spaces"/>
    <x v="3"/>
    <s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d v="2016-10-31T04:00:00"/>
    <n v="1476228128"/>
    <x v="2985"/>
    <b v="0"/>
    <n v="111"/>
    <b v="1"/>
    <s v="theater/spaces"/>
    <n v="121.64999999999999"/>
    <n v="109.5945945945946"/>
    <x v="1"/>
    <s v="spaces"/>
    <x v="11"/>
    <s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d v="2016-05-01T11:00:06"/>
    <n v="1456920006"/>
    <x v="2986"/>
    <b v="0"/>
    <n v="56"/>
    <b v="1"/>
    <s v="theater/spaces"/>
    <n v="105.5"/>
    <n v="45.214285714285715"/>
    <x v="1"/>
    <s v="spaces"/>
    <x v="10"/>
    <s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d v="2016-10-13T00:00:00"/>
    <n v="1473837751"/>
    <x v="2987"/>
    <b v="0"/>
    <n v="265"/>
    <b v="1"/>
    <s v="theater/spaces"/>
    <n v="110.4008"/>
    <n v="104.15169811320754"/>
    <x v="1"/>
    <s v="spaces"/>
    <x v="11"/>
    <s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d v="2016-06-20T08:41:21"/>
    <n v="1463820081"/>
    <x v="2988"/>
    <b v="0"/>
    <n v="28"/>
    <b v="1"/>
    <s v="theater/spaces"/>
    <n v="100"/>
    <n v="35.714285714285715"/>
    <x v="1"/>
    <s v="spaces"/>
    <x v="5"/>
    <s v="2016"/>
  </r>
  <r>
    <n v="2989"/>
    <s v="Let's Light Up The Gem!"/>
    <s v="Bring the movies back to Bethel, Maine."/>
    <n v="20000"/>
    <n v="35307"/>
    <x v="0"/>
    <s v="US"/>
    <x v="0"/>
    <n v="1450673940"/>
    <d v="2015-12-21T04:59:00"/>
    <n v="1448756962"/>
    <x v="2989"/>
    <b v="0"/>
    <n v="364"/>
    <b v="1"/>
    <s v="theater/spaces"/>
    <n v="176.535"/>
    <n v="96.997252747252745"/>
    <x v="1"/>
    <s v="spaces"/>
    <x v="4"/>
    <s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d v="2016-01-07T13:47:00"/>
    <n v="1449150420"/>
    <x v="2990"/>
    <b v="0"/>
    <n v="27"/>
    <b v="1"/>
    <s v="theater/spaces"/>
    <n v="100"/>
    <n v="370.37037037037038"/>
    <x v="1"/>
    <s v="spaces"/>
    <x v="9"/>
    <s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d v="2017-01-27T20:05:30"/>
    <n v="1483646730"/>
    <x v="2991"/>
    <b v="0"/>
    <n v="93"/>
    <b v="1"/>
    <s v="theater/spaces"/>
    <n v="103.29411764705883"/>
    <n v="94.408602150537632"/>
    <x v="1"/>
    <s v="spaces"/>
    <x v="9"/>
    <s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d v="2016-10-09T18:25:10"/>
    <n v="1473445510"/>
    <x v="2992"/>
    <b v="0"/>
    <n v="64"/>
    <b v="1"/>
    <s v="theater/spaces"/>
    <n v="104.5"/>
    <n v="48.984375"/>
    <x v="1"/>
    <s v="spaces"/>
    <x v="11"/>
    <s v="2016"/>
  </r>
  <r>
    <n v="2993"/>
    <s v="TRUE WEST: Think, Dog! Productions"/>
    <s v="Help us build the Kitchen from Hell!"/>
    <n v="1000"/>
    <n v="1003"/>
    <x v="0"/>
    <s v="US"/>
    <x v="0"/>
    <n v="1455998867"/>
    <d v="2016-02-20T20:07:47"/>
    <n v="1453406867"/>
    <x v="2993"/>
    <b v="0"/>
    <n v="22"/>
    <b v="1"/>
    <s v="theater/spaces"/>
    <n v="100.29999999999998"/>
    <n v="45.590909090909093"/>
    <x v="1"/>
    <s v="spaces"/>
    <x v="2"/>
    <s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d v="2014-10-03T11:29:32"/>
    <n v="1409743772"/>
    <x v="2994"/>
    <b v="0"/>
    <n v="59"/>
    <b v="1"/>
    <s v="theater/spaces"/>
    <n v="457.74666666666673"/>
    <n v="23.275254237288134"/>
    <x v="1"/>
    <s v="spaces"/>
    <x v="11"/>
    <s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d v="2017-01-19T15:57:51"/>
    <n v="1482249471"/>
    <x v="2995"/>
    <b v="0"/>
    <n v="249"/>
    <b v="1"/>
    <s v="theater/spaces"/>
    <n v="104.96000000000001"/>
    <n v="63.2289156626506"/>
    <x v="1"/>
    <s v="spaces"/>
    <x v="9"/>
    <s v="2017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d v="2015-05-26T21:54:00"/>
    <n v="1427493240"/>
    <x v="2996"/>
    <b v="0"/>
    <n v="392"/>
    <b v="1"/>
    <s v="theater/spaces"/>
    <n v="171.94285714285715"/>
    <n v="153.5204081632653"/>
    <x v="1"/>
    <s v="spaces"/>
    <x v="10"/>
    <s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d v="2017-02-27T04:59:00"/>
    <n v="1486661793"/>
    <x v="2997"/>
    <b v="0"/>
    <n v="115"/>
    <b v="1"/>
    <s v="theater/spaces"/>
    <n v="103.73000000000002"/>
    <n v="90.2"/>
    <x v="1"/>
    <s v="spaces"/>
    <x v="2"/>
    <s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d v="2014-06-16T04:25:00"/>
    <n v="1400474329"/>
    <x v="2998"/>
    <b v="0"/>
    <n v="433"/>
    <b v="1"/>
    <s v="theater/spaces"/>
    <n v="103.029"/>
    <n v="118.97113163972287"/>
    <x v="1"/>
    <s v="spaces"/>
    <x v="5"/>
    <s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d v="2017-03-01T02:00:00"/>
    <n v="1487094360"/>
    <x v="2999"/>
    <b v="0"/>
    <n v="20"/>
    <b v="1"/>
    <s v="theater/spaces"/>
    <n v="118.88888888888889"/>
    <n v="80.25"/>
    <x v="1"/>
    <s v="spaces"/>
    <x v="1"/>
    <s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d v="2017-01-31T18:00:00"/>
    <n v="1484682670"/>
    <x v="3000"/>
    <b v="0"/>
    <n v="8"/>
    <b v="1"/>
    <s v="theater/spaces"/>
    <n v="100"/>
    <n v="62.5"/>
    <x v="1"/>
    <s v="spaces"/>
    <x v="9"/>
    <s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d v="2016-07-13T21:29:42"/>
    <n v="1465853382"/>
    <x v="3001"/>
    <b v="0"/>
    <n v="175"/>
    <b v="1"/>
    <s v="theater/spaces"/>
    <n v="318.69988910451895"/>
    <n v="131.37719999999999"/>
    <x v="1"/>
    <s v="spaces"/>
    <x v="0"/>
    <s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d v="2012-12-26T20:04:12"/>
    <n v="1353960252"/>
    <x v="3002"/>
    <b v="0"/>
    <n v="104"/>
    <b v="1"/>
    <s v="theater/spaces"/>
    <n v="108.50614285714286"/>
    <n v="73.032980769230775"/>
    <x v="1"/>
    <s v="spaces"/>
    <x v="4"/>
    <s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d v="2016-03-01T05:59:00"/>
    <n v="1454098976"/>
    <x v="3003"/>
    <b v="0"/>
    <n v="17"/>
    <b v="1"/>
    <s v="theater/spaces"/>
    <n v="101.16666666666667"/>
    <n v="178.52941176470588"/>
    <x v="1"/>
    <s v="spaces"/>
    <x v="1"/>
    <s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d v="2014-11-15T22:08:44"/>
    <n v="1413493724"/>
    <x v="3004"/>
    <b v="0"/>
    <n v="277"/>
    <b v="1"/>
    <s v="theater/spaces"/>
    <n v="112.815"/>
    <n v="162.90974729241879"/>
    <x v="1"/>
    <s v="spaces"/>
    <x v="8"/>
    <s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d v="2014-10-06T16:11:45"/>
    <n v="1410019905"/>
    <x v="3005"/>
    <b v="0"/>
    <n v="118"/>
    <b v="1"/>
    <s v="theater/spaces"/>
    <n v="120.49622641509434"/>
    <n v="108.24237288135593"/>
    <x v="1"/>
    <s v="spaces"/>
    <x v="11"/>
    <s v="2014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d v="2014-12-14T18:09:51"/>
    <n v="1415988591"/>
    <x v="3006"/>
    <b v="0"/>
    <n v="97"/>
    <b v="1"/>
    <s v="theater/spaces"/>
    <n v="107.74999999999999"/>
    <n v="88.865979381443296"/>
    <x v="1"/>
    <s v="spaces"/>
    <x v="4"/>
    <s v="2014"/>
  </r>
  <r>
    <n v="3007"/>
    <s v="Bethlem"/>
    <s v="Consuite for 2015 CoreCon.  An adventure into insanity."/>
    <n v="600"/>
    <n v="1080"/>
    <x v="0"/>
    <s v="US"/>
    <x v="0"/>
    <n v="1429938683"/>
    <d v="2015-04-25T05:11:23"/>
    <n v="1428124283"/>
    <x v="3007"/>
    <b v="0"/>
    <n v="20"/>
    <b v="1"/>
    <s v="theater/spaces"/>
    <n v="180"/>
    <n v="54"/>
    <x v="1"/>
    <s v="spaces"/>
    <x v="6"/>
    <s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d v="2016-01-21T05:05:19"/>
    <n v="1450760719"/>
    <x v="3008"/>
    <b v="0"/>
    <n v="26"/>
    <b v="1"/>
    <s v="theater/spaces"/>
    <n v="101.16666666666667"/>
    <n v="116.73076923076923"/>
    <x v="1"/>
    <s v="spaces"/>
    <x v="9"/>
    <s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d v="2014-11-26T14:40:40"/>
    <n v="1414417240"/>
    <x v="3009"/>
    <b v="0"/>
    <n v="128"/>
    <b v="1"/>
    <s v="theater/spaces"/>
    <n v="119.756"/>
    <n v="233.8984375"/>
    <x v="1"/>
    <s v="spaces"/>
    <x v="8"/>
    <s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d v="2015-02-21T19:58:39"/>
    <n v="1419364719"/>
    <x v="3010"/>
    <b v="0"/>
    <n v="15"/>
    <b v="1"/>
    <s v="theater/spaces"/>
    <n v="158"/>
    <n v="158"/>
    <x v="1"/>
    <s v="spaces"/>
    <x v="2"/>
    <s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d v="2015-12-23T22:59:00"/>
    <n v="1448536516"/>
    <x v="3011"/>
    <b v="0"/>
    <n v="25"/>
    <b v="1"/>
    <s v="theater/spaces"/>
    <n v="123.66666666666666"/>
    <n v="14.84"/>
    <x v="1"/>
    <s v="spaces"/>
    <x v="4"/>
    <s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d v="2015-02-10T16:52:10"/>
    <n v="1421772730"/>
    <x v="3012"/>
    <b v="0"/>
    <n v="55"/>
    <b v="1"/>
    <s v="theater/spaces"/>
    <n v="117.12499999999999"/>
    <n v="85.181818181818187"/>
    <x v="1"/>
    <s v="spaces"/>
    <x v="2"/>
    <s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d v="2015-06-21T20:04:09"/>
    <n v="1432325049"/>
    <x v="3013"/>
    <b v="0"/>
    <n v="107"/>
    <b v="1"/>
    <s v="theater/spaces"/>
    <n v="156.96"/>
    <n v="146.69158878504672"/>
    <x v="1"/>
    <s v="spaces"/>
    <x v="5"/>
    <s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d v="2014-11-05T05:00:00"/>
    <n v="1412737080"/>
    <x v="3014"/>
    <b v="0"/>
    <n v="557"/>
    <b v="1"/>
    <s v="theater/spaces"/>
    <n v="113.104"/>
    <n v="50.764811490125673"/>
    <x v="1"/>
    <s v="spaces"/>
    <x v="8"/>
    <s v="2014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d v="2014-06-11T04:00:00"/>
    <n v="1401125238"/>
    <x v="3015"/>
    <b v="0"/>
    <n v="40"/>
    <b v="1"/>
    <s v="theater/spaces"/>
    <n v="103.17647058823529"/>
    <n v="87.7"/>
    <x v="1"/>
    <s v="spaces"/>
    <x v="5"/>
    <s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d v="2014-07-18T13:09:12"/>
    <n v="1400504952"/>
    <x v="3016"/>
    <b v="0"/>
    <n v="36"/>
    <b v="1"/>
    <s v="theater/spaces"/>
    <n v="102.61176470588236"/>
    <n v="242.27777777777777"/>
    <x v="1"/>
    <s v="spaces"/>
    <x v="0"/>
    <s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d v="2014-08-20T20:24:03"/>
    <n v="1405974243"/>
    <x v="3017"/>
    <b v="0"/>
    <n v="159"/>
    <b v="1"/>
    <s v="theater/spaces"/>
    <n v="105.84090909090908"/>
    <n v="146.44654088050314"/>
    <x v="1"/>
    <s v="spaces"/>
    <x v="3"/>
    <s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d v="2015-07-20T22:00:00"/>
    <n v="1433747376"/>
    <x v="3018"/>
    <b v="0"/>
    <n v="41"/>
    <b v="1"/>
    <s v="theater/spaces"/>
    <n v="100.71428571428571"/>
    <n v="103.17073170731707"/>
    <x v="1"/>
    <s v="spaces"/>
    <x v="0"/>
    <s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d v="2014-05-27T03:00:00"/>
    <n v="1398801620"/>
    <x v="3019"/>
    <b v="0"/>
    <n v="226"/>
    <b v="1"/>
    <s v="theater/spaces"/>
    <n v="121.23333333333332"/>
    <n v="80.464601769911511"/>
    <x v="1"/>
    <s v="spaces"/>
    <x v="10"/>
    <s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d v="2015-08-14T20:18:53"/>
    <n v="1434399533"/>
    <x v="3020"/>
    <b v="0"/>
    <n v="30"/>
    <b v="1"/>
    <s v="theater/spaces"/>
    <n v="100.57142857142858"/>
    <n v="234.66666666666666"/>
    <x v="1"/>
    <s v="spaces"/>
    <x v="3"/>
    <s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d v="2016-11-22T05:59:00"/>
    <n v="1476715869"/>
    <x v="3021"/>
    <b v="0"/>
    <n v="103"/>
    <b v="1"/>
    <s v="theater/spaces"/>
    <n v="116.02222222222223"/>
    <n v="50.689320388349515"/>
    <x v="1"/>
    <s v="spaces"/>
    <x v="8"/>
    <s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d v="2016-08-27T22:53:29"/>
    <n v="1468450409"/>
    <x v="3022"/>
    <b v="0"/>
    <n v="62"/>
    <b v="1"/>
    <s v="theater/spaces"/>
    <n v="100.88"/>
    <n v="162.70967741935485"/>
    <x v="1"/>
    <s v="spaces"/>
    <x v="3"/>
    <s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d v="2015-06-11T16:13:06"/>
    <n v="1430151186"/>
    <x v="3023"/>
    <b v="0"/>
    <n v="6"/>
    <b v="1"/>
    <s v="theater/spaces"/>
    <n v="103"/>
    <n v="120.16666666666667"/>
    <x v="1"/>
    <s v="spaces"/>
    <x v="5"/>
    <s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d v="2012-10-06T23:51:15"/>
    <n v="1346975475"/>
    <x v="3024"/>
    <b v="0"/>
    <n v="182"/>
    <b v="1"/>
    <s v="theater/spaces"/>
    <n v="246.42"/>
    <n v="67.697802197802204"/>
    <x v="1"/>
    <s v="spaces"/>
    <x v="11"/>
    <s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d v="2014-05-30T16:00:00"/>
    <n v="1399032813"/>
    <x v="3025"/>
    <b v="0"/>
    <n v="145"/>
    <b v="1"/>
    <s v="theater/spaces"/>
    <n v="302.2"/>
    <n v="52.103448275862071"/>
    <x v="1"/>
    <s v="spaces"/>
    <x v="10"/>
    <s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d v="2017-03-03T11:01:32"/>
    <n v="1487329292"/>
    <x v="3026"/>
    <b v="0"/>
    <n v="25"/>
    <b v="1"/>
    <s v="theater/spaces"/>
    <n v="143.33333333333334"/>
    <n v="51.6"/>
    <x v="1"/>
    <s v="spaces"/>
    <x v="1"/>
    <s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d v="2015-03-20T15:54:11"/>
    <n v="1424278451"/>
    <x v="3027"/>
    <b v="0"/>
    <n v="320"/>
    <b v="1"/>
    <s v="theater/spaces"/>
    <n v="131.44"/>
    <n v="164.3"/>
    <x v="1"/>
    <s v="spaces"/>
    <x v="1"/>
    <s v="2015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d v="2016-08-15T06:20:25"/>
    <n v="1468650025"/>
    <x v="3028"/>
    <b v="0"/>
    <n v="99"/>
    <b v="1"/>
    <s v="theater/spaces"/>
    <n v="168.01999999999998"/>
    <n v="84.858585858585855"/>
    <x v="1"/>
    <s v="spaces"/>
    <x v="3"/>
    <s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d v="2014-11-18T04:35:00"/>
    <n v="1413824447"/>
    <x v="3029"/>
    <b v="0"/>
    <n v="348"/>
    <b v="1"/>
    <s v="theater/spaces"/>
    <n v="109.67666666666666"/>
    <n v="94.548850574712645"/>
    <x v="1"/>
    <s v="spaces"/>
    <x v="8"/>
    <s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d v="2015-09-16T17:56:11"/>
    <n v="1439834171"/>
    <x v="3030"/>
    <b v="0"/>
    <n v="41"/>
    <b v="1"/>
    <s v="theater/spaces"/>
    <n v="106.6857142857143"/>
    <n v="45.536585365853661"/>
    <x v="1"/>
    <s v="spaces"/>
    <x v="7"/>
    <s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d v="2016-10-14T21:10:47"/>
    <n v="1471295447"/>
    <x v="3031"/>
    <b v="0"/>
    <n v="29"/>
    <b v="1"/>
    <s v="theater/spaces"/>
    <n v="100"/>
    <n v="51.724137931034484"/>
    <x v="1"/>
    <s v="spaces"/>
    <x v="11"/>
    <s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d v="2015-09-11T01:04:19"/>
    <n v="1439341459"/>
    <x v="3032"/>
    <b v="0"/>
    <n v="25"/>
    <b v="1"/>
    <s v="theater/spaces"/>
    <n v="127.2"/>
    <n v="50.88"/>
    <x v="1"/>
    <s v="spaces"/>
    <x v="7"/>
    <s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d v="2016-08-18T02:38:45"/>
    <n v="1468895925"/>
    <x v="3033"/>
    <b v="0"/>
    <n v="23"/>
    <b v="1"/>
    <s v="theater/spaces"/>
    <n v="146.53333333333333"/>
    <n v="191.13043478260869"/>
    <x v="1"/>
    <s v="spaces"/>
    <x v="3"/>
    <s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  <x v="8"/>
    <s v="2016"/>
  </r>
  <r>
    <n v="3035"/>
    <s v="The Coalition Theater"/>
    <s v="Help create a permanent home for live comedy shows and classes in Downtown RVA."/>
    <n v="25000"/>
    <n v="27196.71"/>
    <x v="0"/>
    <s v="US"/>
    <x v="0"/>
    <n v="1367674009"/>
    <d v="2013-05-04T13:26:49"/>
    <n v="1365082009"/>
    <x v="3035"/>
    <b v="0"/>
    <n v="307"/>
    <b v="1"/>
    <s v="theater/spaces"/>
    <n v="108.78684000000001"/>
    <n v="88.588631921824103"/>
    <x v="1"/>
    <s v="spaces"/>
    <x v="10"/>
    <s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d v="2013-08-16T11:59:00"/>
    <n v="1373568644"/>
    <x v="3036"/>
    <b v="0"/>
    <n v="329"/>
    <b v="1"/>
    <s v="theater/spaces"/>
    <n v="126.732"/>
    <n v="96.300911854103347"/>
    <x v="1"/>
    <s v="spaces"/>
    <x v="3"/>
    <s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d v="2010-10-02T04:59:00"/>
    <n v="1279574773"/>
    <x v="3037"/>
    <b v="0"/>
    <n v="32"/>
    <b v="1"/>
    <s v="theater/spaces"/>
    <n v="213.20000000000002"/>
    <n v="33.3125"/>
    <x v="1"/>
    <s v="spaces"/>
    <x v="11"/>
    <s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d v="2016-03-04T06:03:17"/>
    <n v="1451887397"/>
    <x v="3038"/>
    <b v="0"/>
    <n v="27"/>
    <b v="1"/>
    <s v="theater/spaces"/>
    <n v="100.49999999999999"/>
    <n v="37.222222222222221"/>
    <x v="1"/>
    <s v="spaces"/>
    <x v="1"/>
    <s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d v="2013-12-29T07:59:00"/>
    <n v="1386011038"/>
    <x v="3039"/>
    <b v="0"/>
    <n v="236"/>
    <b v="1"/>
    <s v="theater/spaces"/>
    <n v="108.71389999999998"/>
    <n v="92.130423728813554"/>
    <x v="1"/>
    <s v="spaces"/>
    <x v="4"/>
    <s v="2013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d v="2015-06-26T23:00:00"/>
    <n v="1434999621"/>
    <x v="3040"/>
    <b v="0"/>
    <n v="42"/>
    <b v="1"/>
    <s v="theater/spaces"/>
    <n v="107.5"/>
    <n v="76.785714285714292"/>
    <x v="1"/>
    <s v="spaces"/>
    <x v="5"/>
    <s v="2015"/>
  </r>
  <r>
    <n v="3041"/>
    <s v="Lend a Hand in Our Home"/>
    <s v="Privet! Hello! Bon Jour! We are the Arlekin Players Theatre and we need a home."/>
    <n v="8300"/>
    <n v="9170"/>
    <x v="0"/>
    <s v="US"/>
    <x v="0"/>
    <n v="1453323048"/>
    <d v="2016-01-20T20:50:48"/>
    <n v="1450731048"/>
    <x v="3041"/>
    <b v="0"/>
    <n v="95"/>
    <b v="1"/>
    <s v="theater/spaces"/>
    <n v="110.48192771084338"/>
    <n v="96.526315789473685"/>
    <x v="1"/>
    <s v="spaces"/>
    <x v="9"/>
    <s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d v="2015-10-06T16:30:47"/>
    <n v="1441557047"/>
    <x v="3042"/>
    <b v="0"/>
    <n v="37"/>
    <b v="1"/>
    <s v="theater/spaces"/>
    <n v="128"/>
    <n v="51.891891891891895"/>
    <x v="1"/>
    <s v="spaces"/>
    <x v="11"/>
    <s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d v="2015-04-16T02:50:00"/>
    <n v="1426815699"/>
    <x v="3043"/>
    <b v="0"/>
    <n v="128"/>
    <b v="1"/>
    <s v="theater/spaces"/>
    <n v="110.00666666666667"/>
    <n v="128.9140625"/>
    <x v="1"/>
    <s v="spaces"/>
    <x v="6"/>
    <s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d v="2016-02-02T17:26:38"/>
    <n v="1453137998"/>
    <x v="3044"/>
    <b v="0"/>
    <n v="156"/>
    <b v="1"/>
    <s v="theater/spaces"/>
    <n v="109.34166666666667"/>
    <n v="84.108974358974365"/>
    <x v="1"/>
    <s v="spaces"/>
    <x v="2"/>
    <s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d v="2014-08-22T03:44:15"/>
    <n v="1406087055"/>
    <x v="3045"/>
    <b v="0"/>
    <n v="64"/>
    <b v="1"/>
    <s v="theater/spaces"/>
    <n v="132.70650000000001"/>
    <n v="82.941562500000003"/>
    <x v="1"/>
    <s v="spaces"/>
    <x v="3"/>
    <s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d v="2014-09-10T04:52:00"/>
    <n v="1407784586"/>
    <x v="3046"/>
    <b v="0"/>
    <n v="58"/>
    <b v="1"/>
    <s v="theater/spaces"/>
    <n v="190.84810126582278"/>
    <n v="259.94827586206895"/>
    <x v="1"/>
    <s v="spaces"/>
    <x v="7"/>
    <s v="2014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d v="2016-04-27T13:16:00"/>
    <n v="1457999054"/>
    <x v="3047"/>
    <b v="0"/>
    <n v="20"/>
    <b v="1"/>
    <s v="theater/spaces"/>
    <n v="149"/>
    <n v="37.25"/>
    <x v="1"/>
    <s v="spaces"/>
    <x v="6"/>
    <s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d v="2014-12-31T21:22:00"/>
    <n v="1417556262"/>
    <x v="3048"/>
    <b v="0"/>
    <n v="47"/>
    <b v="1"/>
    <s v="theater/spaces"/>
    <n v="166.4"/>
    <n v="177.02127659574469"/>
    <x v="1"/>
    <s v="spaces"/>
    <x v="4"/>
    <s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d v="2015-06-14T00:20:55"/>
    <n v="1431649255"/>
    <x v="3049"/>
    <b v="0"/>
    <n v="54"/>
    <b v="1"/>
    <s v="theater/spaces"/>
    <n v="106.66666666666667"/>
    <n v="74.074074074074076"/>
    <x v="1"/>
    <s v="spaces"/>
    <x v="5"/>
    <s v="201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d v="2016-05-05T04:02:40"/>
    <n v="1459828960"/>
    <x v="3050"/>
    <b v="0"/>
    <n v="9"/>
    <b v="1"/>
    <s v="theater/spaces"/>
    <n v="106"/>
    <n v="70.666666666666671"/>
    <x v="1"/>
    <s v="spaces"/>
    <x v="10"/>
    <s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d v="2017-02-08T09:59:05"/>
    <n v="1483955945"/>
    <x v="3051"/>
    <b v="1"/>
    <n v="35"/>
    <b v="0"/>
    <s v="theater/spaces"/>
    <n v="23.62857142857143"/>
    <n v="23.62857142857143"/>
    <x v="1"/>
    <s v="spaces"/>
    <x v="2"/>
    <s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d v="2015-05-28T15:59:00"/>
    <n v="1430237094"/>
    <x v="3052"/>
    <b v="0"/>
    <n v="2"/>
    <b v="0"/>
    <s v="theater/spaces"/>
    <n v="0.15"/>
    <n v="37.5"/>
    <x v="1"/>
    <s v="spaces"/>
    <x v="10"/>
    <s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d v="2014-10-02T03:59:00"/>
    <n v="1407781013"/>
    <x v="3053"/>
    <b v="0"/>
    <n v="3"/>
    <b v="0"/>
    <s v="theater/spaces"/>
    <n v="0.4"/>
    <n v="13.333333333333334"/>
    <x v="1"/>
    <s v="spaces"/>
    <x v="11"/>
    <s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d v="2015-03-02T01:04:00"/>
    <n v="1422043154"/>
    <x v="3054"/>
    <b v="0"/>
    <n v="0"/>
    <b v="0"/>
    <s v="theater/spaces"/>
    <n v="0"/>
    <n v="0"/>
    <x v="1"/>
    <s v="spaces"/>
    <x v="1"/>
    <s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d v="2015-01-09T22:59:50"/>
    <n v="1415660390"/>
    <x v="3055"/>
    <b v="0"/>
    <n v="1"/>
    <b v="0"/>
    <s v="theater/spaces"/>
    <n v="5.0000000000000001E-3"/>
    <n v="1"/>
    <x v="1"/>
    <s v="spaces"/>
    <x v="9"/>
    <s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d v="2014-09-29T15:16:24"/>
    <n v="1406819784"/>
    <x v="3056"/>
    <b v="0"/>
    <n v="0"/>
    <b v="0"/>
    <s v="theater/spaces"/>
    <n v="0"/>
    <n v="0"/>
    <x v="1"/>
    <s v="spaces"/>
    <x v="7"/>
    <s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d v="2016-04-03T14:36:51"/>
    <n v="1457105811"/>
    <x v="3057"/>
    <b v="0"/>
    <n v="0"/>
    <b v="0"/>
    <s v="theater/spaces"/>
    <n v="0"/>
    <n v="0"/>
    <x v="1"/>
    <s v="spaces"/>
    <x v="6"/>
    <s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d v="2016-05-20T08:59:00"/>
    <n v="1459414740"/>
    <x v="3058"/>
    <b v="0"/>
    <n v="3"/>
    <b v="0"/>
    <s v="theater/spaces"/>
    <n v="1.6666666666666666E-2"/>
    <n v="1"/>
    <x v="1"/>
    <s v="spaces"/>
    <x v="10"/>
    <s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d v="2014-08-08T22:27:26"/>
    <n v="1404944846"/>
    <x v="3059"/>
    <b v="0"/>
    <n v="11"/>
    <b v="0"/>
    <s v="theater/spaces"/>
    <n v="3.0066666666666664"/>
    <n v="41"/>
    <x v="1"/>
    <s v="spaces"/>
    <x v="3"/>
    <s v="2014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d v="2015-09-28T06:35:34"/>
    <n v="1440830134"/>
    <x v="3060"/>
    <b v="0"/>
    <n v="6"/>
    <b v="0"/>
    <s v="theater/spaces"/>
    <n v="0.15227272727272728"/>
    <n v="55.833333333333336"/>
    <x v="1"/>
    <s v="spaces"/>
    <x v="7"/>
    <s v="2015"/>
  </r>
  <r>
    <n v="3061"/>
    <s v="Help Save Parkway Cinemas!"/>
    <s v="Save a historic Local theater."/>
    <n v="1000000"/>
    <n v="0"/>
    <x v="2"/>
    <s v="US"/>
    <x v="0"/>
    <n v="1407955748"/>
    <d v="2014-08-13T18:49:08"/>
    <n v="1405363748"/>
    <x v="3061"/>
    <b v="0"/>
    <n v="0"/>
    <b v="0"/>
    <s v="theater/spaces"/>
    <n v="0"/>
    <n v="0"/>
    <x v="1"/>
    <s v="spaces"/>
    <x v="3"/>
    <s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d v="2015-09-30T18:00:00"/>
    <n v="1441111892"/>
    <x v="3062"/>
    <b v="0"/>
    <n v="67"/>
    <b v="0"/>
    <s v="theater/spaces"/>
    <n v="66.84"/>
    <n v="99.761194029850742"/>
    <x v="1"/>
    <s v="spaces"/>
    <x v="7"/>
    <s v="2015"/>
  </r>
  <r>
    <n v="3063"/>
    <s v="Spec Haus"/>
    <s v="Members of the local Miami music scene are putting together a venue/creative space in Kendall!"/>
    <n v="3000"/>
    <n v="587"/>
    <x v="2"/>
    <s v="US"/>
    <x v="0"/>
    <n v="1477174138"/>
    <d v="2016-10-22T22:08:58"/>
    <n v="1474150138"/>
    <x v="3063"/>
    <b v="0"/>
    <n v="23"/>
    <b v="0"/>
    <s v="theater/spaces"/>
    <n v="19.566666666666666"/>
    <n v="25.521739130434781"/>
    <x v="1"/>
    <s v="spaces"/>
    <x v="11"/>
    <s v="2016"/>
  </r>
  <r>
    <n v="3064"/>
    <s v="Kickstart the Crossroads Community"/>
    <s v="An epicenter for connection, creation and expression of the community."/>
    <n v="75000"/>
    <n v="8471"/>
    <x v="2"/>
    <s v="US"/>
    <x v="0"/>
    <n v="1448175540"/>
    <d v="2015-11-22T06:59:00"/>
    <n v="1445483246"/>
    <x v="3064"/>
    <b v="0"/>
    <n v="72"/>
    <b v="0"/>
    <s v="theater/spaces"/>
    <n v="11.294666666666666"/>
    <n v="117.65277777777777"/>
    <x v="1"/>
    <s v="spaces"/>
    <x v="8"/>
    <s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d v="2014-07-30T01:19:32"/>
    <n v="1404523172"/>
    <x v="3065"/>
    <b v="0"/>
    <n v="2"/>
    <b v="0"/>
    <s v="theater/spaces"/>
    <n v="0.04"/>
    <n v="5"/>
    <x v="1"/>
    <s v="spaces"/>
    <x v="0"/>
    <s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d v="2016-07-10T05:28:57"/>
    <n v="1465536537"/>
    <x v="3066"/>
    <b v="0"/>
    <n v="15"/>
    <b v="0"/>
    <s v="theater/spaces"/>
    <n v="11.985714285714286"/>
    <n v="2796.6666666666665"/>
    <x v="1"/>
    <s v="spaces"/>
    <x v="0"/>
    <s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d v="2015-09-09T22:31:19"/>
    <n v="1439245879"/>
    <x v="3067"/>
    <b v="0"/>
    <n v="1"/>
    <b v="0"/>
    <s v="theater/spaces"/>
    <n v="2.5"/>
    <n v="200"/>
    <x v="1"/>
    <s v="spaces"/>
    <x v="7"/>
    <s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d v="2015-10-16T16:35:52"/>
    <n v="1442421352"/>
    <x v="3068"/>
    <b v="0"/>
    <n v="2"/>
    <b v="0"/>
    <s v="theater/spaces"/>
    <n v="6.9999999999999993E-2"/>
    <n v="87.5"/>
    <x v="1"/>
    <s v="spaces"/>
    <x v="11"/>
    <s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d v="2014-12-14T20:00:34"/>
    <n v="1415995234"/>
    <x v="3069"/>
    <b v="0"/>
    <n v="7"/>
    <b v="0"/>
    <s v="theater/spaces"/>
    <n v="14.099999999999998"/>
    <n v="20.142857142857142"/>
    <x v="1"/>
    <s v="spaces"/>
    <x v="4"/>
    <s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d v="2016-12-07T17:36:09"/>
    <n v="1479317769"/>
    <x v="3070"/>
    <b v="0"/>
    <n v="16"/>
    <b v="0"/>
    <s v="theater/spaces"/>
    <n v="3.34"/>
    <n v="20.875"/>
    <x v="1"/>
    <s v="spaces"/>
    <x v="4"/>
    <s v="2016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d v="2015-04-21T05:59:00"/>
    <n v="1428082481"/>
    <x v="3071"/>
    <b v="0"/>
    <n v="117"/>
    <b v="0"/>
    <s v="theater/spaces"/>
    <n v="59.774999999999999"/>
    <n v="61.307692307692307"/>
    <x v="1"/>
    <s v="spaces"/>
    <x v="6"/>
    <s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d v="2016-10-30T01:46:00"/>
    <n v="1476549262"/>
    <x v="3072"/>
    <b v="0"/>
    <n v="2"/>
    <b v="0"/>
    <s v="theater/spaces"/>
    <n v="1.6666666666666666E-2"/>
    <n v="1"/>
    <x v="1"/>
    <s v="spaces"/>
    <x v="11"/>
    <s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  <x v="5"/>
    <s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d v="2016-03-10T13:42:39"/>
    <n v="1455025359"/>
    <x v="3074"/>
    <b v="0"/>
    <n v="3"/>
    <b v="0"/>
    <s v="theater/spaces"/>
    <n v="8.8000000000000009E-2"/>
    <n v="7.333333333333333"/>
    <x v="1"/>
    <s v="spaces"/>
    <x v="1"/>
    <s v="2016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d v="2016-08-19T02:27:20"/>
    <n v="1467253640"/>
    <x v="3075"/>
    <b v="0"/>
    <n v="20"/>
    <b v="0"/>
    <s v="theater/spaces"/>
    <n v="8.64"/>
    <n v="64.8"/>
    <x v="1"/>
    <s v="spaces"/>
    <x v="3"/>
    <s v="2016"/>
  </r>
  <r>
    <n v="3076"/>
    <s v="10,000 Hours"/>
    <s v="Helping female comedians get in their 10,000 Hours of practice!"/>
    <n v="10000"/>
    <n v="1506"/>
    <x v="2"/>
    <s v="US"/>
    <x v="0"/>
    <n v="1444405123"/>
    <d v="2015-10-09T15:38:43"/>
    <n v="1439221123"/>
    <x v="3076"/>
    <b v="0"/>
    <n v="50"/>
    <b v="0"/>
    <s v="theater/spaces"/>
    <n v="15.06"/>
    <n v="30.12"/>
    <x v="1"/>
    <s v="spaces"/>
    <x v="11"/>
    <s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d v="2017-03-02T22:57:58"/>
    <n v="1485903478"/>
    <x v="3077"/>
    <b v="0"/>
    <n v="2"/>
    <b v="0"/>
    <s v="theater/spaces"/>
    <n v="0.47727272727272729"/>
    <n v="52.5"/>
    <x v="1"/>
    <s v="spaces"/>
    <x v="1"/>
    <s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d v="2015-02-26T03:19:55"/>
    <n v="1422328795"/>
    <x v="3078"/>
    <b v="0"/>
    <n v="3"/>
    <b v="0"/>
    <s v="theater/spaces"/>
    <n v="0.11833333333333333"/>
    <n v="23.666666666666668"/>
    <x v="1"/>
    <s v="spaces"/>
    <x v="2"/>
    <s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d v="2015-03-22T16:07:15"/>
    <n v="1424452035"/>
    <x v="3079"/>
    <b v="0"/>
    <n v="27"/>
    <b v="0"/>
    <s v="theater/spaces"/>
    <n v="0.8417399858735245"/>
    <n v="415.77777777777777"/>
    <x v="1"/>
    <s v="spaces"/>
    <x v="1"/>
    <s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  <x v="4"/>
    <s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d v="2015-09-20T04:21:31"/>
    <n v="1440130891"/>
    <x v="3081"/>
    <b v="0"/>
    <n v="5"/>
    <b v="0"/>
    <s v="theater/spaces"/>
    <n v="0.21029999999999999"/>
    <n v="420.6"/>
    <x v="1"/>
    <s v="spaces"/>
    <x v="7"/>
    <s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d v="2015-11-15T23:09:06"/>
    <n v="1445033346"/>
    <x v="3082"/>
    <b v="0"/>
    <n v="0"/>
    <b v="0"/>
    <s v="theater/spaces"/>
    <n v="0"/>
    <n v="0"/>
    <x v="1"/>
    <s v="spaces"/>
    <x v="8"/>
    <s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d v="2014-09-01T05:00:00"/>
    <n v="1406986278"/>
    <x v="3083"/>
    <b v="0"/>
    <n v="3"/>
    <b v="0"/>
    <s v="theater/spaces"/>
    <n v="0.27999999999999997"/>
    <n v="18.666666666666668"/>
    <x v="1"/>
    <s v="spaces"/>
    <x v="7"/>
    <s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d v="2015-05-05T18:48:00"/>
    <n v="1428340931"/>
    <x v="3084"/>
    <b v="0"/>
    <n v="6"/>
    <b v="0"/>
    <s v="theater/spaces"/>
    <n v="11.57920670115792"/>
    <n v="78.333333333333329"/>
    <x v="1"/>
    <s v="spaces"/>
    <x v="10"/>
    <s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d v="2015-09-29T21:12:39"/>
    <n v="1440969159"/>
    <x v="3085"/>
    <b v="0"/>
    <n v="9"/>
    <b v="0"/>
    <s v="theater/spaces"/>
    <n v="2.44"/>
    <n v="67.777777777777771"/>
    <x v="1"/>
    <s v="spaces"/>
    <x v="7"/>
    <s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d v="2015-08-17T16:05:59"/>
    <n v="1434643559"/>
    <x v="3086"/>
    <b v="0"/>
    <n v="3"/>
    <b v="0"/>
    <s v="theater/spaces"/>
    <n v="0.25"/>
    <n v="16.666666666666668"/>
    <x v="1"/>
    <s v="spaces"/>
    <x v="3"/>
    <s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d v="2016-12-21T04:36:30"/>
    <n v="1477107390"/>
    <x v="3087"/>
    <b v="0"/>
    <n v="2"/>
    <b v="0"/>
    <s v="theater/spaces"/>
    <n v="0.625"/>
    <n v="62.5"/>
    <x v="1"/>
    <s v="spaces"/>
    <x v="4"/>
    <s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d v="2015-01-08T13:41:00"/>
    <n v="1418046247"/>
    <x v="3088"/>
    <b v="0"/>
    <n v="3"/>
    <b v="0"/>
    <s v="theater/spaces"/>
    <n v="0.19384615384615383"/>
    <n v="42"/>
    <x v="1"/>
    <s v="spaces"/>
    <x v="9"/>
    <s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d v="2016-07-09T01:59:00"/>
    <n v="1465304483"/>
    <x v="3089"/>
    <b v="0"/>
    <n v="45"/>
    <b v="0"/>
    <s v="theater/spaces"/>
    <n v="23.416"/>
    <n v="130.0888888888889"/>
    <x v="1"/>
    <s v="spaces"/>
    <x v="0"/>
    <s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d v="2015-05-01T18:39:05"/>
    <n v="1425325145"/>
    <x v="3090"/>
    <b v="0"/>
    <n v="9"/>
    <b v="0"/>
    <s v="theater/spaces"/>
    <n v="5.0808888888888886"/>
    <n v="1270.2222222222222"/>
    <x v="1"/>
    <s v="spaces"/>
    <x v="10"/>
    <s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d v="2016-08-14T22:45:43"/>
    <n v="1468622743"/>
    <x v="3091"/>
    <b v="0"/>
    <n v="9"/>
    <b v="0"/>
    <s v="theater/spaces"/>
    <n v="15.920000000000002"/>
    <n v="88.444444444444443"/>
    <x v="1"/>
    <s v="spaces"/>
    <x v="3"/>
    <s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d v="2015-10-15T22:00:00"/>
    <n v="1441723912"/>
    <x v="3092"/>
    <b v="0"/>
    <n v="21"/>
    <b v="0"/>
    <s v="theater/spaces"/>
    <n v="1.1831900000000002"/>
    <n v="56.342380952380957"/>
    <x v="1"/>
    <s v="spaces"/>
    <x v="11"/>
    <s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d v="2014-06-01T03:59:00"/>
    <n v="1398980941"/>
    <x v="3093"/>
    <b v="0"/>
    <n v="17"/>
    <b v="0"/>
    <s v="theater/spaces"/>
    <n v="22.75"/>
    <n v="53.529411764705884"/>
    <x v="1"/>
    <s v="spaces"/>
    <x v="5"/>
    <s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d v="2015-09-20T19:05:56"/>
    <n v="1437591956"/>
    <x v="3094"/>
    <b v="0"/>
    <n v="1"/>
    <b v="0"/>
    <s v="theater/spaces"/>
    <n v="2.5000000000000001E-2"/>
    <n v="25"/>
    <x v="1"/>
    <s v="spaces"/>
    <x v="7"/>
    <s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d v="2016-08-01T00:36:20"/>
    <n v="1464827780"/>
    <x v="3095"/>
    <b v="0"/>
    <n v="1"/>
    <b v="0"/>
    <s v="theater/spaces"/>
    <n v="0.33512064343163539"/>
    <n v="50"/>
    <x v="1"/>
    <s v="spaces"/>
    <x v="3"/>
    <s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d v="2015-05-20T19:48:46"/>
    <n v="1429559326"/>
    <x v="3096"/>
    <b v="0"/>
    <n v="14"/>
    <b v="0"/>
    <s v="theater/spaces"/>
    <n v="3.9750000000000001"/>
    <n v="56.785714285714285"/>
    <x v="1"/>
    <s v="spaces"/>
    <x v="10"/>
    <s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d v="2016-10-07T14:00:00"/>
    <n v="1474027501"/>
    <x v="3097"/>
    <b v="0"/>
    <n v="42"/>
    <b v="0"/>
    <s v="theater/spaces"/>
    <n v="17.150000000000002"/>
    <n v="40.833333333333336"/>
    <x v="1"/>
    <s v="spaces"/>
    <x v="11"/>
    <s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d v="2016-02-08T00:17:00"/>
    <n v="1450724449"/>
    <x v="3098"/>
    <b v="0"/>
    <n v="27"/>
    <b v="0"/>
    <s v="theater/spaces"/>
    <n v="3.6080041046690612"/>
    <n v="65.111111111111114"/>
    <x v="1"/>
    <s v="spaces"/>
    <x v="2"/>
    <s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d v="2016-02-12T04:33:11"/>
    <n v="1452659591"/>
    <x v="3099"/>
    <b v="0"/>
    <n v="5"/>
    <b v="0"/>
    <s v="theater/spaces"/>
    <n v="13.900000000000002"/>
    <n v="55.6"/>
    <x v="1"/>
    <s v="spaces"/>
    <x v="2"/>
    <s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d v="2014-10-20T14:56:15"/>
    <n v="1411224975"/>
    <x v="3100"/>
    <b v="0"/>
    <n v="13"/>
    <b v="0"/>
    <s v="theater/spaces"/>
    <n v="15.225"/>
    <n v="140.53846153846155"/>
    <x v="1"/>
    <s v="spaces"/>
    <x v="11"/>
    <s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d v="2015-07-16T07:56:00"/>
    <n v="1434445937"/>
    <x v="3101"/>
    <b v="0"/>
    <n v="12"/>
    <b v="0"/>
    <s v="theater/spaces"/>
    <n v="12"/>
    <n v="25"/>
    <x v="1"/>
    <s v="spaces"/>
    <x v="0"/>
    <s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d v="2016-08-23T08:10:18"/>
    <n v="1467619818"/>
    <x v="3102"/>
    <b v="0"/>
    <n v="90"/>
    <b v="0"/>
    <s v="theater/spaces"/>
    <n v="39.112499999999997"/>
    <n v="69.533333333333331"/>
    <x v="1"/>
    <s v="spaces"/>
    <x v="3"/>
    <s v="2016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d v="2015-06-12T03:45:06"/>
    <n v="1428896706"/>
    <x v="3103"/>
    <b v="0"/>
    <n v="2"/>
    <b v="0"/>
    <s v="theater/spaces"/>
    <n v="0.26829268292682928"/>
    <n v="5.5"/>
    <x v="1"/>
    <s v="spaces"/>
    <x v="5"/>
    <s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d v="2015-02-03T02:00:00"/>
    <n v="1420235311"/>
    <x v="3104"/>
    <b v="0"/>
    <n v="5"/>
    <b v="0"/>
    <s v="theater/spaces"/>
    <n v="29.625"/>
    <n v="237"/>
    <x v="1"/>
    <s v="spaces"/>
    <x v="2"/>
    <s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d v="2014-10-19T05:00:00"/>
    <n v="1408986916"/>
    <x v="3105"/>
    <b v="0"/>
    <n v="31"/>
    <b v="0"/>
    <s v="theater/spaces"/>
    <n v="42.360992301112063"/>
    <n v="79.870967741935488"/>
    <x v="1"/>
    <s v="spaces"/>
    <x v="11"/>
    <s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d v="2015-09-16T22:00:00"/>
    <n v="1440497876"/>
    <x v="3106"/>
    <b v="0"/>
    <n v="4"/>
    <b v="0"/>
    <s v="theater/spaces"/>
    <n v="4.1000000000000005"/>
    <n v="10.25"/>
    <x v="1"/>
    <s v="spaces"/>
    <x v="7"/>
    <s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d v="2015-05-11T19:32:31"/>
    <n v="1430767951"/>
    <x v="3107"/>
    <b v="0"/>
    <n v="29"/>
    <b v="0"/>
    <s v="theater/spaces"/>
    <n v="19.762499999999999"/>
    <n v="272.58620689655174"/>
    <x v="1"/>
    <s v="spaces"/>
    <x v="10"/>
    <s v="2015"/>
  </r>
  <r>
    <n v="3108"/>
    <s v="Funding a home for our Children's Theater"/>
    <s v="We need a permanent home for the theater!"/>
    <n v="50000"/>
    <n v="26"/>
    <x v="2"/>
    <s v="US"/>
    <x v="0"/>
    <n v="1430234394"/>
    <d v="2015-04-28T15:19:54"/>
    <n v="1425053994"/>
    <x v="3108"/>
    <b v="0"/>
    <n v="2"/>
    <b v="0"/>
    <s v="theater/spaces"/>
    <n v="5.1999999999999998E-2"/>
    <n v="13"/>
    <x v="1"/>
    <s v="spaces"/>
    <x v="6"/>
    <s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d v="2014-08-28T03:00:10"/>
    <n v="1406170810"/>
    <x v="3109"/>
    <b v="0"/>
    <n v="114"/>
    <b v="0"/>
    <s v="theater/spaces"/>
    <n v="25.030188679245285"/>
    <n v="58.184210526315788"/>
    <x v="1"/>
    <s v="spaces"/>
    <x v="3"/>
    <s v="2014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d v="2017-02-19T00:45:19"/>
    <n v="1484009119"/>
    <x v="3110"/>
    <b v="0"/>
    <n v="1"/>
    <b v="0"/>
    <s v="theater/spaces"/>
    <n v="0.04"/>
    <n v="10"/>
    <x v="1"/>
    <s v="spaces"/>
    <x v="2"/>
    <s v="2017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d v="2014-10-04T14:17:00"/>
    <n v="1409753820"/>
    <x v="3111"/>
    <b v="0"/>
    <n v="76"/>
    <b v="0"/>
    <s v="theater/spaces"/>
    <n v="26.640000000000004"/>
    <n v="70.10526315789474"/>
    <x v="1"/>
    <s v="spaces"/>
    <x v="11"/>
    <s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d v="2016-11-01T02:55:34"/>
    <n v="1472784934"/>
    <x v="3112"/>
    <b v="0"/>
    <n v="9"/>
    <b v="0"/>
    <s v="theater/spaces"/>
    <n v="4.7363636363636363"/>
    <n v="57.888888888888886"/>
    <x v="1"/>
    <s v="spaces"/>
    <x v="8"/>
    <s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d v="2015-04-17T17:33:02"/>
    <n v="1426699982"/>
    <x v="3113"/>
    <b v="0"/>
    <n v="37"/>
    <b v="0"/>
    <s v="theater/spaces"/>
    <n v="4.2435339894712749"/>
    <n v="125.27027027027027"/>
    <x v="1"/>
    <s v="spaces"/>
    <x v="6"/>
    <s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d v="2014-09-21T15:10:50"/>
    <n v="1406128250"/>
    <x v="3114"/>
    <b v="0"/>
    <n v="0"/>
    <b v="0"/>
    <s v="theater/spaces"/>
    <n v="0"/>
    <n v="0"/>
    <x v="1"/>
    <s v="spaces"/>
    <x v="7"/>
    <s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d v="2016-06-05T10:43:47"/>
    <n v="1462531427"/>
    <x v="3115"/>
    <b v="0"/>
    <n v="1"/>
    <b v="0"/>
    <s v="theater/spaces"/>
    <n v="3"/>
    <n v="300"/>
    <x v="1"/>
    <s v="spaces"/>
    <x v="5"/>
    <s v="2016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d v="2015-04-01T12:22:05"/>
    <n v="1426681325"/>
    <x v="3116"/>
    <b v="0"/>
    <n v="10"/>
    <b v="0"/>
    <s v="theater/spaces"/>
    <n v="57.333333333333336"/>
    <n v="43"/>
    <x v="1"/>
    <s v="spaces"/>
    <x v="6"/>
    <s v="201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d v="2016-05-27T13:12:00"/>
    <n v="1463648360"/>
    <x v="3117"/>
    <b v="0"/>
    <n v="1"/>
    <b v="0"/>
    <s v="theater/spaces"/>
    <n v="0.1"/>
    <n v="1"/>
    <x v="1"/>
    <s v="spaces"/>
    <x v="10"/>
    <s v="2016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d v="2016-07-02T15:35:23"/>
    <n v="1465832123"/>
    <x v="3118"/>
    <b v="0"/>
    <n v="2"/>
    <b v="0"/>
    <s v="theater/spaces"/>
    <n v="0.31"/>
    <n v="775"/>
    <x v="1"/>
    <s v="spaces"/>
    <x v="0"/>
    <s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d v="2015-03-27T00:05:32"/>
    <n v="1424826332"/>
    <x v="3119"/>
    <b v="0"/>
    <n v="1"/>
    <b v="0"/>
    <s v="theater/spaces"/>
    <n v="0.05"/>
    <n v="5"/>
    <x v="1"/>
    <s v="spaces"/>
    <x v="1"/>
    <s v="2015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d v="2016-05-05T21:36:36"/>
    <n v="1457303796"/>
    <x v="3120"/>
    <b v="0"/>
    <n v="10"/>
    <b v="0"/>
    <s v="theater/spaces"/>
    <n v="9.8461538461538465E-3"/>
    <n v="12.8"/>
    <x v="1"/>
    <s v="spaces"/>
    <x v="10"/>
    <s v="201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d v="2014-09-26T16:18:55"/>
    <n v="1406564335"/>
    <x v="3121"/>
    <b v="0"/>
    <n v="1"/>
    <b v="0"/>
    <s v="theater/spaces"/>
    <n v="0.66666666666666674"/>
    <n v="10"/>
    <x v="1"/>
    <s v="spaces"/>
    <x v="7"/>
    <s v="2014"/>
  </r>
  <r>
    <n v="3122"/>
    <s v="be back soon (Canceled)"/>
    <s v="cancelled until further notice"/>
    <n v="199"/>
    <n v="116"/>
    <x v="1"/>
    <s v="US"/>
    <x v="0"/>
    <n v="1478733732"/>
    <d v="2016-11-09T23:22:12"/>
    <n v="1478298132"/>
    <x v="3122"/>
    <b v="0"/>
    <n v="2"/>
    <b v="0"/>
    <s v="theater/spaces"/>
    <n v="58.291457286432156"/>
    <n v="58"/>
    <x v="1"/>
    <s v="spaces"/>
    <x v="8"/>
    <s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d v="2016-07-09T23:49:58"/>
    <n v="1465516198"/>
    <x v="3123"/>
    <b v="0"/>
    <n v="348"/>
    <b v="0"/>
    <s v="theater/spaces"/>
    <n v="68.153599999999997"/>
    <n v="244.80459770114942"/>
    <x v="1"/>
    <s v="spaces"/>
    <x v="0"/>
    <s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d v="2015-02-02T18:43:21"/>
    <n v="1417718601"/>
    <x v="3124"/>
    <b v="0"/>
    <n v="4"/>
    <b v="0"/>
    <s v="theater/spaces"/>
    <n v="3.2499999999999999E-3"/>
    <n v="6.5"/>
    <x v="1"/>
    <s v="spaces"/>
    <x v="2"/>
    <s v="2015"/>
  </r>
  <r>
    <n v="3125"/>
    <s v="N/A (Canceled)"/>
    <s v="N/A"/>
    <n v="1500000"/>
    <n v="0"/>
    <x v="1"/>
    <s v="US"/>
    <x v="0"/>
    <n v="1452142672"/>
    <d v="2016-01-07T04:57:52"/>
    <n v="1449550672"/>
    <x v="3125"/>
    <b v="0"/>
    <n v="0"/>
    <b v="0"/>
    <s v="theater/spaces"/>
    <n v="0"/>
    <n v="0"/>
    <x v="1"/>
    <s v="spaces"/>
    <x v="9"/>
    <s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d v="2016-03-27T23:26:02"/>
    <n v="1456532762"/>
    <x v="3126"/>
    <b v="0"/>
    <n v="17"/>
    <b v="0"/>
    <s v="theater/spaces"/>
    <n v="4.16"/>
    <n v="61.176470588235297"/>
    <x v="1"/>
    <s v="spaces"/>
    <x v="1"/>
    <s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d v="2015-03-01T20:33:49"/>
    <n v="1422650029"/>
    <x v="3127"/>
    <b v="0"/>
    <n v="0"/>
    <b v="0"/>
    <s v="theater/spaces"/>
    <n v="0"/>
    <n v="0"/>
    <x v="1"/>
    <s v="spaces"/>
    <x v="1"/>
    <s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d v="2017-03-16T18:49:01"/>
    <n v="1487101741"/>
    <x v="3128"/>
    <b v="0"/>
    <n v="117"/>
    <b v="0"/>
    <s v="theater/plays"/>
    <n v="108.60666666666667"/>
    <n v="139.23931623931625"/>
    <x v="1"/>
    <s v="plays"/>
    <x v="1"/>
    <s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d v="2017-04-18T19:13:39"/>
    <n v="1489090419"/>
    <x v="3129"/>
    <b v="0"/>
    <n v="1"/>
    <b v="0"/>
    <s v="theater/plays"/>
    <n v="0.8"/>
    <n v="10"/>
    <x v="1"/>
    <s v="plays"/>
    <x v="6"/>
    <s v="2017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d v="2017-04-14T04:59:00"/>
    <n v="1489504916"/>
    <x v="3130"/>
    <b v="0"/>
    <n v="4"/>
    <b v="0"/>
    <s v="theater/plays"/>
    <n v="3.75"/>
    <n v="93.75"/>
    <x v="1"/>
    <s v="plays"/>
    <x v="6"/>
    <s v="2017"/>
  </r>
  <r>
    <n v="3131"/>
    <s v="SNAKE EYES"/>
    <s v="A Staged Reading of &quot;Snake Eyes,&quot; a new play by Alex Rafala"/>
    <n v="4100"/>
    <n v="645"/>
    <x v="3"/>
    <s v="US"/>
    <x v="0"/>
    <n v="1491656045"/>
    <d v="2017-04-08T12:54:05"/>
    <n v="1489067645"/>
    <x v="3131"/>
    <b v="0"/>
    <n v="12"/>
    <b v="0"/>
    <s v="theater/plays"/>
    <n v="15.731707317073171"/>
    <n v="53.75"/>
    <x v="1"/>
    <s v="plays"/>
    <x v="6"/>
    <s v="2017"/>
  </r>
  <r>
    <n v="3132"/>
    <s v="A Bite of a Snake Play"/>
    <s v="Smells Like Money, Drips Like Honey, Taste Like Mocha, Better Run AWAY"/>
    <n v="30000"/>
    <n v="10"/>
    <x v="3"/>
    <s v="US"/>
    <x v="0"/>
    <n v="1492759460"/>
    <d v="2017-04-21T07:24:20"/>
    <n v="1487579060"/>
    <x v="3132"/>
    <b v="0"/>
    <n v="1"/>
    <b v="0"/>
    <s v="theater/plays"/>
    <n v="3.3333333333333333E-2"/>
    <n v="10"/>
    <x v="1"/>
    <s v="plays"/>
    <x v="6"/>
    <s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d v="2017-03-24T12:33:54"/>
    <n v="1487770434"/>
    <x v="3133"/>
    <b v="0"/>
    <n v="16"/>
    <b v="0"/>
    <s v="theater/plays"/>
    <n v="108"/>
    <n v="33.75"/>
    <x v="1"/>
    <s v="plays"/>
    <x v="1"/>
    <s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d v="2017-03-27T16:16:59"/>
    <n v="1488820619"/>
    <x v="3134"/>
    <b v="0"/>
    <n v="12"/>
    <b v="0"/>
    <s v="theater/plays"/>
    <n v="22.5"/>
    <n v="18.75"/>
    <x v="1"/>
    <s v="plays"/>
    <x v="1"/>
    <s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d v="2017-04-04T03:38:41"/>
    <n v="1489376321"/>
    <x v="3135"/>
    <b v="0"/>
    <n v="7"/>
    <b v="0"/>
    <s v="theater/plays"/>
    <n v="20.849420849420849"/>
    <n v="23.142857142857142"/>
    <x v="1"/>
    <s v="plays"/>
    <x v="6"/>
    <s v="2017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d v="2017-03-31T22:59:00"/>
    <n v="1487847954"/>
    <x v="3136"/>
    <b v="0"/>
    <n v="22"/>
    <b v="0"/>
    <s v="theater/plays"/>
    <n v="127.8"/>
    <n v="29.045454545454547"/>
    <x v="1"/>
    <s v="plays"/>
    <x v="1"/>
    <s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d v="2017-05-03T19:12:00"/>
    <n v="1489439669"/>
    <x v="3137"/>
    <b v="0"/>
    <n v="1"/>
    <b v="0"/>
    <s v="theater/plays"/>
    <n v="3.3333333333333335"/>
    <n v="50"/>
    <x v="1"/>
    <s v="plays"/>
    <x v="10"/>
    <s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d v="2017-04-03T15:30:07"/>
    <n v="1489591807"/>
    <x v="3138"/>
    <b v="0"/>
    <n v="0"/>
    <b v="0"/>
    <s v="theater/plays"/>
    <n v="0"/>
    <n v="0"/>
    <x v="1"/>
    <s v="plays"/>
    <x v="6"/>
    <s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d v="2017-03-25T04:33:00"/>
    <n v="1487485760"/>
    <x v="3139"/>
    <b v="0"/>
    <n v="6"/>
    <b v="0"/>
    <s v="theater/plays"/>
    <n v="5.4"/>
    <n v="450"/>
    <x v="1"/>
    <s v="plays"/>
    <x v="1"/>
    <s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d v="2017-04-07T16:15:03"/>
    <n v="1488993303"/>
    <x v="3140"/>
    <b v="0"/>
    <n v="4"/>
    <b v="0"/>
    <s v="theater/plays"/>
    <n v="0.96"/>
    <n v="24"/>
    <x v="1"/>
    <s v="plays"/>
    <x v="6"/>
    <s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d v="2017-04-16T20:00:00"/>
    <n v="1488823488"/>
    <x v="3141"/>
    <b v="0"/>
    <n v="8"/>
    <b v="0"/>
    <s v="theater/plays"/>
    <n v="51.6"/>
    <n v="32.25"/>
    <x v="1"/>
    <s v="plays"/>
    <x v="6"/>
    <s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d v="2017-03-19T11:18:59"/>
    <n v="1487333939"/>
    <x v="3142"/>
    <b v="0"/>
    <n v="3"/>
    <b v="0"/>
    <s v="theater/plays"/>
    <n v="1.6363636363636365"/>
    <n v="15"/>
    <x v="1"/>
    <s v="plays"/>
    <x v="1"/>
    <s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d v="2017-04-09T08:35:56"/>
    <n v="1489480556"/>
    <x v="3143"/>
    <b v="0"/>
    <n v="0"/>
    <b v="0"/>
    <s v="theater/plays"/>
    <n v="0"/>
    <n v="0"/>
    <x v="1"/>
    <s v="plays"/>
    <x v="6"/>
    <s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d v="2017-03-19T06:00:00"/>
    <n v="1488459307"/>
    <x v="3144"/>
    <b v="0"/>
    <n v="30"/>
    <b v="0"/>
    <s v="theater/plays"/>
    <n v="75.400000000000006"/>
    <n v="251.33333333333334"/>
    <x v="1"/>
    <s v="plays"/>
    <x v="1"/>
    <s v="2017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d v="2017-03-27T23:58:54"/>
    <n v="1485478734"/>
    <x v="3145"/>
    <b v="0"/>
    <n v="0"/>
    <b v="0"/>
    <s v="theater/plays"/>
    <n v="0"/>
    <n v="0"/>
    <x v="1"/>
    <s v="plays"/>
    <x v="1"/>
    <s v="2017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d v="2017-04-16T15:22:46"/>
    <n v="1488471766"/>
    <x v="3146"/>
    <b v="0"/>
    <n v="12"/>
    <b v="0"/>
    <s v="theater/plays"/>
    <n v="10.5"/>
    <n v="437.5"/>
    <x v="1"/>
    <s v="plays"/>
    <x v="6"/>
    <s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d v="2014-11-07T00:15:55"/>
    <n v="1411859755"/>
    <x v="3147"/>
    <b v="1"/>
    <n v="213"/>
    <b v="1"/>
    <s v="theater/plays"/>
    <n v="117.52499999999999"/>
    <n v="110.35211267605634"/>
    <x v="1"/>
    <s v="plays"/>
    <x v="8"/>
    <s v="2014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d v="2014-10-01T04:00:00"/>
    <n v="1410278284"/>
    <x v="3148"/>
    <b v="1"/>
    <n v="57"/>
    <b v="1"/>
    <s v="theater/plays"/>
    <n v="131.16666666666669"/>
    <n v="41.421052631578945"/>
    <x v="1"/>
    <s v="plays"/>
    <x v="11"/>
    <s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d v="2012-12-07T02:00:00"/>
    <n v="1352766300"/>
    <x v="3149"/>
    <b v="1"/>
    <n v="25"/>
    <b v="1"/>
    <s v="theater/plays"/>
    <n v="104"/>
    <n v="52"/>
    <x v="1"/>
    <s v="plays"/>
    <x v="4"/>
    <s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d v="2011-01-25T04:00:00"/>
    <n v="1288160403"/>
    <x v="3150"/>
    <b v="1"/>
    <n v="104"/>
    <b v="1"/>
    <s v="theater/plays"/>
    <n v="101"/>
    <n v="33.990384615384613"/>
    <x v="1"/>
    <s v="plays"/>
    <x v="9"/>
    <s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d v="2014-09-10T20:09:34"/>
    <n v="1407787774"/>
    <x v="3151"/>
    <b v="1"/>
    <n v="34"/>
    <b v="1"/>
    <s v="theater/plays"/>
    <n v="100.4"/>
    <n v="103.35294117647059"/>
    <x v="1"/>
    <s v="plays"/>
    <x v="7"/>
    <s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d v="2013-11-02T20:49:27"/>
    <n v="1380833367"/>
    <x v="3152"/>
    <b v="1"/>
    <n v="67"/>
    <b v="1"/>
    <s v="theater/plays"/>
    <n v="105.95454545454545"/>
    <n v="34.791044776119406"/>
    <x v="1"/>
    <s v="plays"/>
    <x v="8"/>
    <s v="2013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d v="2011-05-01T04:59:00"/>
    <n v="1301542937"/>
    <x v="3153"/>
    <b v="1"/>
    <n v="241"/>
    <b v="1"/>
    <s v="theater/plays"/>
    <n v="335.58333333333337"/>
    <n v="41.773858921161825"/>
    <x v="1"/>
    <s v="plays"/>
    <x v="10"/>
    <s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d v="2012-04-01T20:00:58"/>
    <n v="1330722058"/>
    <x v="3154"/>
    <b v="1"/>
    <n v="123"/>
    <b v="1"/>
    <s v="theater/plays"/>
    <n v="112.92857142857142"/>
    <n v="64.268292682926827"/>
    <x v="1"/>
    <s v="plays"/>
    <x v="6"/>
    <s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d v="2012-12-20T11:58:45"/>
    <n v="1353412725"/>
    <x v="3155"/>
    <b v="1"/>
    <n v="302"/>
    <b v="1"/>
    <s v="theater/plays"/>
    <n v="188.50460000000001"/>
    <n v="31.209370860927152"/>
    <x v="1"/>
    <s v="plays"/>
    <x v="4"/>
    <s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d v="2012-06-01T22:52:24"/>
    <n v="1335567144"/>
    <x v="3156"/>
    <b v="1"/>
    <n v="89"/>
    <b v="1"/>
    <s v="theater/plays"/>
    <n v="101.81818181818181"/>
    <n v="62.921348314606739"/>
    <x v="1"/>
    <s v="plays"/>
    <x v="5"/>
    <s v="2012"/>
  </r>
  <r>
    <n v="3157"/>
    <s v="Summer FourPlay"/>
    <s v="Four Directors.  Four One Acts.  Four Genres.  For You."/>
    <n v="4000"/>
    <n v="4040"/>
    <x v="0"/>
    <s v="US"/>
    <x v="0"/>
    <n v="1405746000"/>
    <d v="2014-07-19T05:00:00"/>
    <n v="1404932105"/>
    <x v="3157"/>
    <b v="1"/>
    <n v="41"/>
    <b v="1"/>
    <s v="theater/plays"/>
    <n v="101"/>
    <n v="98.536585365853654"/>
    <x v="1"/>
    <s v="plays"/>
    <x v="0"/>
    <s v="2014"/>
  </r>
  <r>
    <n v="3158"/>
    <s v="Nursery Crimes"/>
    <s v="A 40s crime-noir play using nursery rhyme characters."/>
    <n v="5000"/>
    <n v="5700"/>
    <x v="0"/>
    <s v="US"/>
    <x v="0"/>
    <n v="1374523752"/>
    <d v="2013-07-22T20:09:12"/>
    <n v="1371931752"/>
    <x v="3158"/>
    <b v="1"/>
    <n v="69"/>
    <b v="1"/>
    <s v="theater/plays"/>
    <n v="113.99999999999999"/>
    <n v="82.608695652173907"/>
    <x v="1"/>
    <s v="plays"/>
    <x v="0"/>
    <s v="2013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d v="2012-01-18T23:00:00"/>
    <n v="1323221761"/>
    <x v="3159"/>
    <b v="1"/>
    <n v="52"/>
    <b v="1"/>
    <s v="theater/plays"/>
    <n v="133.48133333333334"/>
    <n v="38.504230769230773"/>
    <x v="1"/>
    <s v="plays"/>
    <x v="9"/>
    <s v="2012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d v="2014-08-13T04:59:00"/>
    <n v="1405923687"/>
    <x v="3160"/>
    <b v="1"/>
    <n v="57"/>
    <b v="1"/>
    <s v="theater/plays"/>
    <n v="101.53333333333335"/>
    <n v="80.15789473684211"/>
    <x v="1"/>
    <s v="plays"/>
    <x v="3"/>
    <s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d v="2014-10-15T12:52:02"/>
    <n v="1410785522"/>
    <x v="3161"/>
    <b v="1"/>
    <n v="74"/>
    <b v="1"/>
    <s v="theater/plays"/>
    <n v="105.1"/>
    <n v="28.405405405405407"/>
    <x v="1"/>
    <s v="plays"/>
    <x v="11"/>
    <s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d v="2014-07-07T02:00:00"/>
    <n v="1402331262"/>
    <x v="3162"/>
    <b v="1"/>
    <n v="63"/>
    <b v="1"/>
    <s v="theater/plays"/>
    <n v="127.15"/>
    <n v="80.730158730158735"/>
    <x v="1"/>
    <s v="plays"/>
    <x v="0"/>
    <s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d v="2014-06-15T18:05:25"/>
    <n v="1400263525"/>
    <x v="3163"/>
    <b v="1"/>
    <n v="72"/>
    <b v="1"/>
    <s v="theater/plays"/>
    <n v="111.15384615384616"/>
    <n v="200.69444444444446"/>
    <x v="1"/>
    <s v="plays"/>
    <x v="5"/>
    <s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d v="2014-06-09T19:20:15"/>
    <n v="1399490415"/>
    <x v="3164"/>
    <b v="1"/>
    <n v="71"/>
    <b v="1"/>
    <s v="theater/plays"/>
    <n v="106.76"/>
    <n v="37.591549295774648"/>
    <x v="1"/>
    <s v="plays"/>
    <x v="5"/>
    <s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d v="2011-05-03T03:59:00"/>
    <n v="1302493760"/>
    <x v="3165"/>
    <b v="1"/>
    <n v="21"/>
    <b v="1"/>
    <s v="theater/plays"/>
    <n v="162.66666666666666"/>
    <n v="58.095238095238095"/>
    <x v="1"/>
    <s v="plays"/>
    <x v="10"/>
    <s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d v="2014-11-26T07:59:00"/>
    <n v="1414514153"/>
    <x v="3166"/>
    <b v="1"/>
    <n v="930"/>
    <b v="1"/>
    <s v="theater/plays"/>
    <n v="160.22808571428573"/>
    <n v="60.300892473118282"/>
    <x v="1"/>
    <s v="plays"/>
    <x v="8"/>
    <s v="2014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d v="2014-08-02T04:13:01"/>
    <n v="1405743181"/>
    <x v="3167"/>
    <b v="1"/>
    <n v="55"/>
    <b v="1"/>
    <s v="theater/plays"/>
    <n v="116.16666666666666"/>
    <n v="63.363636363636367"/>
    <x v="1"/>
    <s v="plays"/>
    <x v="3"/>
    <s v="2014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d v="2014-06-13T22:00:00"/>
    <n v="1399948353"/>
    <x v="3168"/>
    <b v="1"/>
    <n v="61"/>
    <b v="1"/>
    <s v="theater/plays"/>
    <n v="124.2"/>
    <n v="50.901639344262293"/>
    <x v="1"/>
    <s v="plays"/>
    <x v="5"/>
    <s v="2014"/>
  </r>
  <r>
    <n v="3169"/>
    <s v="The Window"/>
    <s v="We're bringing The Window to the Cherry Lane Theater in January 2014."/>
    <n v="8000"/>
    <n v="8241"/>
    <x v="0"/>
    <s v="US"/>
    <x v="0"/>
    <n v="1386910740"/>
    <d v="2013-12-13T04:59:00"/>
    <n v="1384364561"/>
    <x v="3169"/>
    <b v="1"/>
    <n v="82"/>
    <b v="1"/>
    <s v="theater/plays"/>
    <n v="103.01249999999999"/>
    <n v="100.5"/>
    <x v="1"/>
    <s v="plays"/>
    <x v="4"/>
    <s v="2013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d v="2014-07-02T04:00:00"/>
    <n v="1401414944"/>
    <x v="3170"/>
    <b v="1"/>
    <n v="71"/>
    <b v="1"/>
    <s v="theater/plays"/>
    <n v="112.25"/>
    <n v="31.619718309859156"/>
    <x v="1"/>
    <s v="plays"/>
    <x v="0"/>
    <s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d v="2016-05-06T14:35:58"/>
    <n v="1459953358"/>
    <x v="3171"/>
    <b v="1"/>
    <n v="117"/>
    <b v="1"/>
    <s v="theater/plays"/>
    <n v="108.8142857142857"/>
    <n v="65.102564102564102"/>
    <x v="1"/>
    <s v="plays"/>
    <x v="10"/>
    <s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d v="2012-02-14T17:31:08"/>
    <n v="1326648668"/>
    <x v="3172"/>
    <b v="1"/>
    <n v="29"/>
    <b v="1"/>
    <s v="theater/plays"/>
    <n v="114.99999999999999"/>
    <n v="79.310344827586206"/>
    <x v="1"/>
    <s v="plays"/>
    <x v="2"/>
    <s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d v="2014-09-26T21:04:52"/>
    <n v="1409173492"/>
    <x v="3173"/>
    <b v="1"/>
    <n v="74"/>
    <b v="1"/>
    <s v="theater/plays"/>
    <n v="103"/>
    <n v="139.18918918918919"/>
    <x v="1"/>
    <s v="plays"/>
    <x v="7"/>
    <s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d v="2014-08-25T20:45:08"/>
    <n v="1407789908"/>
    <x v="3174"/>
    <b v="1"/>
    <n v="23"/>
    <b v="1"/>
    <s v="theater/plays"/>
    <n v="101.13333333333334"/>
    <n v="131.91304347826087"/>
    <x v="1"/>
    <s v="plays"/>
    <x v="3"/>
    <s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d v="2011-02-17T21:17:07"/>
    <n v="1292793427"/>
    <x v="3175"/>
    <b v="1"/>
    <n v="60"/>
    <b v="1"/>
    <s v="theater/plays"/>
    <n v="109.55999999999999"/>
    <n v="91.3"/>
    <x v="1"/>
    <s v="plays"/>
    <x v="2"/>
    <s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d v="2013-08-18T15:00:00"/>
    <n v="1374531631"/>
    <x v="3176"/>
    <b v="1"/>
    <n v="55"/>
    <b v="1"/>
    <s v="theater/plays"/>
    <n v="114.8421052631579"/>
    <n v="39.672727272727272"/>
    <x v="1"/>
    <s v="plays"/>
    <x v="3"/>
    <s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d v="2014-06-21T16:00:09"/>
    <n v="1400774409"/>
    <x v="3177"/>
    <b v="1"/>
    <n v="51"/>
    <b v="1"/>
    <s v="theater/plays"/>
    <n v="117.39999999999999"/>
    <n v="57.549019607843135"/>
    <x v="1"/>
    <s v="plays"/>
    <x v="5"/>
    <s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d v="2014-07-16T14:31:15"/>
    <n v="1402929075"/>
    <x v="3178"/>
    <b v="1"/>
    <n v="78"/>
    <b v="1"/>
    <s v="theater/plays"/>
    <n v="171.73333333333335"/>
    <n v="33.025641025641029"/>
    <x v="1"/>
    <s v="plays"/>
    <x v="0"/>
    <s v="2014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d v="2013-05-06T16:51:11"/>
    <n v="1365699071"/>
    <x v="3179"/>
    <b v="1"/>
    <n v="62"/>
    <b v="1"/>
    <s v="theater/plays"/>
    <n v="114.16238095238094"/>
    <n v="77.335806451612896"/>
    <x v="1"/>
    <s v="plays"/>
    <x v="10"/>
    <s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d v="2014-06-20T09:54:09"/>
    <n v="1400666049"/>
    <x v="3180"/>
    <b v="1"/>
    <n v="45"/>
    <b v="1"/>
    <s v="theater/plays"/>
    <n v="119.75"/>
    <n v="31.933333333333334"/>
    <x v="1"/>
    <s v="plays"/>
    <x v="5"/>
    <s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d v="2014-06-15T16:00:00"/>
    <n v="1400570787"/>
    <x v="3181"/>
    <b v="1"/>
    <n v="15"/>
    <b v="1"/>
    <s v="theater/plays"/>
    <n v="109.00000000000001"/>
    <n v="36.333333333333336"/>
    <x v="1"/>
    <s v="plays"/>
    <x v="5"/>
    <s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d v="2012-01-31T17:00:00"/>
    <n v="1323211621"/>
    <x v="3182"/>
    <b v="1"/>
    <n v="151"/>
    <b v="1"/>
    <s v="theater/plays"/>
    <n v="100.88571428571429"/>
    <n v="46.768211920529801"/>
    <x v="1"/>
    <s v="plays"/>
    <x v="9"/>
    <s v="2012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d v="2013-08-23T19:04:29"/>
    <n v="1375729469"/>
    <x v="3183"/>
    <b v="1"/>
    <n v="68"/>
    <b v="1"/>
    <s v="theater/plays"/>
    <n v="109.00000000000001"/>
    <n v="40.073529411764703"/>
    <x v="1"/>
    <s v="plays"/>
    <x v="3"/>
    <s v="2013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d v="2014-07-01T23:50:31"/>
    <n v="1401666631"/>
    <x v="3184"/>
    <b v="1"/>
    <n v="46"/>
    <b v="1"/>
    <s v="theater/plays"/>
    <n v="107.20930232558139"/>
    <n v="100.21739130434783"/>
    <x v="1"/>
    <s v="plays"/>
    <x v="0"/>
    <s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d v="2014-07-16T23:27:21"/>
    <n v="1404948441"/>
    <x v="3185"/>
    <b v="1"/>
    <n v="24"/>
    <b v="1"/>
    <s v="theater/plays"/>
    <n v="100"/>
    <n v="41.666666666666664"/>
    <x v="1"/>
    <s v="plays"/>
    <x v="0"/>
    <s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d v="2014-09-16T21:00:00"/>
    <n v="1408313438"/>
    <x v="3186"/>
    <b v="1"/>
    <n v="70"/>
    <b v="1"/>
    <s v="theater/plays"/>
    <n v="102.18750000000001"/>
    <n v="46.714285714285715"/>
    <x v="1"/>
    <s v="plays"/>
    <x v="7"/>
    <s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d v="2014-08-04T15:59:33"/>
    <n v="1405439973"/>
    <x v="3187"/>
    <b v="1"/>
    <n v="244"/>
    <b v="1"/>
    <s v="theater/plays"/>
    <n v="116.29333333333334"/>
    <n v="71.491803278688522"/>
    <x v="1"/>
    <s v="plays"/>
    <x v="3"/>
    <s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d v="2015-06-10T09:58:22"/>
    <n v="1432115902"/>
    <x v="3188"/>
    <b v="0"/>
    <n v="9"/>
    <b v="0"/>
    <s v="theater/musical"/>
    <n v="65"/>
    <n v="14.444444444444445"/>
    <x v="1"/>
    <s v="musical"/>
    <x v="5"/>
    <s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  <x v="10"/>
    <s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d v="2016-12-09T04:37:55"/>
    <n v="1478662675"/>
    <x v="3190"/>
    <b v="0"/>
    <n v="0"/>
    <b v="0"/>
    <s v="theater/musical"/>
    <n v="0"/>
    <n v="0"/>
    <x v="1"/>
    <s v="musical"/>
    <x v="4"/>
    <s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d v="2016-08-16T18:07:49"/>
    <n v="1466186869"/>
    <x v="3191"/>
    <b v="0"/>
    <n v="4"/>
    <b v="0"/>
    <s v="theater/musical"/>
    <n v="4.0266666666666664"/>
    <n v="37.75"/>
    <x v="1"/>
    <s v="musical"/>
    <x v="3"/>
    <s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d v="2015-02-28T22:00:00"/>
    <n v="1421274859"/>
    <x v="3192"/>
    <b v="0"/>
    <n v="8"/>
    <b v="0"/>
    <s v="theater/musical"/>
    <n v="1.02"/>
    <n v="12.75"/>
    <x v="1"/>
    <s v="musical"/>
    <x v="2"/>
    <s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d v="2015-02-20T23:14:16"/>
    <n v="1420586056"/>
    <x v="3193"/>
    <b v="0"/>
    <n v="24"/>
    <b v="0"/>
    <s v="theater/musical"/>
    <n v="11.74"/>
    <n v="24.458333333333332"/>
    <x v="1"/>
    <s v="musical"/>
    <x v="2"/>
    <s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d v="2015-07-27T01:29:58"/>
    <n v="1435368598"/>
    <x v="3194"/>
    <b v="0"/>
    <n v="0"/>
    <b v="0"/>
    <s v="theater/musical"/>
    <n v="0"/>
    <n v="0"/>
    <x v="1"/>
    <s v="musical"/>
    <x v="0"/>
    <s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d v="2015-02-12T14:15:42"/>
    <n v="1421158542"/>
    <x v="3195"/>
    <b v="0"/>
    <n v="39"/>
    <b v="0"/>
    <s v="theater/musical"/>
    <n v="59.142857142857139"/>
    <n v="53.07692307692308"/>
    <x v="1"/>
    <s v="musical"/>
    <x v="2"/>
    <s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d v="2015-08-01T14:00:00"/>
    <n v="1433254875"/>
    <x v="3196"/>
    <b v="0"/>
    <n v="6"/>
    <b v="0"/>
    <s v="theater/musical"/>
    <n v="0.06"/>
    <n v="300"/>
    <x v="1"/>
    <s v="musical"/>
    <x v="3"/>
    <s v="2015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d v="2015-02-04T11:50:18"/>
    <n v="1420458618"/>
    <x v="3197"/>
    <b v="0"/>
    <n v="4"/>
    <b v="0"/>
    <s v="theater/musical"/>
    <n v="11.450000000000001"/>
    <n v="286.25"/>
    <x v="1"/>
    <s v="musical"/>
    <x v="2"/>
    <s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  <x v="2"/>
    <s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d v="2014-09-06T21:00:00"/>
    <n v="1407435418"/>
    <x v="3199"/>
    <b v="0"/>
    <n v="53"/>
    <b v="0"/>
    <s v="theater/musical"/>
    <n v="52.16"/>
    <n v="49.20754716981132"/>
    <x v="1"/>
    <s v="musical"/>
    <x v="7"/>
    <s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d v="2016-04-30T05:34:00"/>
    <n v="1459410101"/>
    <x v="3200"/>
    <b v="0"/>
    <n v="1"/>
    <b v="0"/>
    <s v="theater/musical"/>
    <n v="2E-3"/>
    <n v="1"/>
    <x v="1"/>
    <s v="musical"/>
    <x v="6"/>
    <s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d v="2014-08-31T18:24:37"/>
    <n v="1407695077"/>
    <x v="3201"/>
    <b v="0"/>
    <n v="2"/>
    <b v="0"/>
    <s v="theater/musical"/>
    <n v="1.25"/>
    <n v="12.5"/>
    <x v="1"/>
    <s v="musical"/>
    <x v="3"/>
    <s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d v="2015-12-14T05:59:00"/>
    <n v="1445027346"/>
    <x v="3202"/>
    <b v="0"/>
    <n v="25"/>
    <b v="0"/>
    <s v="theater/musical"/>
    <n v="54.52"/>
    <n v="109.04"/>
    <x v="1"/>
    <s v="musical"/>
    <x v="4"/>
    <s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d v="2015-09-25T23:43:42"/>
    <n v="1440632622"/>
    <x v="3203"/>
    <b v="0"/>
    <n v="6"/>
    <b v="0"/>
    <s v="theater/musical"/>
    <n v="25"/>
    <n v="41.666666666666664"/>
    <x v="1"/>
    <s v="musical"/>
    <x v="7"/>
    <s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d v="2015-07-17T16:14:00"/>
    <n v="1434558479"/>
    <x v="3204"/>
    <b v="0"/>
    <n v="0"/>
    <b v="0"/>
    <s v="theater/musical"/>
    <n v="0"/>
    <n v="0"/>
    <x v="1"/>
    <s v="musical"/>
    <x v="0"/>
    <s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d v="2015-05-01T08:59:32"/>
    <n v="1427878772"/>
    <x v="3205"/>
    <b v="0"/>
    <n v="12"/>
    <b v="0"/>
    <s v="theater/musical"/>
    <n v="3.4125000000000001"/>
    <n v="22.75"/>
    <x v="1"/>
    <s v="musical"/>
    <x v="10"/>
    <s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d v="2015-09-19T06:37:31"/>
    <n v="1440052651"/>
    <x v="3206"/>
    <b v="0"/>
    <n v="0"/>
    <b v="0"/>
    <s v="theater/musical"/>
    <n v="0"/>
    <n v="0"/>
    <x v="1"/>
    <s v="musical"/>
    <x v="7"/>
    <s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d v="2015-04-23T05:40:07"/>
    <n v="1424587207"/>
    <x v="3207"/>
    <b v="0"/>
    <n v="36"/>
    <b v="0"/>
    <s v="theater/musical"/>
    <n v="46.36363636363636"/>
    <n v="70.833333333333329"/>
    <x v="1"/>
    <s v="musical"/>
    <x v="6"/>
    <s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d v="2014-07-28T14:31:17"/>
    <n v="1404743477"/>
    <x v="3208"/>
    <b v="1"/>
    <n v="82"/>
    <b v="1"/>
    <s v="theater/plays"/>
    <n v="103.49999999999999"/>
    <n v="63.109756097560975"/>
    <x v="1"/>
    <s v="plays"/>
    <x v="0"/>
    <s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d v="2014-06-20T23:00:00"/>
    <n v="1400512658"/>
    <x v="3209"/>
    <b v="1"/>
    <n v="226"/>
    <b v="1"/>
    <s v="theater/plays"/>
    <n v="119.32315789473684"/>
    <n v="50.157964601769912"/>
    <x v="1"/>
    <s v="plays"/>
    <x v="5"/>
    <s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d v="2012-06-01T03:59:00"/>
    <n v="1334442519"/>
    <x v="3210"/>
    <b v="1"/>
    <n v="60"/>
    <b v="1"/>
    <s v="theater/plays"/>
    <n v="125.76666666666667"/>
    <n v="62.883333333333333"/>
    <x v="1"/>
    <s v="plays"/>
    <x v="5"/>
    <s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d v="2014-08-15T02:00:00"/>
    <n v="1405346680"/>
    <x v="3211"/>
    <b v="1"/>
    <n v="322"/>
    <b v="1"/>
    <s v="theater/plays"/>
    <n v="119.74347826086958"/>
    <n v="85.531055900621112"/>
    <x v="1"/>
    <s v="plays"/>
    <x v="3"/>
    <s v="2014"/>
  </r>
  <r>
    <n v="3212"/>
    <s v="Campo Maldito"/>
    <s v="Help us bring our production of Campo Maldito to New York AND San Francisco!"/>
    <n v="4000"/>
    <n v="5050"/>
    <x v="0"/>
    <s v="US"/>
    <x v="0"/>
    <n v="1407524751"/>
    <d v="2014-08-08T19:05:51"/>
    <n v="1404932751"/>
    <x v="3212"/>
    <b v="1"/>
    <n v="94"/>
    <b v="1"/>
    <s v="theater/plays"/>
    <n v="126.25"/>
    <n v="53.723404255319146"/>
    <x v="1"/>
    <s v="plays"/>
    <x v="3"/>
    <s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d v="2015-07-26T18:19:19"/>
    <n v="1434478759"/>
    <x v="3213"/>
    <b v="1"/>
    <n v="47"/>
    <b v="1"/>
    <s v="theater/plays"/>
    <n v="100.11666666666667"/>
    <n v="127.80851063829788"/>
    <x v="1"/>
    <s v="plays"/>
    <x v="0"/>
    <s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d v="2016-01-05T23:55:00"/>
    <n v="1448823673"/>
    <x v="3214"/>
    <b v="1"/>
    <n v="115"/>
    <b v="1"/>
    <s v="theater/plays"/>
    <n v="102.13333333333334"/>
    <n v="106.57391304347826"/>
    <x v="1"/>
    <s v="plays"/>
    <x v="9"/>
    <s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d v="2015-09-10T03:59:00"/>
    <n v="1438617471"/>
    <x v="3215"/>
    <b v="1"/>
    <n v="134"/>
    <b v="1"/>
    <s v="theater/plays"/>
    <n v="100.35142857142858"/>
    <n v="262.11194029850748"/>
    <x v="1"/>
    <s v="plays"/>
    <x v="7"/>
    <s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d v="2015-07-11T14:30:00"/>
    <n v="1433934371"/>
    <x v="3216"/>
    <b v="1"/>
    <n v="35"/>
    <b v="1"/>
    <s v="theater/plays"/>
    <n v="100.05"/>
    <n v="57.171428571428571"/>
    <x v="1"/>
    <s v="plays"/>
    <x v="0"/>
    <s v="2015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d v="2016-11-04T13:06:24"/>
    <n v="1475672784"/>
    <x v="3217"/>
    <b v="1"/>
    <n v="104"/>
    <b v="1"/>
    <s v="theater/plays"/>
    <n v="116.02222222222223"/>
    <n v="50.20192307692308"/>
    <x v="1"/>
    <s v="plays"/>
    <x v="8"/>
    <s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d v="2014-12-31T00:00:00"/>
    <n v="1417132986"/>
    <x v="3218"/>
    <b v="1"/>
    <n v="184"/>
    <b v="1"/>
    <s v="theater/plays"/>
    <n v="102.1"/>
    <n v="66.586956521739125"/>
    <x v="1"/>
    <s v="plays"/>
    <x v="4"/>
    <s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d v="2015-03-22T22:35:47"/>
    <n v="1424043347"/>
    <x v="3219"/>
    <b v="1"/>
    <n v="119"/>
    <b v="1"/>
    <s v="theater/plays"/>
    <n v="100.11000000000001"/>
    <n v="168.25210084033614"/>
    <x v="1"/>
    <s v="plays"/>
    <x v="1"/>
    <s v="2015"/>
  </r>
  <r>
    <n v="3220"/>
    <s v="Burners"/>
    <s v="A sci-fi thriller for the stage opening March 10 in Los Angeles."/>
    <n v="15000"/>
    <n v="15126"/>
    <x v="0"/>
    <s v="US"/>
    <x v="0"/>
    <n v="1489352400"/>
    <d v="2017-03-12T21:00:00"/>
    <n v="1486411204"/>
    <x v="3220"/>
    <b v="1"/>
    <n v="59"/>
    <b v="1"/>
    <s v="theater/plays"/>
    <n v="100.84"/>
    <n v="256.37288135593218"/>
    <x v="1"/>
    <s v="plays"/>
    <x v="1"/>
    <s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d v="2015-07-05T16:43:23"/>
    <n v="1433090603"/>
    <x v="3221"/>
    <b v="1"/>
    <n v="113"/>
    <b v="1"/>
    <s v="theater/plays"/>
    <n v="103.42499999999998"/>
    <n v="36.610619469026545"/>
    <x v="1"/>
    <s v="plays"/>
    <x v="0"/>
    <s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d v="2015-10-24T21:29:00"/>
    <n v="1443016697"/>
    <x v="3222"/>
    <b v="1"/>
    <n v="84"/>
    <b v="1"/>
    <s v="theater/plays"/>
    <n v="124.8"/>
    <n v="37.142857142857146"/>
    <x v="1"/>
    <s v="plays"/>
    <x v="11"/>
    <s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d v="2015-08-20T20:02:56"/>
    <n v="1437508976"/>
    <x v="3223"/>
    <b v="1"/>
    <n v="74"/>
    <b v="1"/>
    <s v="theater/plays"/>
    <n v="109.51612903225806"/>
    <n v="45.878378378378379"/>
    <x v="1"/>
    <s v="plays"/>
    <x v="3"/>
    <s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d v="2017-01-10T05:00:00"/>
    <n v="1479932713"/>
    <x v="3224"/>
    <b v="1"/>
    <n v="216"/>
    <b v="1"/>
    <s v="theater/plays"/>
    <n v="102.03333333333333"/>
    <n v="141.71296296296296"/>
    <x v="1"/>
    <s v="plays"/>
    <x v="9"/>
    <s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d v="2016-06-03T21:00:00"/>
    <n v="1463145938"/>
    <x v="3225"/>
    <b v="1"/>
    <n v="39"/>
    <b v="1"/>
    <s v="theater/plays"/>
    <n v="102.35000000000001"/>
    <n v="52.487179487179489"/>
    <x v="1"/>
    <s v="plays"/>
    <x v="5"/>
    <s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d v="2015-10-30T14:00:12"/>
    <n v="1443621612"/>
    <x v="3226"/>
    <b v="1"/>
    <n v="21"/>
    <b v="1"/>
    <s v="theater/plays"/>
    <n v="104.16666666666667"/>
    <n v="59.523809523809526"/>
    <x v="1"/>
    <s v="plays"/>
    <x v="11"/>
    <s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d v="2017-01-17T21:10:36"/>
    <n v="1482095436"/>
    <x v="3227"/>
    <b v="0"/>
    <n v="30"/>
    <b v="1"/>
    <s v="theater/plays"/>
    <n v="125"/>
    <n v="50"/>
    <x v="1"/>
    <s v="plays"/>
    <x v="9"/>
    <s v="2017"/>
  </r>
  <r>
    <n v="3228"/>
    <s v="Hear Me Roar: A Season of Powerful Women"/>
    <s v="A Season of Powerful Women. A Season of Defiance."/>
    <n v="7000"/>
    <n v="7164"/>
    <x v="0"/>
    <s v="US"/>
    <x v="0"/>
    <n v="1450328340"/>
    <d v="2015-12-17T04:59:00"/>
    <n v="1447606884"/>
    <x v="3228"/>
    <b v="1"/>
    <n v="37"/>
    <b v="1"/>
    <s v="theater/plays"/>
    <n v="102.34285714285714"/>
    <n v="193.62162162162161"/>
    <x v="1"/>
    <s v="plays"/>
    <x v="4"/>
    <s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d v="2014-11-20T07:59:58"/>
    <n v="1413874798"/>
    <x v="3229"/>
    <b v="1"/>
    <n v="202"/>
    <b v="1"/>
    <s v="theater/plays"/>
    <n v="107.86500000000001"/>
    <n v="106.79702970297029"/>
    <x v="1"/>
    <s v="plays"/>
    <x v="8"/>
    <s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d v="2014-10-01T03:59:00"/>
    <n v="1410840126"/>
    <x v="3230"/>
    <b v="1"/>
    <n v="37"/>
    <b v="1"/>
    <s v="theater/plays"/>
    <n v="109.88461538461539"/>
    <n v="77.21621621621621"/>
    <x v="1"/>
    <s v="plays"/>
    <x v="11"/>
    <s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d v="2016-04-16T22:39:07"/>
    <n v="1458254347"/>
    <x v="3231"/>
    <b v="0"/>
    <n v="28"/>
    <b v="1"/>
    <s v="theater/plays"/>
    <n v="161"/>
    <n v="57.5"/>
    <x v="1"/>
    <s v="plays"/>
    <x v="6"/>
    <s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d v="2016-05-04T03:59:00"/>
    <n v="1459711917"/>
    <x v="3232"/>
    <b v="1"/>
    <n v="26"/>
    <b v="1"/>
    <s v="theater/plays"/>
    <n v="131.20000000000002"/>
    <n v="50.46153846153846"/>
    <x v="1"/>
    <s v="plays"/>
    <x v="10"/>
    <s v="2016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d v="2017-03-02T19:19:15"/>
    <n v="1485890355"/>
    <x v="3233"/>
    <b v="0"/>
    <n v="61"/>
    <b v="1"/>
    <s v="theater/plays"/>
    <n v="118.8"/>
    <n v="97.377049180327873"/>
    <x v="1"/>
    <s v="plays"/>
    <x v="1"/>
    <s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d v="2017-02-01T23:31:00"/>
    <n v="1483124208"/>
    <x v="3234"/>
    <b v="0"/>
    <n v="115"/>
    <b v="1"/>
    <s v="theater/plays"/>
    <n v="100.39275000000001"/>
    <n v="34.91921739130435"/>
    <x v="1"/>
    <s v="plays"/>
    <x v="2"/>
    <s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d v="2016-07-01T08:20:51"/>
    <n v="1464769251"/>
    <x v="3235"/>
    <b v="1"/>
    <n v="181"/>
    <b v="1"/>
    <s v="theater/plays"/>
    <n v="103.20666666666666"/>
    <n v="85.530386740331494"/>
    <x v="1"/>
    <s v="plays"/>
    <x v="0"/>
    <s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d v="2016-12-28T22:00:33"/>
    <n v="1480370433"/>
    <x v="3236"/>
    <b v="0"/>
    <n v="110"/>
    <b v="1"/>
    <s v="theater/plays"/>
    <n v="100.6"/>
    <n v="182.90909090909091"/>
    <x v="1"/>
    <s v="plays"/>
    <x v="4"/>
    <s v="2016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d v="2015-09-29T03:59:00"/>
    <n v="1441452184"/>
    <x v="3237"/>
    <b v="1"/>
    <n v="269"/>
    <b v="1"/>
    <s v="theater/plays"/>
    <n v="100.78754285714287"/>
    <n v="131.13620817843866"/>
    <x v="1"/>
    <s v="plays"/>
    <x v="7"/>
    <s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d v="2015-07-01T12:14:58"/>
    <n v="1433160898"/>
    <x v="3238"/>
    <b v="1"/>
    <n v="79"/>
    <b v="1"/>
    <s v="theater/plays"/>
    <n v="112.32142857142857"/>
    <n v="39.810126582278478"/>
    <x v="1"/>
    <s v="plays"/>
    <x v="0"/>
    <s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d v="2015-10-25T23:59:00"/>
    <n v="1443665293"/>
    <x v="3239"/>
    <b v="1"/>
    <n v="104"/>
    <b v="1"/>
    <s v="theater/plays"/>
    <n v="105.91914022517912"/>
    <n v="59.701730769230764"/>
    <x v="1"/>
    <s v="plays"/>
    <x v="11"/>
    <s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d v="2017-02-16T23:00:00"/>
    <n v="1484843948"/>
    <x v="3240"/>
    <b v="0"/>
    <n v="34"/>
    <b v="1"/>
    <s v="theater/plays"/>
    <n v="100.56666666666668"/>
    <n v="88.735294117647058"/>
    <x v="1"/>
    <s v="plays"/>
    <x v="2"/>
    <s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d v="2014-10-14T06:59:00"/>
    <n v="1410421670"/>
    <x v="3241"/>
    <b v="1"/>
    <n v="167"/>
    <b v="1"/>
    <s v="theater/plays"/>
    <n v="115.30588235294117"/>
    <n v="58.688622754491021"/>
    <x v="1"/>
    <s v="plays"/>
    <x v="11"/>
    <s v="2014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d v="2014-09-19T18:08:12"/>
    <n v="1408558092"/>
    <x v="3242"/>
    <b v="1"/>
    <n v="183"/>
    <b v="1"/>
    <s v="theater/plays"/>
    <n v="127.30419999999999"/>
    <n v="69.56513661202186"/>
    <x v="1"/>
    <s v="plays"/>
    <x v="7"/>
    <s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d v="2015-10-09T00:00:00"/>
    <n v="1442283562"/>
    <x v="3243"/>
    <b v="1"/>
    <n v="71"/>
    <b v="1"/>
    <s v="theater/plays"/>
    <n v="102.83750000000001"/>
    <n v="115.87323943661971"/>
    <x v="1"/>
    <s v="plays"/>
    <x v="11"/>
    <s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d v="2016-12-01T17:39:42"/>
    <n v="1478018382"/>
    <x v="3244"/>
    <b v="0"/>
    <n v="69"/>
    <b v="1"/>
    <s v="theater/plays"/>
    <n v="102.9375"/>
    <n v="23.869565217391305"/>
    <x v="1"/>
    <s v="plays"/>
    <x v="4"/>
    <s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d v="2015-06-12T02:00:00"/>
    <n v="1431354258"/>
    <x v="3245"/>
    <b v="0"/>
    <n v="270"/>
    <b v="1"/>
    <s v="theater/plays"/>
    <n v="104.3047619047619"/>
    <n v="81.125925925925927"/>
    <x v="1"/>
    <s v="plays"/>
    <x v="5"/>
    <s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d v="2015-09-12T03:59:00"/>
    <n v="1439551200"/>
    <x v="3246"/>
    <b v="1"/>
    <n v="193"/>
    <b v="1"/>
    <s v="theater/plays"/>
    <n v="111.22000000000001"/>
    <n v="57.626943005181346"/>
    <x v="1"/>
    <s v="plays"/>
    <x v="7"/>
    <s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d v="2015-07-12T10:25:12"/>
    <n v="1434104712"/>
    <x v="3247"/>
    <b v="1"/>
    <n v="57"/>
    <b v="1"/>
    <s v="theater/plays"/>
    <n v="105.86"/>
    <n v="46.429824561403507"/>
    <x v="1"/>
    <s v="plays"/>
    <x v="0"/>
    <s v="2015"/>
  </r>
  <r>
    <n v="3248"/>
    <s v="Honest Accomplice Theatre 2015-16 Season"/>
    <s v="Honest Accomplice Theatre produces theatre for social change."/>
    <n v="12000"/>
    <n v="12095"/>
    <x v="0"/>
    <s v="US"/>
    <x v="0"/>
    <n v="1428178757"/>
    <d v="2015-04-04T20:19:17"/>
    <n v="1425590357"/>
    <x v="3248"/>
    <b v="1"/>
    <n v="200"/>
    <b v="1"/>
    <s v="theater/plays"/>
    <n v="100.79166666666666"/>
    <n v="60.475000000000001"/>
    <x v="1"/>
    <s v="plays"/>
    <x v="6"/>
    <s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d v="2015-06-20T17:55:14"/>
    <n v="1432230914"/>
    <x v="3249"/>
    <b v="1"/>
    <n v="88"/>
    <b v="1"/>
    <s v="theater/plays"/>
    <n v="104.92727272727274"/>
    <n v="65.579545454545453"/>
    <x v="1"/>
    <s v="plays"/>
    <x v="5"/>
    <s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d v="2014-11-05T18:48:44"/>
    <n v="1412617724"/>
    <x v="3250"/>
    <b v="1"/>
    <n v="213"/>
    <b v="1"/>
    <s v="theater/plays"/>
    <n v="101.55199999999999"/>
    <n v="119.1924882629108"/>
    <x v="1"/>
    <s v="plays"/>
    <x v="8"/>
    <s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d v="2015-06-21T17:32:46"/>
    <n v="1432315966"/>
    <x v="3251"/>
    <b v="1"/>
    <n v="20"/>
    <b v="1"/>
    <s v="theater/plays"/>
    <n v="110.73333333333333"/>
    <n v="83.05"/>
    <x v="1"/>
    <s v="plays"/>
    <x v="5"/>
    <s v="2015"/>
  </r>
  <r>
    <n v="3252"/>
    <s v="Modern Love"/>
    <s v="How do we navigate the boundaries between friendship, sexual intimacy and obsessive desire?"/>
    <n v="2250"/>
    <n v="2876"/>
    <x v="0"/>
    <s v="GB"/>
    <x v="1"/>
    <n v="1473247240"/>
    <d v="2016-09-07T11:20:40"/>
    <n v="1470655240"/>
    <x v="3252"/>
    <b v="1"/>
    <n v="50"/>
    <b v="1"/>
    <s v="theater/plays"/>
    <n v="127.82222222222221"/>
    <n v="57.52"/>
    <x v="1"/>
    <s v="plays"/>
    <x v="7"/>
    <s v="2016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d v="2016-09-08T03:45:00"/>
    <n v="1471701028"/>
    <x v="3253"/>
    <b v="1"/>
    <n v="115"/>
    <b v="1"/>
    <s v="theater/plays"/>
    <n v="101.82500000000002"/>
    <n v="177.08695652173913"/>
    <x v="1"/>
    <s v="plays"/>
    <x v="7"/>
    <s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d v="2015-03-26T01:03:29"/>
    <n v="1424743409"/>
    <x v="3254"/>
    <b v="1"/>
    <n v="186"/>
    <b v="1"/>
    <s v="theater/plays"/>
    <n v="101.25769230769231"/>
    <n v="70.771505376344081"/>
    <x v="1"/>
    <s v="plays"/>
    <x v="1"/>
    <s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d v="2014-10-07T18:26:15"/>
    <n v="1410114375"/>
    <x v="3255"/>
    <b v="1"/>
    <n v="18"/>
    <b v="1"/>
    <s v="theater/plays"/>
    <n v="175"/>
    <n v="29.166666666666668"/>
    <x v="1"/>
    <s v="plays"/>
    <x v="11"/>
    <s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d v="2015-06-11T03:59:00"/>
    <n v="1432129577"/>
    <x v="3256"/>
    <b v="1"/>
    <n v="176"/>
    <b v="1"/>
    <s v="theater/plays"/>
    <n v="128.06"/>
    <n v="72.76136363636364"/>
    <x v="1"/>
    <s v="plays"/>
    <x v="5"/>
    <s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d v="2017-02-22T13:25:52"/>
    <n v="1485177952"/>
    <x v="3257"/>
    <b v="0"/>
    <n v="41"/>
    <b v="1"/>
    <s v="theater/plays"/>
    <n v="106.29949999999999"/>
    <n v="51.853414634146333"/>
    <x v="1"/>
    <s v="plays"/>
    <x v="2"/>
    <s v="2017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d v="2015-01-08T21:17:41"/>
    <n v="1418159861"/>
    <x v="3258"/>
    <b v="1"/>
    <n v="75"/>
    <b v="1"/>
    <s v="theater/plays"/>
    <n v="105.21428571428571"/>
    <n v="98.2"/>
    <x v="1"/>
    <s v="plays"/>
    <x v="9"/>
    <s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d v="2016-10-01T03:59:00"/>
    <n v="1472753745"/>
    <x v="3259"/>
    <b v="1"/>
    <n v="97"/>
    <b v="1"/>
    <s v="theater/plays"/>
    <n v="106.16782608695652"/>
    <n v="251.7381443298969"/>
    <x v="1"/>
    <s v="plays"/>
    <x v="11"/>
    <s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d v="2015-11-30T17:08:38"/>
    <n v="1445875718"/>
    <x v="3260"/>
    <b v="1"/>
    <n v="73"/>
    <b v="1"/>
    <s v="theater/plays"/>
    <n v="109.24000000000001"/>
    <n v="74.821917808219183"/>
    <x v="1"/>
    <s v="plays"/>
    <x v="8"/>
    <s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d v="2015-07-16T17:24:36"/>
    <n v="1434475476"/>
    <x v="3261"/>
    <b v="1"/>
    <n v="49"/>
    <b v="1"/>
    <s v="theater/plays"/>
    <n v="100.45454545454547"/>
    <n v="67.65306122448979"/>
    <x v="1"/>
    <s v="plays"/>
    <x v="0"/>
    <s v="2015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d v="2014-12-22T04:00:00"/>
    <n v="1416555262"/>
    <x v="3262"/>
    <b v="1"/>
    <n v="134"/>
    <b v="1"/>
    <s v="theater/plays"/>
    <n v="103.04098360655738"/>
    <n v="93.81343283582089"/>
    <x v="1"/>
    <s v="plays"/>
    <x v="4"/>
    <s v="2014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d v="2015-10-30T21:00:00"/>
    <n v="1444220588"/>
    <x v="3263"/>
    <b v="1"/>
    <n v="68"/>
    <b v="1"/>
    <s v="theater/plays"/>
    <n v="112.1664"/>
    <n v="41.237647058823526"/>
    <x v="1"/>
    <s v="plays"/>
    <x v="11"/>
    <s v="2015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d v="2015-01-28T22:00:00"/>
    <n v="1421089938"/>
    <x v="3264"/>
    <b v="1"/>
    <n v="49"/>
    <b v="1"/>
    <s v="theater/plays"/>
    <n v="103"/>
    <n v="52.551020408163268"/>
    <x v="1"/>
    <s v="plays"/>
    <x v="9"/>
    <s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d v="2015-12-03T17:00:00"/>
    <n v="1446570315"/>
    <x v="3265"/>
    <b v="1"/>
    <n v="63"/>
    <b v="1"/>
    <s v="theater/plays"/>
    <n v="164"/>
    <n v="70.285714285714292"/>
    <x v="1"/>
    <s v="plays"/>
    <x v="4"/>
    <s v="2015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d v="2015-06-12T21:00:00"/>
    <n v="1431435122"/>
    <x v="3266"/>
    <b v="1"/>
    <n v="163"/>
    <b v="1"/>
    <s v="theater/plays"/>
    <n v="131.28333333333333"/>
    <n v="48.325153374233132"/>
    <x v="1"/>
    <s v="plays"/>
    <x v="5"/>
    <s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d v="2015-07-17T18:11:00"/>
    <n v="1434564660"/>
    <x v="3267"/>
    <b v="1"/>
    <n v="288"/>
    <b v="1"/>
    <s v="theater/plays"/>
    <n v="102.1"/>
    <n v="53.177083333333336"/>
    <x v="1"/>
    <s v="plays"/>
    <x v="0"/>
    <s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d v="2016-08-24T21:42:08"/>
    <n v="1470692528"/>
    <x v="3268"/>
    <b v="1"/>
    <n v="42"/>
    <b v="1"/>
    <s v="theater/plays"/>
    <n v="128"/>
    <n v="60.952380952380949"/>
    <x v="1"/>
    <s v="plays"/>
    <x v="3"/>
    <s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d v="2015-06-16T11:00:00"/>
    <n v="1431509397"/>
    <x v="3269"/>
    <b v="1"/>
    <n v="70"/>
    <b v="1"/>
    <s v="theater/plays"/>
    <n v="101.49999999999999"/>
    <n v="116"/>
    <x v="1"/>
    <s v="plays"/>
    <x v="5"/>
    <s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d v="2015-07-12T12:47:45"/>
    <n v="1434113265"/>
    <x v="3270"/>
    <b v="1"/>
    <n v="30"/>
    <b v="1"/>
    <s v="theater/plays"/>
    <n v="101.66666666666666"/>
    <n v="61"/>
    <x v="1"/>
    <s v="plays"/>
    <x v="0"/>
    <s v="2015"/>
  </r>
  <r>
    <n v="3271"/>
    <s v="Saxon Court at Southwark Playhouse"/>
    <s v="A razor sharp satire to darken your Christmas."/>
    <n v="1500"/>
    <n v="1950"/>
    <x v="0"/>
    <s v="GB"/>
    <x v="1"/>
    <n v="1414927775"/>
    <d v="2014-11-02T11:29:35"/>
    <n v="1412332175"/>
    <x v="3271"/>
    <b v="1"/>
    <n v="51"/>
    <b v="1"/>
    <s v="theater/plays"/>
    <n v="130"/>
    <n v="38.235294117647058"/>
    <x v="1"/>
    <s v="plays"/>
    <x v="8"/>
    <s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d v="2015-11-06T13:00:09"/>
    <n v="1444219209"/>
    <x v="3272"/>
    <b v="1"/>
    <n v="145"/>
    <b v="1"/>
    <s v="theater/plays"/>
    <n v="154.43"/>
    <n v="106.50344827586207"/>
    <x v="1"/>
    <s v="plays"/>
    <x v="8"/>
    <s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d v="2016-09-14T19:00:00"/>
    <n v="1472498042"/>
    <x v="3273"/>
    <b v="1"/>
    <n v="21"/>
    <b v="1"/>
    <s v="theater/plays"/>
    <n v="107.4"/>
    <n v="204.57142857142858"/>
    <x v="1"/>
    <s v="plays"/>
    <x v="7"/>
    <s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d v="2016-03-15T21:00:00"/>
    <n v="1454259272"/>
    <x v="3274"/>
    <b v="1"/>
    <n v="286"/>
    <b v="1"/>
    <s v="theater/plays"/>
    <n v="101.32258064516128"/>
    <n v="54.912587412587413"/>
    <x v="1"/>
    <s v="plays"/>
    <x v="1"/>
    <s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d v="2015-02-09T04:30:00"/>
    <n v="1421183271"/>
    <x v="3275"/>
    <b v="1"/>
    <n v="12"/>
    <b v="1"/>
    <s v="theater/plays"/>
    <n v="100.27777777777777"/>
    <n v="150.41666666666666"/>
    <x v="1"/>
    <s v="plays"/>
    <x v="2"/>
    <s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d v="2016-04-01T03:59:00"/>
    <n v="1456526879"/>
    <x v="3276"/>
    <b v="1"/>
    <n v="100"/>
    <b v="1"/>
    <s v="theater/plays"/>
    <n v="116.84444444444443"/>
    <n v="52.58"/>
    <x v="1"/>
    <s v="plays"/>
    <x v="6"/>
    <s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d v="2014-11-18T17:23:26"/>
    <n v="1413735806"/>
    <x v="3277"/>
    <b v="1"/>
    <n v="100"/>
    <b v="1"/>
    <s v="theater/plays"/>
    <n v="108.60000000000001"/>
    <n v="54.3"/>
    <x v="1"/>
    <s v="plays"/>
    <x v="8"/>
    <s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d v="2015-05-30T20:21:43"/>
    <n v="1430425303"/>
    <x v="3278"/>
    <b v="1"/>
    <n v="34"/>
    <b v="1"/>
    <s v="theater/plays"/>
    <n v="103.4"/>
    <n v="76.029411764705884"/>
    <x v="1"/>
    <s v="plays"/>
    <x v="10"/>
    <s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d v="2016-04-01T01:27:39"/>
    <n v="1456885659"/>
    <x v="3279"/>
    <b v="0"/>
    <n v="63"/>
    <b v="1"/>
    <s v="theater/plays"/>
    <n v="114.27586206896552"/>
    <n v="105.2063492063492"/>
    <x v="1"/>
    <s v="plays"/>
    <x v="6"/>
    <s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d v="2015-06-01T05:00:00"/>
    <n v="1430158198"/>
    <x v="3280"/>
    <b v="0"/>
    <n v="30"/>
    <b v="1"/>
    <s v="theater/plays"/>
    <n v="103"/>
    <n v="68.666666666666671"/>
    <x v="1"/>
    <s v="plays"/>
    <x v="5"/>
    <s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d v="2015-09-02T00:28:25"/>
    <n v="1438561705"/>
    <x v="3281"/>
    <b v="0"/>
    <n v="47"/>
    <b v="1"/>
    <s v="theater/plays"/>
    <n v="121.6"/>
    <n v="129.36170212765958"/>
    <x v="1"/>
    <s v="plays"/>
    <x v="7"/>
    <s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d v="2016-04-29T04:39:48"/>
    <n v="1458103188"/>
    <x v="3282"/>
    <b v="0"/>
    <n v="237"/>
    <b v="1"/>
    <s v="theater/plays"/>
    <n v="102.6467741935484"/>
    <n v="134.26371308016877"/>
    <x v="1"/>
    <s v="plays"/>
    <x v="6"/>
    <s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d v="2016-02-10T21:00:00"/>
    <n v="1452448298"/>
    <x v="3283"/>
    <b v="0"/>
    <n v="47"/>
    <b v="1"/>
    <s v="theater/plays"/>
    <n v="104.75000000000001"/>
    <n v="17.829787234042552"/>
    <x v="1"/>
    <s v="plays"/>
    <x v="2"/>
    <s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d v="2016-01-29T05:59:00"/>
    <n v="1452546853"/>
    <x v="3284"/>
    <b v="0"/>
    <n v="15"/>
    <b v="1"/>
    <s v="theater/plays"/>
    <n v="101.6"/>
    <n v="203.2"/>
    <x v="1"/>
    <s v="plays"/>
    <x v="9"/>
    <s v="2016"/>
  </r>
  <r>
    <n v="3285"/>
    <s v="By Morning"/>
    <s v="A new play by Matthew Gasda"/>
    <n v="4999"/>
    <n v="5604"/>
    <x v="0"/>
    <s v="US"/>
    <x v="0"/>
    <n v="1488258000"/>
    <d v="2017-02-28T05:00:00"/>
    <n v="1485556626"/>
    <x v="3285"/>
    <b v="0"/>
    <n v="81"/>
    <b v="1"/>
    <s v="theater/plays"/>
    <n v="112.10242048409683"/>
    <n v="69.18518518518519"/>
    <x v="1"/>
    <s v="plays"/>
    <x v="2"/>
    <s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d v="2016-08-15T20:09:42"/>
    <n v="1468699782"/>
    <x v="3286"/>
    <b v="0"/>
    <n v="122"/>
    <b v="1"/>
    <s v="theater/plays"/>
    <n v="101.76666666666667"/>
    <n v="125.12295081967213"/>
    <x v="1"/>
    <s v="plays"/>
    <x v="3"/>
    <s v="2016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d v="2015-11-28T18:00:28"/>
    <n v="1446573628"/>
    <x v="3287"/>
    <b v="0"/>
    <n v="34"/>
    <b v="1"/>
    <s v="theater/plays"/>
    <n v="100"/>
    <n v="73.529411764705884"/>
    <x v="1"/>
    <s v="plays"/>
    <x v="8"/>
    <s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d v="2016-06-20T23:00:00"/>
    <n v="1463337315"/>
    <x v="3288"/>
    <b v="0"/>
    <n v="207"/>
    <b v="1"/>
    <s v="theater/plays"/>
    <n v="100.26489999999998"/>
    <n v="48.437149758454105"/>
    <x v="1"/>
    <s v="plays"/>
    <x v="5"/>
    <s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d v="2017-02-20T08:50:02"/>
    <n v="1485161402"/>
    <x v="3289"/>
    <b v="0"/>
    <n v="25"/>
    <b v="1"/>
    <s v="theater/plays"/>
    <n v="133.04200000000003"/>
    <n v="26.608400000000003"/>
    <x v="1"/>
    <s v="plays"/>
    <x v="2"/>
    <s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d v="2017-03-11T12:21:31"/>
    <n v="1486642891"/>
    <x v="3290"/>
    <b v="0"/>
    <n v="72"/>
    <b v="1"/>
    <s v="theater/plays"/>
    <n v="121.2"/>
    <n v="33.666666666666664"/>
    <x v="1"/>
    <s v="plays"/>
    <x v="1"/>
    <s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d v="2015-09-17T03:59:00"/>
    <n v="1439743900"/>
    <x v="3291"/>
    <b v="0"/>
    <n v="14"/>
    <b v="1"/>
    <s v="theater/plays"/>
    <n v="113.99999999999999"/>
    <n v="40.714285714285715"/>
    <x v="1"/>
    <s v="plays"/>
    <x v="7"/>
    <s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d v="2015-12-04T19:29:08"/>
    <n v="1444069748"/>
    <x v="3292"/>
    <b v="0"/>
    <n v="15"/>
    <b v="1"/>
    <s v="theater/plays"/>
    <n v="286.13861386138615"/>
    <n v="19.266666666666666"/>
    <x v="1"/>
    <s v="plays"/>
    <x v="4"/>
    <s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d v="2017-03-04T10:12:32"/>
    <n v="1486030352"/>
    <x v="3293"/>
    <b v="0"/>
    <n v="91"/>
    <b v="1"/>
    <s v="theater/plays"/>
    <n v="170.44444444444446"/>
    <n v="84.285714285714292"/>
    <x v="1"/>
    <s v="plays"/>
    <x v="1"/>
    <s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d v="2015-06-16T12:59:14"/>
    <n v="1431867554"/>
    <x v="3294"/>
    <b v="0"/>
    <n v="24"/>
    <b v="1"/>
    <s v="theater/plays"/>
    <n v="118.33333333333333"/>
    <n v="29.583333333333332"/>
    <x v="1"/>
    <s v="plays"/>
    <x v="5"/>
    <s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d v="2016-09-26T10:37:09"/>
    <n v="1472294229"/>
    <x v="3295"/>
    <b v="0"/>
    <n v="27"/>
    <b v="1"/>
    <s v="theater/plays"/>
    <n v="102.85857142857142"/>
    <n v="26.667037037037037"/>
    <x v="1"/>
    <s v="plays"/>
    <x v="7"/>
    <s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d v="2015-11-22T22:00:00"/>
    <n v="1446401372"/>
    <x v="3296"/>
    <b v="0"/>
    <n v="47"/>
    <b v="1"/>
    <s v="theater/plays"/>
    <n v="144.06666666666666"/>
    <n v="45.978723404255319"/>
    <x v="1"/>
    <s v="plays"/>
    <x v="8"/>
    <s v="2015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d v="2015-07-27T22:59:00"/>
    <n v="1436380256"/>
    <x v="3297"/>
    <b v="0"/>
    <n v="44"/>
    <b v="1"/>
    <s v="theater/plays"/>
    <n v="100.07272727272726"/>
    <n v="125.09090909090909"/>
    <x v="1"/>
    <s v="plays"/>
    <x v="0"/>
    <s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d v="2015-09-13T00:00:00"/>
    <n v="1440370768"/>
    <x v="3298"/>
    <b v="0"/>
    <n v="72"/>
    <b v="1"/>
    <s v="theater/plays"/>
    <n v="101.73"/>
    <n v="141.29166666666666"/>
    <x v="1"/>
    <s v="plays"/>
    <x v="7"/>
    <s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d v="2015-10-14T22:01:03"/>
    <n v="1442268063"/>
    <x v="3299"/>
    <b v="0"/>
    <n v="63"/>
    <b v="1"/>
    <s v="theater/plays"/>
    <n v="116.19999999999999"/>
    <n v="55.333333333333336"/>
    <x v="1"/>
    <s v="plays"/>
    <x v="11"/>
    <s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d v="2015-04-29T17:51:02"/>
    <n v="1428515462"/>
    <x v="3300"/>
    <b v="0"/>
    <n v="88"/>
    <b v="1"/>
    <s v="theater/plays"/>
    <n v="136.16666666666666"/>
    <n v="46.420454545454547"/>
    <x v="1"/>
    <s v="plays"/>
    <x v="6"/>
    <s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d v="2016-08-01T06:59:00"/>
    <n v="1466185176"/>
    <x v="3301"/>
    <b v="0"/>
    <n v="70"/>
    <b v="1"/>
    <s v="theater/plays"/>
    <n v="133.46666666666667"/>
    <n v="57.2"/>
    <x v="1"/>
    <s v="plays"/>
    <x v="3"/>
    <s v="2016"/>
  </r>
  <r>
    <n v="3302"/>
    <s v="El muro de BorÃ­s KiÃ©n"/>
    <s v="FilosofÃ­a de los anÃ³nimos"/>
    <n v="8400"/>
    <n v="8685"/>
    <x v="0"/>
    <s v="ES"/>
    <x v="3"/>
    <n v="1481099176"/>
    <d v="2016-12-07T08:26:16"/>
    <n v="1478507176"/>
    <x v="3302"/>
    <b v="0"/>
    <n v="50"/>
    <b v="1"/>
    <s v="theater/plays"/>
    <n v="103.39285714285715"/>
    <n v="173.7"/>
    <x v="1"/>
    <s v="plays"/>
    <x v="4"/>
    <s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d v="2015-03-28T14:38:04"/>
    <n v="1424533084"/>
    <x v="3303"/>
    <b v="0"/>
    <n v="35"/>
    <b v="1"/>
    <s v="theater/plays"/>
    <n v="115.88888888888889"/>
    <n v="59.6"/>
    <x v="1"/>
    <s v="plays"/>
    <x v="1"/>
    <s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d v="2016-12-22T14:59:12"/>
    <n v="1479826752"/>
    <x v="3304"/>
    <b v="0"/>
    <n v="175"/>
    <b v="1"/>
    <s v="theater/plays"/>
    <n v="104.51666666666665"/>
    <n v="89.585714285714289"/>
    <x v="1"/>
    <s v="plays"/>
    <x v="4"/>
    <s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d v="2015-07-31T20:32:28"/>
    <n v="1435782748"/>
    <x v="3305"/>
    <b v="0"/>
    <n v="20"/>
    <b v="1"/>
    <s v="theater/plays"/>
    <n v="102.02500000000001"/>
    <n v="204.05"/>
    <x v="1"/>
    <s v="plays"/>
    <x v="0"/>
    <s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d v="2016-06-10T03:00:00"/>
    <n v="1462252542"/>
    <x v="3306"/>
    <b v="0"/>
    <n v="54"/>
    <b v="1"/>
    <s v="theater/plays"/>
    <n v="175.33333333333334"/>
    <n v="48.703703703703702"/>
    <x v="1"/>
    <s v="plays"/>
    <x v="5"/>
    <s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d v="2016-05-15T01:22:19"/>
    <n v="1460683339"/>
    <x v="3307"/>
    <b v="0"/>
    <n v="20"/>
    <b v="1"/>
    <s v="theater/plays"/>
    <n v="106.67999999999999"/>
    <n v="53.339999999999996"/>
    <x v="1"/>
    <s v="plays"/>
    <x v="10"/>
    <s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d v="2016-04-13T21:02:45"/>
    <n v="1458766965"/>
    <x v="3308"/>
    <b v="0"/>
    <n v="57"/>
    <b v="1"/>
    <s v="theater/plays"/>
    <n v="122.28571428571429"/>
    <n v="75.087719298245617"/>
    <x v="1"/>
    <s v="plays"/>
    <x v="6"/>
    <s v="2016"/>
  </r>
  <r>
    <n v="3309"/>
    <s v="Collision Course"/>
    <s v="Two unlikely friends, a garage, tinned beans &amp; the end of the world."/>
    <n v="350"/>
    <n v="558"/>
    <x v="0"/>
    <s v="GB"/>
    <x v="1"/>
    <n v="1476632178"/>
    <d v="2016-10-16T15:36:18"/>
    <n v="1473953778"/>
    <x v="3309"/>
    <b v="0"/>
    <n v="31"/>
    <b v="1"/>
    <s v="theater/plays"/>
    <n v="159.42857142857144"/>
    <n v="18"/>
    <x v="1"/>
    <s v="plays"/>
    <x v="11"/>
    <s v="2016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d v="2015-10-06T22:17:05"/>
    <n v="1441577825"/>
    <x v="3310"/>
    <b v="0"/>
    <n v="31"/>
    <b v="1"/>
    <s v="theater/plays"/>
    <n v="100.07692307692308"/>
    <n v="209.83870967741936"/>
    <x v="1"/>
    <s v="plays"/>
    <x v="11"/>
    <s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d v="2015-10-17T07:00:10"/>
    <n v="1442473210"/>
    <x v="3311"/>
    <b v="0"/>
    <n v="45"/>
    <b v="1"/>
    <s v="theater/plays"/>
    <n v="109.84"/>
    <n v="61.022222222222226"/>
    <x v="1"/>
    <s v="plays"/>
    <x v="11"/>
    <s v="2015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d v="2016-11-11T22:00:00"/>
    <n v="1477077946"/>
    <x v="3312"/>
    <b v="0"/>
    <n v="41"/>
    <b v="1"/>
    <s v="theater/plays"/>
    <n v="100.03999999999999"/>
    <n v="61"/>
    <x v="1"/>
    <s v="plays"/>
    <x v="8"/>
    <s v="2016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d v="2016-01-27T01:00:00"/>
    <n v="1452664317"/>
    <x v="3313"/>
    <b v="0"/>
    <n v="29"/>
    <b v="1"/>
    <s v="theater/plays"/>
    <n v="116.05000000000001"/>
    <n v="80.034482758620683"/>
    <x v="1"/>
    <s v="plays"/>
    <x v="9"/>
    <s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d v="2015-05-08T20:05:00"/>
    <n v="1428733511"/>
    <x v="3314"/>
    <b v="0"/>
    <n v="58"/>
    <b v="1"/>
    <s v="theater/plays"/>
    <n v="210.75"/>
    <n v="29.068965517241381"/>
    <x v="1"/>
    <s v="plays"/>
    <x v="10"/>
    <s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d v="2016-05-06T07:17:21"/>
    <n v="1459927041"/>
    <x v="3315"/>
    <b v="0"/>
    <n v="89"/>
    <b v="1"/>
    <s v="theater/plays"/>
    <n v="110.00000000000001"/>
    <n v="49.438202247191015"/>
    <x v="1"/>
    <s v="plays"/>
    <x v="10"/>
    <s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d v="2014-08-08T13:54:00"/>
    <n v="1404680075"/>
    <x v="3316"/>
    <b v="0"/>
    <n v="125"/>
    <b v="1"/>
    <s v="theater/plays"/>
    <n v="100.08673425918037"/>
    <n v="93.977440000000001"/>
    <x v="1"/>
    <s v="plays"/>
    <x v="3"/>
    <s v="2014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d v="2016-06-08T00:57:04"/>
    <n v="1462755424"/>
    <x v="3317"/>
    <b v="0"/>
    <n v="18"/>
    <b v="1"/>
    <s v="theater/plays"/>
    <n v="106.19047619047619"/>
    <n v="61.944444444444443"/>
    <x v="1"/>
    <s v="plays"/>
    <x v="5"/>
    <s v="2016"/>
  </r>
  <r>
    <n v="3318"/>
    <s v="ROOMIES - Atlantic Canada Tour 2016-17"/>
    <s v="Help us strengthen and inspire disability arts in Atlantic Canada"/>
    <n v="2000"/>
    <n v="2512"/>
    <x v="0"/>
    <s v="CA"/>
    <x v="5"/>
    <n v="1460341800"/>
    <d v="2016-04-11T02:30:00"/>
    <n v="1456902893"/>
    <x v="3318"/>
    <b v="0"/>
    <n v="32"/>
    <b v="1"/>
    <s v="theater/plays"/>
    <n v="125.6"/>
    <n v="78.5"/>
    <x v="1"/>
    <s v="plays"/>
    <x v="6"/>
    <s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d v="2015-01-31T14:03:06"/>
    <n v="1418824986"/>
    <x v="3319"/>
    <b v="0"/>
    <n v="16"/>
    <b v="1"/>
    <s v="theater/plays"/>
    <n v="108"/>
    <n v="33.75"/>
    <x v="1"/>
    <s v="plays"/>
    <x v="9"/>
    <s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d v="2016-06-22T01:05:57"/>
    <n v="1463965557"/>
    <x v="3320"/>
    <b v="0"/>
    <n v="38"/>
    <b v="1"/>
    <s v="theater/plays"/>
    <n v="101"/>
    <n v="66.44736842105263"/>
    <x v="1"/>
    <s v="plays"/>
    <x v="5"/>
    <s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d v="2014-10-16T03:59:00"/>
    <n v="1412216665"/>
    <x v="3321"/>
    <b v="0"/>
    <n v="15"/>
    <b v="1"/>
    <s v="theater/plays"/>
    <n v="107.4"/>
    <n v="35.799999999999997"/>
    <x v="1"/>
    <s v="plays"/>
    <x v="11"/>
    <s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d v="2016-06-22T03:55:00"/>
    <n v="1464653696"/>
    <x v="3322"/>
    <b v="0"/>
    <n v="23"/>
    <b v="1"/>
    <s v="theater/plays"/>
    <n v="101.51515151515152"/>
    <n v="145.65217391304347"/>
    <x v="1"/>
    <s v="plays"/>
    <x v="5"/>
    <s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d v="2016-09-25T08:46:48"/>
    <n v="1472201208"/>
    <x v="3323"/>
    <b v="0"/>
    <n v="49"/>
    <b v="1"/>
    <s v="theater/plays"/>
    <n v="125.89999999999999"/>
    <n v="25.693877551020407"/>
    <x v="1"/>
    <s v="plays"/>
    <x v="7"/>
    <s v="2016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d v="2016-06-05T13:59:50"/>
    <n v="1463925590"/>
    <x v="3324"/>
    <b v="0"/>
    <n v="10"/>
    <b v="1"/>
    <s v="theater/plays"/>
    <n v="101.66666666666666"/>
    <n v="152.5"/>
    <x v="1"/>
    <s v="plays"/>
    <x v="5"/>
    <s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d v="2015-04-05T17:51:17"/>
    <n v="1425235877"/>
    <x v="3325"/>
    <b v="0"/>
    <n v="15"/>
    <b v="1"/>
    <s v="theater/plays"/>
    <n v="112.5"/>
    <n v="30"/>
    <x v="1"/>
    <s v="plays"/>
    <x v="6"/>
    <s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d v="2015-03-08T16:08:25"/>
    <n v="1423242505"/>
    <x v="3326"/>
    <b v="0"/>
    <n v="57"/>
    <b v="1"/>
    <s v="theater/plays"/>
    <n v="101.375"/>
    <n v="142.28070175438597"/>
    <x v="1"/>
    <s v="plays"/>
    <x v="1"/>
    <s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d v="2016-05-08T08:59:26"/>
    <n v="1460105966"/>
    <x v="3327"/>
    <b v="0"/>
    <n v="33"/>
    <b v="1"/>
    <s v="theater/plays"/>
    <n v="101.25"/>
    <n v="24.545454545454547"/>
    <x v="1"/>
    <s v="plays"/>
    <x v="10"/>
    <s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d v="2014-07-05T01:00:00"/>
    <n v="1404308883"/>
    <x v="3328"/>
    <b v="0"/>
    <n v="9"/>
    <b v="1"/>
    <s v="theater/plays"/>
    <n v="146.38888888888889"/>
    <n v="292.77777777777777"/>
    <x v="1"/>
    <s v="plays"/>
    <x v="0"/>
    <s v="2014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d v="2014-07-27T23:00:00"/>
    <n v="1405583108"/>
    <x v="3329"/>
    <b v="0"/>
    <n v="26"/>
    <b v="1"/>
    <s v="theater/plays"/>
    <n v="116.8"/>
    <n v="44.92307692307692"/>
    <x v="1"/>
    <s v="plays"/>
    <x v="0"/>
    <s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d v="2015-04-01T20:17:48"/>
    <n v="1425331068"/>
    <x v="3330"/>
    <b v="0"/>
    <n v="69"/>
    <b v="1"/>
    <s v="theater/plays"/>
    <n v="106.26666666666667"/>
    <n v="23.10144927536232"/>
    <x v="1"/>
    <s v="plays"/>
    <x v="6"/>
    <s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d v="2015-10-06T16:44:46"/>
    <n v="1441125886"/>
    <x v="3331"/>
    <b v="0"/>
    <n v="65"/>
    <b v="1"/>
    <s v="theater/plays"/>
    <n v="104.52"/>
    <n v="80.400000000000006"/>
    <x v="1"/>
    <s v="plays"/>
    <x v="11"/>
    <s v="2015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d v="2014-07-19T20:38:50"/>
    <n v="1403210330"/>
    <x v="3332"/>
    <b v="0"/>
    <n v="83"/>
    <b v="1"/>
    <s v="theater/plays"/>
    <n v="100"/>
    <n v="72.289156626506028"/>
    <x v="1"/>
    <s v="plays"/>
    <x v="0"/>
    <s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d v="2015-06-15T16:14:40"/>
    <n v="1432484080"/>
    <x v="3333"/>
    <b v="0"/>
    <n v="111"/>
    <b v="1"/>
    <s v="theater/plays"/>
    <n v="104.57142857142858"/>
    <n v="32.972972972972975"/>
    <x v="1"/>
    <s v="plays"/>
    <x v="5"/>
    <s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d v="2015-07-30T12:30:22"/>
    <n v="1435667422"/>
    <x v="3334"/>
    <b v="0"/>
    <n v="46"/>
    <b v="1"/>
    <s v="theater/plays"/>
    <n v="138.62051149573753"/>
    <n v="116.65217391304348"/>
    <x v="1"/>
    <s v="plays"/>
    <x v="0"/>
    <s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d v="2014-08-03T23:00:00"/>
    <n v="1404749446"/>
    <x v="3335"/>
    <b v="0"/>
    <n v="63"/>
    <b v="1"/>
    <s v="theater/plays"/>
    <n v="100.32000000000001"/>
    <n v="79.61904761904762"/>
    <x v="1"/>
    <s v="plays"/>
    <x v="3"/>
    <s v="2014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d v="2016-04-05T08:34:06"/>
    <n v="1457429646"/>
    <x v="3336"/>
    <b v="0"/>
    <n v="9"/>
    <b v="1"/>
    <s v="theater/plays"/>
    <n v="100"/>
    <n v="27.777777777777779"/>
    <x v="1"/>
    <s v="plays"/>
    <x v="6"/>
    <s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d v="2014-10-10T21:00:00"/>
    <n v="1411109167"/>
    <x v="3337"/>
    <b v="0"/>
    <n v="34"/>
    <b v="1"/>
    <s v="theater/plays"/>
    <n v="110.2"/>
    <n v="81.029411764705884"/>
    <x v="1"/>
    <s v="plays"/>
    <x v="11"/>
    <s v="2014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d v="2017-02-24T13:48:00"/>
    <n v="1486129680"/>
    <x v="3338"/>
    <b v="0"/>
    <n v="112"/>
    <b v="1"/>
    <s v="theater/plays"/>
    <n v="102.18"/>
    <n v="136.84821428571428"/>
    <x v="1"/>
    <s v="plays"/>
    <x v="2"/>
    <s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d v="2016-07-28T15:58:38"/>
    <n v="1467129518"/>
    <x v="3339"/>
    <b v="0"/>
    <n v="47"/>
    <b v="1"/>
    <s v="theater/plays"/>
    <n v="104.35000000000001"/>
    <n v="177.61702127659575"/>
    <x v="1"/>
    <s v="plays"/>
    <x v="0"/>
    <s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d v="2016-12-06T23:22:34"/>
    <n v="1478906554"/>
    <x v="3340"/>
    <b v="0"/>
    <n v="38"/>
    <b v="1"/>
    <s v="theater/plays"/>
    <n v="138.16666666666666"/>
    <n v="109.07894736842105"/>
    <x v="1"/>
    <s v="plays"/>
    <x v="4"/>
    <s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d v="2016-06-12T17:00:00"/>
    <n v="1463771421"/>
    <x v="3341"/>
    <b v="0"/>
    <n v="28"/>
    <b v="1"/>
    <s v="theater/plays"/>
    <n v="100"/>
    <n v="119.64285714285714"/>
    <x v="1"/>
    <s v="plays"/>
    <x v="5"/>
    <s v="2016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d v="2015-04-01T04:59:00"/>
    <n v="1425020810"/>
    <x v="3342"/>
    <b v="0"/>
    <n v="78"/>
    <b v="1"/>
    <s v="theater/plays"/>
    <n v="101.66666666666666"/>
    <n v="78.205128205128204"/>
    <x v="1"/>
    <s v="plays"/>
    <x v="6"/>
    <s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d v="2016-04-13T13:18:00"/>
    <n v="1458770384"/>
    <x v="3343"/>
    <b v="0"/>
    <n v="23"/>
    <b v="1"/>
    <s v="theater/plays"/>
    <n v="171.42857142857142"/>
    <n v="52.173913043478258"/>
    <x v="1"/>
    <s v="plays"/>
    <x v="6"/>
    <s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d v="2014-08-30T04:48:13"/>
    <n v="1406782093"/>
    <x v="3344"/>
    <b v="0"/>
    <n v="40"/>
    <b v="1"/>
    <s v="theater/plays"/>
    <n v="101.44444444444444"/>
    <n v="114.125"/>
    <x v="1"/>
    <s v="plays"/>
    <x v="3"/>
    <s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d v="2015-04-18T00:37:00"/>
    <n v="1424226768"/>
    <x v="3345"/>
    <b v="0"/>
    <n v="13"/>
    <b v="1"/>
    <s v="theater/plays"/>
    <n v="130"/>
    <n v="50"/>
    <x v="1"/>
    <s v="plays"/>
    <x v="6"/>
    <s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d v="2015-02-26T00:35:10"/>
    <n v="1424306110"/>
    <x v="3346"/>
    <b v="0"/>
    <n v="18"/>
    <b v="1"/>
    <s v="theater/plays"/>
    <n v="110.00000000000001"/>
    <n v="91.666666666666671"/>
    <x v="1"/>
    <s v="plays"/>
    <x v="2"/>
    <s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d v="2016-05-08T21:00:00"/>
    <n v="1461503654"/>
    <x v="3347"/>
    <b v="0"/>
    <n v="22"/>
    <b v="1"/>
    <s v="theater/plays"/>
    <n v="119.44999999999999"/>
    <n v="108.59090909090909"/>
    <x v="1"/>
    <s v="plays"/>
    <x v="10"/>
    <s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d v="2016-04-30T03:59:00"/>
    <n v="1459949080"/>
    <x v="3348"/>
    <b v="0"/>
    <n v="79"/>
    <b v="1"/>
    <s v="theater/plays"/>
    <n v="100.2909090909091"/>
    <n v="69.822784810126578"/>
    <x v="1"/>
    <s v="plays"/>
    <x v="6"/>
    <s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d v="2016-06-13T17:00:00"/>
    <n v="1463971172"/>
    <x v="3349"/>
    <b v="0"/>
    <n v="14"/>
    <b v="1"/>
    <s v="theater/plays"/>
    <n v="153.4"/>
    <n v="109.57142857142857"/>
    <x v="1"/>
    <s v="plays"/>
    <x v="5"/>
    <s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d v="2015-11-29T23:00:00"/>
    <n v="1445791811"/>
    <x v="3350"/>
    <b v="0"/>
    <n v="51"/>
    <b v="1"/>
    <s v="theater/plays"/>
    <n v="104.42857142857143"/>
    <n v="71.666666666666671"/>
    <x v="1"/>
    <s v="plays"/>
    <x v="8"/>
    <s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d v="2014-07-23T11:00:00"/>
    <n v="1402910965"/>
    <x v="3351"/>
    <b v="0"/>
    <n v="54"/>
    <b v="1"/>
    <s v="theater/plays"/>
    <n v="101.1"/>
    <n v="93.611111111111114"/>
    <x v="1"/>
    <s v="plays"/>
    <x v="0"/>
    <s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d v="2016-07-01T23:00:00"/>
    <n v="1462492178"/>
    <x v="3352"/>
    <b v="0"/>
    <n v="70"/>
    <b v="1"/>
    <s v="theater/plays"/>
    <n v="107.52"/>
    <n v="76.8"/>
    <x v="1"/>
    <s v="plays"/>
    <x v="0"/>
    <s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d v="2016-05-02T23:00:00"/>
    <n v="1461061350"/>
    <x v="3353"/>
    <b v="0"/>
    <n v="44"/>
    <b v="1"/>
    <s v="theater/plays"/>
    <n v="315"/>
    <n v="35.795454545454547"/>
    <x v="1"/>
    <s v="plays"/>
    <x v="10"/>
    <s v="2016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d v="2015-10-29T04:01:00"/>
    <n v="1443029206"/>
    <x v="3354"/>
    <b v="0"/>
    <n v="55"/>
    <b v="1"/>
    <s v="theater/plays"/>
    <n v="101.93333333333334"/>
    <n v="55.6"/>
    <x v="1"/>
    <s v="plays"/>
    <x v="11"/>
    <s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d v="2016-05-10T11:17:00"/>
    <n v="1461941527"/>
    <x v="3355"/>
    <b v="0"/>
    <n v="15"/>
    <b v="1"/>
    <s v="theater/plays"/>
    <n v="126.28571428571429"/>
    <n v="147.33333333333334"/>
    <x v="1"/>
    <s v="plays"/>
    <x v="10"/>
    <s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d v="2016-07-15T19:34:32"/>
    <n v="1466019272"/>
    <x v="3356"/>
    <b v="0"/>
    <n v="27"/>
    <b v="1"/>
    <s v="theater/plays"/>
    <n v="101.4"/>
    <n v="56.333333333333336"/>
    <x v="1"/>
    <s v="plays"/>
    <x v="0"/>
    <s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d v="2014-08-01T10:01:50"/>
    <n v="1404295310"/>
    <x v="3357"/>
    <b v="0"/>
    <n v="21"/>
    <b v="1"/>
    <s v="theater/plays"/>
    <n v="101"/>
    <n v="96.19047619047619"/>
    <x v="1"/>
    <s v="plays"/>
    <x v="3"/>
    <s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d v="2014-11-19T08:27:59"/>
    <n v="1413790079"/>
    <x v="3358"/>
    <b v="0"/>
    <n v="162"/>
    <b v="1"/>
    <s v="theater/plays"/>
    <n v="102.99000000000001"/>
    <n v="63.574074074074076"/>
    <x v="1"/>
    <s v="plays"/>
    <x v="8"/>
    <s v="2014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d v="2017-02-25T01:22:14"/>
    <n v="1484097734"/>
    <x v="3359"/>
    <b v="0"/>
    <n v="23"/>
    <b v="1"/>
    <s v="theater/plays"/>
    <n v="106.25"/>
    <n v="184.78260869565219"/>
    <x v="1"/>
    <s v="plays"/>
    <x v="2"/>
    <s v="2017"/>
  </r>
  <r>
    <n v="3360"/>
    <s v="Pretty Butch"/>
    <s v="World Premiere, an M1 Singapore Fringe Festival 2017 commission."/>
    <n v="9000"/>
    <n v="9124"/>
    <x v="0"/>
    <s v="SG"/>
    <x v="12"/>
    <n v="1481731140"/>
    <d v="2016-12-14T15:59:00"/>
    <n v="1479866343"/>
    <x v="3360"/>
    <b v="0"/>
    <n v="72"/>
    <b v="1"/>
    <s v="theater/plays"/>
    <n v="101.37777777777779"/>
    <n v="126.72222222222223"/>
    <x v="1"/>
    <s v="plays"/>
    <x v="4"/>
    <s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d v="2014-09-01T15:59:00"/>
    <n v="1408062990"/>
    <x v="3361"/>
    <b v="0"/>
    <n v="68"/>
    <b v="1"/>
    <s v="theater/plays"/>
    <n v="113.46000000000001"/>
    <n v="83.42647058823529"/>
    <x v="1"/>
    <s v="plays"/>
    <x v="7"/>
    <s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d v="2015-03-07T04:55:00"/>
    <n v="1424484717"/>
    <x v="3362"/>
    <b v="0"/>
    <n v="20"/>
    <b v="1"/>
    <s v="theater/plays"/>
    <n v="218.00000000000003"/>
    <n v="54.5"/>
    <x v="1"/>
    <s v="plays"/>
    <x v="1"/>
    <s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d v="2014-08-19T16:00:00"/>
    <n v="1406831445"/>
    <x v="3363"/>
    <b v="0"/>
    <n v="26"/>
    <b v="1"/>
    <s v="theater/plays"/>
    <n v="101.41935483870968"/>
    <n v="302.30769230769232"/>
    <x v="1"/>
    <s v="plays"/>
    <x v="3"/>
    <s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d v="2016-03-15T21:00:00"/>
    <n v="1456183649"/>
    <x v="3364"/>
    <b v="0"/>
    <n v="72"/>
    <b v="1"/>
    <s v="theater/plays"/>
    <n v="105.93333333333332"/>
    <n v="44.138888888888886"/>
    <x v="1"/>
    <s v="plays"/>
    <x v="1"/>
    <s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d v="2015-12-13T02:26:32"/>
    <n v="1447381592"/>
    <x v="3365"/>
    <b v="0"/>
    <n v="3"/>
    <b v="1"/>
    <s v="theater/plays"/>
    <n v="104"/>
    <n v="866.66666666666663"/>
    <x v="1"/>
    <s v="plays"/>
    <x v="4"/>
    <s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d v="2015-05-13T01:37:17"/>
    <n v="1428889037"/>
    <x v="3366"/>
    <b v="0"/>
    <n v="18"/>
    <b v="1"/>
    <s v="theater/plays"/>
    <n v="221"/>
    <n v="61.388888888888886"/>
    <x v="1"/>
    <s v="plays"/>
    <x v="10"/>
    <s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d v="2015-08-01T22:24:54"/>
    <n v="1436307894"/>
    <x v="3367"/>
    <b v="0"/>
    <n v="30"/>
    <b v="1"/>
    <s v="theater/plays"/>
    <n v="118.66666666666667"/>
    <n v="29.666666666666668"/>
    <x v="1"/>
    <s v="plays"/>
    <x v="3"/>
    <s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d v="2015-01-01T05:00:00"/>
    <n v="1416977259"/>
    <x v="3368"/>
    <b v="0"/>
    <n v="23"/>
    <b v="1"/>
    <s v="theater/plays"/>
    <n v="104.60000000000001"/>
    <n v="45.478260869565219"/>
    <x v="1"/>
    <s v="plays"/>
    <x v="9"/>
    <s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d v="2017-01-15T00:59:40"/>
    <n v="1479257980"/>
    <x v="3369"/>
    <b v="0"/>
    <n v="54"/>
    <b v="1"/>
    <s v="theater/plays"/>
    <n v="103.89999999999999"/>
    <n v="96.203703703703709"/>
    <x v="1"/>
    <s v="plays"/>
    <x v="9"/>
    <s v="2017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d v="2016-12-17T08:00:00"/>
    <n v="1479283285"/>
    <x v="3370"/>
    <b v="0"/>
    <n v="26"/>
    <b v="1"/>
    <s v="theater/plays"/>
    <n v="117.73333333333333"/>
    <n v="67.92307692307692"/>
    <x v="1"/>
    <s v="plays"/>
    <x v="4"/>
    <s v="2016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d v="2015-12-02T20:59:25"/>
    <n v="1446670765"/>
    <x v="3371"/>
    <b v="0"/>
    <n v="9"/>
    <b v="1"/>
    <s v="theater/plays"/>
    <n v="138.5"/>
    <n v="30.777777777777779"/>
    <x v="1"/>
    <s v="plays"/>
    <x v="4"/>
    <s v="201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d v="2014-08-25T04:59:00"/>
    <n v="1407157756"/>
    <x v="3372"/>
    <b v="0"/>
    <n v="27"/>
    <b v="1"/>
    <s v="theater/plays"/>
    <n v="103.49999999999999"/>
    <n v="38.333333333333336"/>
    <x v="1"/>
    <s v="plays"/>
    <x v="3"/>
    <s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d v="2015-07-18T16:00:00"/>
    <n v="1435177840"/>
    <x v="3373"/>
    <b v="0"/>
    <n v="30"/>
    <b v="1"/>
    <s v="theater/plays"/>
    <n v="100.25"/>
    <n v="66.833333333333329"/>
    <x v="1"/>
    <s v="plays"/>
    <x v="0"/>
    <s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d v="2015-10-28T17:33:36"/>
    <n v="1443461616"/>
    <x v="3374"/>
    <b v="0"/>
    <n v="52"/>
    <b v="1"/>
    <s v="theater/plays"/>
    <n v="106.57142857142856"/>
    <n v="71.730769230769226"/>
    <x v="1"/>
    <s v="plays"/>
    <x v="11"/>
    <s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d v="2014-05-18T14:39:33"/>
    <n v="1399387173"/>
    <x v="3375"/>
    <b v="0"/>
    <n v="17"/>
    <b v="1"/>
    <s v="theater/plays"/>
    <n v="100"/>
    <n v="176.47058823529412"/>
    <x v="1"/>
    <s v="plays"/>
    <x v="10"/>
    <s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d v="2015-04-25T15:49:54"/>
    <n v="1424796594"/>
    <x v="3376"/>
    <b v="0"/>
    <n v="19"/>
    <b v="1"/>
    <s v="theater/plays"/>
    <n v="100.01249999999999"/>
    <n v="421.10526315789474"/>
    <x v="1"/>
    <s v="plays"/>
    <x v="6"/>
    <s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d v="2015-03-20T16:56:00"/>
    <n v="1424280899"/>
    <x v="3377"/>
    <b v="0"/>
    <n v="77"/>
    <b v="1"/>
    <s v="theater/plays"/>
    <n v="101.05"/>
    <n v="104.98701298701299"/>
    <x v="1"/>
    <s v="plays"/>
    <x v="1"/>
    <s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d v="2014-08-31T13:08:00"/>
    <n v="1407400306"/>
    <x v="3378"/>
    <b v="0"/>
    <n v="21"/>
    <b v="1"/>
    <s v="theater/plays"/>
    <n v="107.63636363636364"/>
    <n v="28.19047619047619"/>
    <x v="1"/>
    <s v="plays"/>
    <x v="3"/>
    <s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d v="2015-08-26T23:00:00"/>
    <n v="1439122800"/>
    <x v="3379"/>
    <b v="0"/>
    <n v="38"/>
    <b v="1"/>
    <s v="theater/plays"/>
    <n v="103.64999999999999"/>
    <n v="54.55263157894737"/>
    <x v="1"/>
    <s v="plays"/>
    <x v="3"/>
    <s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d v="2014-11-29T23:52:58"/>
    <n v="1414277578"/>
    <x v="3380"/>
    <b v="0"/>
    <n v="28"/>
    <b v="1"/>
    <s v="theater/plays"/>
    <n v="104.43333333333334"/>
    <n v="111.89285714285714"/>
    <x v="1"/>
    <s v="plays"/>
    <x v="8"/>
    <s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d v="2015-03-11T03:26:23"/>
    <n v="1423455983"/>
    <x v="3381"/>
    <b v="0"/>
    <n v="48"/>
    <b v="1"/>
    <s v="theater/plays"/>
    <n v="102.25"/>
    <n v="85.208333333333329"/>
    <x v="1"/>
    <s v="plays"/>
    <x v="1"/>
    <s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d v="2016-08-01T22:59:00"/>
    <n v="1467973256"/>
    <x v="3382"/>
    <b v="0"/>
    <n v="46"/>
    <b v="1"/>
    <s v="theater/plays"/>
    <n v="100.74285714285713"/>
    <n v="76.652173913043484"/>
    <x v="1"/>
    <s v="plays"/>
    <x v="3"/>
    <s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d v="2016-06-23T18:47:00"/>
    <n v="1464979620"/>
    <x v="3383"/>
    <b v="0"/>
    <n v="30"/>
    <b v="1"/>
    <s v="theater/plays"/>
    <n v="111.71428571428572"/>
    <n v="65.166666666666671"/>
    <x v="1"/>
    <s v="plays"/>
    <x v="5"/>
    <s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d v="2015-11-21T03:00:00"/>
    <n v="1444874768"/>
    <x v="3384"/>
    <b v="0"/>
    <n v="64"/>
    <b v="1"/>
    <s v="theater/plays"/>
    <n v="100.01100000000001"/>
    <n v="93.760312499999998"/>
    <x v="1"/>
    <s v="plays"/>
    <x v="8"/>
    <s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d v="2014-12-10T20:49:12"/>
    <n v="1415652552"/>
    <x v="3385"/>
    <b v="0"/>
    <n v="15"/>
    <b v="1"/>
    <s v="theater/plays"/>
    <n v="100"/>
    <n v="133.33333333333334"/>
    <x v="1"/>
    <s v="plays"/>
    <x v="4"/>
    <s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d v="2014-12-03T15:28:26"/>
    <n v="1415028506"/>
    <x v="3386"/>
    <b v="0"/>
    <n v="41"/>
    <b v="1"/>
    <s v="theater/plays"/>
    <n v="105"/>
    <n v="51.219512195121951"/>
    <x v="1"/>
    <s v="plays"/>
    <x v="4"/>
    <s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d v="2014-12-14T18:18:08"/>
    <n v="1415125088"/>
    <x v="3387"/>
    <b v="0"/>
    <n v="35"/>
    <b v="1"/>
    <s v="theater/plays"/>
    <n v="116.86666666666667"/>
    <n v="100.17142857142858"/>
    <x v="1"/>
    <s v="plays"/>
    <x v="4"/>
    <s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d v="2015-06-18T11:04:01"/>
    <n v="1432033441"/>
    <x v="3388"/>
    <b v="0"/>
    <n v="45"/>
    <b v="1"/>
    <s v="theater/plays"/>
    <n v="103.8"/>
    <n v="34.6"/>
    <x v="1"/>
    <s v="plays"/>
    <x v="5"/>
    <s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d v="2016-06-03T13:31:22"/>
    <n v="1462368682"/>
    <x v="3389"/>
    <b v="0"/>
    <n v="62"/>
    <b v="1"/>
    <s v="theater/plays"/>
    <n v="114.5"/>
    <n v="184.67741935483872"/>
    <x v="1"/>
    <s v="plays"/>
    <x v="5"/>
    <s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d v="2014-07-10T18:35:45"/>
    <n v="1403721345"/>
    <x v="3390"/>
    <b v="0"/>
    <n v="22"/>
    <b v="1"/>
    <s v="theater/plays"/>
    <n v="102.4"/>
    <n v="69.818181818181813"/>
    <x v="1"/>
    <s v="plays"/>
    <x v="0"/>
    <s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d v="2014-08-08T22:28:00"/>
    <n v="1404997548"/>
    <x v="3391"/>
    <b v="0"/>
    <n v="18"/>
    <b v="1"/>
    <s v="theater/plays"/>
    <n v="223"/>
    <n v="61.944444444444443"/>
    <x v="1"/>
    <s v="plays"/>
    <x v="3"/>
    <s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d v="2016-05-06T20:17:35"/>
    <n v="1458245855"/>
    <x v="3392"/>
    <b v="0"/>
    <n v="12"/>
    <b v="1"/>
    <s v="theater/plays"/>
    <n v="100"/>
    <n v="41.666666666666664"/>
    <x v="1"/>
    <s v="plays"/>
    <x v="10"/>
    <s v="2016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d v="2014-11-06T00:46:00"/>
    <n v="1413065230"/>
    <x v="3393"/>
    <b v="0"/>
    <n v="44"/>
    <b v="1"/>
    <s v="theater/plays"/>
    <n v="105.80000000000001"/>
    <n v="36.06818181818182"/>
    <x v="1"/>
    <s v="plays"/>
    <x v="8"/>
    <s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d v="2014-07-27T14:17:25"/>
    <n v="1403878645"/>
    <x v="3394"/>
    <b v="0"/>
    <n v="27"/>
    <b v="1"/>
    <s v="theater/plays"/>
    <n v="142.36363636363635"/>
    <n v="29"/>
    <x v="1"/>
    <s v="plays"/>
    <x v="0"/>
    <s v="2014"/>
  </r>
  <r>
    <n v="3395"/>
    <s v="MIRAMAR"/>
    <s v="Miramar is a a darkly funny play exploring what it is we call â€˜homeâ€™."/>
    <n v="500"/>
    <n v="920"/>
    <x v="0"/>
    <s v="GB"/>
    <x v="1"/>
    <n v="1433009400"/>
    <d v="2015-05-30T18:10:00"/>
    <n v="1431795944"/>
    <x v="3395"/>
    <b v="0"/>
    <n v="38"/>
    <b v="1"/>
    <s v="theater/plays"/>
    <n v="184"/>
    <n v="24.210526315789473"/>
    <x v="1"/>
    <s v="plays"/>
    <x v="10"/>
    <s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d v="2014-06-01T03:59:00"/>
    <n v="1399286589"/>
    <x v="3396"/>
    <b v="0"/>
    <n v="28"/>
    <b v="1"/>
    <s v="theater/plays"/>
    <n v="104.33333333333333"/>
    <n v="55.892857142857146"/>
    <x v="1"/>
    <s v="plays"/>
    <x v="5"/>
    <s v="2014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d v="2016-02-18T22:00:00"/>
    <n v="1452338929"/>
    <x v="3397"/>
    <b v="0"/>
    <n v="24"/>
    <b v="1"/>
    <s v="theater/plays"/>
    <n v="112.00000000000001"/>
    <n v="11.666666666666666"/>
    <x v="1"/>
    <s v="plays"/>
    <x v="2"/>
    <s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d v="2014-11-21T17:00:00"/>
    <n v="1414605776"/>
    <x v="3398"/>
    <b v="0"/>
    <n v="65"/>
    <b v="1"/>
    <s v="theater/plays"/>
    <n v="111.07499999999999"/>
    <n v="68.353846153846149"/>
    <x v="1"/>
    <s v="plays"/>
    <x v="8"/>
    <s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d v="2015-02-21T22:05:25"/>
    <n v="1421964325"/>
    <x v="3399"/>
    <b v="0"/>
    <n v="46"/>
    <b v="1"/>
    <s v="theater/plays"/>
    <n v="103.75000000000001"/>
    <n v="27.065217391304348"/>
    <x v="1"/>
    <s v="plays"/>
    <x v="2"/>
    <s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d v="2014-08-28T22:53:34"/>
    <n v="1405378414"/>
    <x v="3400"/>
    <b v="0"/>
    <n v="85"/>
    <b v="1"/>
    <s v="theater/plays"/>
    <n v="100.41"/>
    <n v="118.12941176470588"/>
    <x v="1"/>
    <s v="plays"/>
    <x v="3"/>
    <s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d v="2015-08-07T17:22:26"/>
    <n v="1436376146"/>
    <x v="3401"/>
    <b v="0"/>
    <n v="66"/>
    <b v="1"/>
    <s v="theater/plays"/>
    <n v="101.86206896551724"/>
    <n v="44.757575757575758"/>
    <x v="1"/>
    <s v="plays"/>
    <x v="3"/>
    <s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d v="2015-11-12T02:31:00"/>
    <n v="1444747843"/>
    <x v="3402"/>
    <b v="0"/>
    <n v="165"/>
    <b v="1"/>
    <s v="theater/plays"/>
    <n v="109.76666666666665"/>
    <n v="99.787878787878782"/>
    <x v="1"/>
    <s v="plays"/>
    <x v="8"/>
    <s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d v="2015-06-25T11:05:24"/>
    <n v="1432638324"/>
    <x v="3403"/>
    <b v="0"/>
    <n v="17"/>
    <b v="1"/>
    <s v="theater/plays"/>
    <n v="100"/>
    <n v="117.64705882352941"/>
    <x v="1"/>
    <s v="plays"/>
    <x v="5"/>
    <s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d v="2015-06-17T12:05:02"/>
    <n v="1432814702"/>
    <x v="3404"/>
    <b v="0"/>
    <n v="3"/>
    <b v="1"/>
    <s v="theater/plays"/>
    <n v="122"/>
    <n v="203.33333333333334"/>
    <x v="1"/>
    <s v="plays"/>
    <x v="5"/>
    <s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d v="2016-03-01T23:59:00"/>
    <n v="1455063886"/>
    <x v="3405"/>
    <b v="0"/>
    <n v="17"/>
    <b v="1"/>
    <s v="theater/plays"/>
    <n v="137.57142857142856"/>
    <n v="28.323529411764707"/>
    <x v="1"/>
    <s v="plays"/>
    <x v="1"/>
    <s v="2016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d v="2014-07-16T11:49:36"/>
    <n v="1401623376"/>
    <x v="3406"/>
    <b v="0"/>
    <n v="91"/>
    <b v="1"/>
    <s v="theater/plays"/>
    <n v="100.31000000000002"/>
    <n v="110.23076923076923"/>
    <x v="1"/>
    <s v="plays"/>
    <x v="0"/>
    <s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d v="2014-07-06T10:08:09"/>
    <n v="1402049289"/>
    <x v="3407"/>
    <b v="0"/>
    <n v="67"/>
    <b v="1"/>
    <s v="theater/plays"/>
    <n v="107.1"/>
    <n v="31.970149253731343"/>
    <x v="1"/>
    <s v="plays"/>
    <x v="0"/>
    <s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d v="2014-07-18T23:48:24"/>
    <n v="1403135304"/>
    <x v="3408"/>
    <b v="0"/>
    <n v="18"/>
    <b v="1"/>
    <s v="theater/plays"/>
    <n v="211"/>
    <n v="58.611111111111114"/>
    <x v="1"/>
    <s v="plays"/>
    <x v="0"/>
    <s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d v="2016-07-31T20:58:00"/>
    <n v="1466710358"/>
    <x v="3409"/>
    <b v="0"/>
    <n v="21"/>
    <b v="1"/>
    <s v="theater/plays"/>
    <n v="123.6"/>
    <n v="29.428571428571427"/>
    <x v="1"/>
    <s v="plays"/>
    <x v="0"/>
    <s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d v="2016-06-06T07:00:00"/>
    <n v="1462841990"/>
    <x v="3410"/>
    <b v="0"/>
    <n v="40"/>
    <b v="1"/>
    <s v="theater/plays"/>
    <n v="108.5"/>
    <n v="81.375"/>
    <x v="1"/>
    <s v="plays"/>
    <x v="5"/>
    <s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d v="2015-10-08T00:32:52"/>
    <n v="1442536372"/>
    <x v="3411"/>
    <b v="0"/>
    <n v="78"/>
    <b v="1"/>
    <s v="theater/plays"/>
    <n v="103.56666666666668"/>
    <n v="199.16666666666666"/>
    <x v="1"/>
    <s v="plays"/>
    <x v="11"/>
    <s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d v="2014-09-27T23:01:02"/>
    <n v="1409266862"/>
    <x v="3412"/>
    <b v="0"/>
    <n v="26"/>
    <b v="1"/>
    <s v="theater/plays"/>
    <n v="100"/>
    <n v="115.38461538461539"/>
    <x v="1"/>
    <s v="plays"/>
    <x v="7"/>
    <s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d v="2015-02-28T04:59:00"/>
    <n v="1424280938"/>
    <x v="3413"/>
    <b v="0"/>
    <n v="14"/>
    <b v="1"/>
    <s v="theater/plays"/>
    <n v="130"/>
    <n v="46.428571428571431"/>
    <x v="1"/>
    <s v="plays"/>
    <x v="2"/>
    <s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d v="2016-12-01T07:59:00"/>
    <n v="1478030325"/>
    <x v="3414"/>
    <b v="0"/>
    <n v="44"/>
    <b v="1"/>
    <s v="theater/plays"/>
    <n v="103.49999999999999"/>
    <n v="70.568181818181813"/>
    <x v="1"/>
    <s v="plays"/>
    <x v="4"/>
    <s v="2016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d v="2016-04-17T23:30:00"/>
    <n v="1459999656"/>
    <x v="3415"/>
    <b v="0"/>
    <n v="9"/>
    <b v="1"/>
    <s v="theater/plays"/>
    <n v="100"/>
    <n v="22.222222222222221"/>
    <x v="1"/>
    <s v="plays"/>
    <x v="6"/>
    <s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d v="2015-04-23T18:30:00"/>
    <n v="1427363645"/>
    <x v="3416"/>
    <b v="0"/>
    <n v="30"/>
    <b v="1"/>
    <s v="theater/plays"/>
    <n v="119.6"/>
    <n v="159.46666666666667"/>
    <x v="1"/>
    <s v="plays"/>
    <x v="6"/>
    <s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d v="2014-10-26T00:43:00"/>
    <n v="1410558948"/>
    <x v="3417"/>
    <b v="0"/>
    <n v="45"/>
    <b v="1"/>
    <s v="theater/plays"/>
    <n v="100.00058823529412"/>
    <n v="37.777999999999999"/>
    <x v="1"/>
    <s v="plays"/>
    <x v="11"/>
    <s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d v="2014-05-23T20:01:47"/>
    <n v="1398283307"/>
    <x v="3418"/>
    <b v="0"/>
    <n v="56"/>
    <b v="1"/>
    <s v="theater/plays"/>
    <n v="100.875"/>
    <n v="72.053571428571431"/>
    <x v="1"/>
    <s v="plays"/>
    <x v="10"/>
    <s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d v="2016-04-06T21:30:00"/>
    <n v="1458416585"/>
    <x v="3419"/>
    <b v="0"/>
    <n v="46"/>
    <b v="1"/>
    <s v="theater/plays"/>
    <n v="106.54545454545455"/>
    <n v="63.695652173913047"/>
    <x v="1"/>
    <s v="plays"/>
    <x v="6"/>
    <s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d v="2016-02-14T00:00:00"/>
    <n v="1454638202"/>
    <x v="3420"/>
    <b v="0"/>
    <n v="34"/>
    <b v="1"/>
    <s v="theater/plays"/>
    <n v="138"/>
    <n v="28.411764705882351"/>
    <x v="1"/>
    <s v="plays"/>
    <x v="2"/>
    <s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d v="2015-03-04T18:59:23"/>
    <n v="1422903563"/>
    <x v="3421"/>
    <b v="0"/>
    <n v="98"/>
    <b v="1"/>
    <s v="theater/plays"/>
    <n v="101.15"/>
    <n v="103.21428571428571"/>
    <x v="1"/>
    <s v="plays"/>
    <x v="1"/>
    <s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d v="2015-12-14T00:00:00"/>
    <n v="1447594176"/>
    <x v="3422"/>
    <b v="0"/>
    <n v="46"/>
    <b v="1"/>
    <s v="theater/plays"/>
    <n v="109.1"/>
    <n v="71.152173913043484"/>
    <x v="1"/>
    <s v="plays"/>
    <x v="4"/>
    <s v="2015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d v="2015-04-24T21:52:21"/>
    <n v="1427320341"/>
    <x v="3423"/>
    <b v="0"/>
    <n v="10"/>
    <b v="1"/>
    <s v="theater/plays"/>
    <n v="140"/>
    <n v="35"/>
    <x v="1"/>
    <s v="plays"/>
    <x v="6"/>
    <s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d v="2015-02-05T06:59:00"/>
    <n v="1421252084"/>
    <x v="3424"/>
    <b v="0"/>
    <n v="76"/>
    <b v="1"/>
    <s v="theater/plays"/>
    <n v="103.58333333333334"/>
    <n v="81.776315789473685"/>
    <x v="1"/>
    <s v="plays"/>
    <x v="2"/>
    <s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d v="2014-10-04T14:48:56"/>
    <n v="1409669336"/>
    <x v="3425"/>
    <b v="0"/>
    <n v="104"/>
    <b v="1"/>
    <s v="theater/plays"/>
    <n v="102.97033333333331"/>
    <n v="297.02980769230766"/>
    <x v="1"/>
    <s v="plays"/>
    <x v="11"/>
    <s v="2014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d v="2014-09-21T02:00:00"/>
    <n v="1409620903"/>
    <x v="3426"/>
    <b v="0"/>
    <n v="87"/>
    <b v="1"/>
    <s v="theater/plays"/>
    <n v="108.13333333333333"/>
    <n v="46.609195402298852"/>
    <x v="1"/>
    <s v="plays"/>
    <x v="7"/>
    <s v="2014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d v="2014-07-02T15:29:12"/>
    <n v="1401722952"/>
    <x v="3427"/>
    <b v="0"/>
    <n v="29"/>
    <b v="1"/>
    <s v="theater/plays"/>
    <n v="100"/>
    <n v="51.724137931034484"/>
    <x v="1"/>
    <s v="plays"/>
    <x v="0"/>
    <s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d v="2015-02-28T17:00:00"/>
    <n v="1422983847"/>
    <x v="3428"/>
    <b v="0"/>
    <n v="51"/>
    <b v="1"/>
    <s v="theater/plays"/>
    <n v="102.75000000000001"/>
    <n v="40.294117647058826"/>
    <x v="1"/>
    <s v="plays"/>
    <x v="2"/>
    <s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d v="2016-11-02T00:31:01"/>
    <n v="1476837061"/>
    <x v="3429"/>
    <b v="0"/>
    <n v="12"/>
    <b v="1"/>
    <s v="theater/plays"/>
    <n v="130"/>
    <n v="16.25"/>
    <x v="1"/>
    <s v="plays"/>
    <x v="8"/>
    <s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d v="2014-07-30T22:41:41"/>
    <n v="1404168101"/>
    <x v="3430"/>
    <b v="0"/>
    <n v="72"/>
    <b v="1"/>
    <s v="theater/plays"/>
    <n v="108.54949999999999"/>
    <n v="30.152638888888887"/>
    <x v="1"/>
    <s v="plays"/>
    <x v="0"/>
    <s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d v="2014-08-18T17:32:33"/>
    <n v="1405791153"/>
    <x v="3431"/>
    <b v="0"/>
    <n v="21"/>
    <b v="1"/>
    <s v="theater/plays"/>
    <n v="100"/>
    <n v="95.238095238095241"/>
    <x v="1"/>
    <s v="plays"/>
    <x v="3"/>
    <s v="2014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d v="2016-02-05T22:00:00"/>
    <n v="1452520614"/>
    <x v="3432"/>
    <b v="0"/>
    <n v="42"/>
    <b v="1"/>
    <s v="theater/plays"/>
    <n v="109.65"/>
    <n v="52.214285714285715"/>
    <x v="1"/>
    <s v="plays"/>
    <x v="2"/>
    <s v="2016"/>
  </r>
  <r>
    <n v="3433"/>
    <s v="The Dybbuk"/>
    <s v="death&amp;pretzels presents their first Chicago based project:_x000a_The Dybbuk by S. Ansky"/>
    <n v="9500"/>
    <n v="9525"/>
    <x v="0"/>
    <s v="US"/>
    <x v="0"/>
    <n v="1402974000"/>
    <d v="2014-06-17T03:00:00"/>
    <n v="1400290255"/>
    <x v="3433"/>
    <b v="0"/>
    <n v="71"/>
    <b v="1"/>
    <s v="theater/plays"/>
    <n v="100.26315789473684"/>
    <n v="134.1549295774648"/>
    <x v="1"/>
    <s v="plays"/>
    <x v="5"/>
    <s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d v="2014-07-10T09:07:49"/>
    <n v="1402391269"/>
    <x v="3434"/>
    <b v="0"/>
    <n v="168"/>
    <b v="1"/>
    <s v="theater/plays"/>
    <n v="105.55000000000001"/>
    <n v="62.827380952380949"/>
    <x v="1"/>
    <s v="plays"/>
    <x v="0"/>
    <s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d v="2016-08-07T03:00:00"/>
    <n v="1469112493"/>
    <x v="3435"/>
    <b v="0"/>
    <n v="19"/>
    <b v="1"/>
    <s v="theater/plays"/>
    <n v="112.00000000000001"/>
    <n v="58.94736842105263"/>
    <x v="1"/>
    <s v="plays"/>
    <x v="3"/>
    <s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d v="2014-08-21T16:28:00"/>
    <n v="1406811593"/>
    <x v="3436"/>
    <b v="0"/>
    <n v="37"/>
    <b v="1"/>
    <s v="theater/plays"/>
    <n v="105.89999999999999"/>
    <n v="143.1081081081081"/>
    <x v="1"/>
    <s v="plays"/>
    <x v="3"/>
    <s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d v="2015-08-19T17:03:40"/>
    <n v="1437411820"/>
    <x v="3437"/>
    <b v="0"/>
    <n v="36"/>
    <b v="1"/>
    <s v="theater/plays"/>
    <n v="101"/>
    <n v="84.166666666666671"/>
    <x v="1"/>
    <s v="plays"/>
    <x v="3"/>
    <s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d v="2015-05-02T21:00:00"/>
    <n v="1428358567"/>
    <x v="3438"/>
    <b v="0"/>
    <n v="14"/>
    <b v="1"/>
    <s v="theater/plays"/>
    <n v="104.2"/>
    <n v="186.07142857142858"/>
    <x v="1"/>
    <s v="plays"/>
    <x v="10"/>
    <s v="2015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d v="2016-01-19T04:59:00"/>
    <n v="1452030730"/>
    <x v="3439"/>
    <b v="0"/>
    <n v="18"/>
    <b v="1"/>
    <s v="theater/plays"/>
    <n v="134.67833333333334"/>
    <n v="89.785555555555561"/>
    <x v="1"/>
    <s v="plays"/>
    <x v="9"/>
    <s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d v="2014-07-11T16:15:00"/>
    <n v="1403146628"/>
    <x v="3440"/>
    <b v="0"/>
    <n v="82"/>
    <b v="1"/>
    <s v="theater/plays"/>
    <n v="105.2184"/>
    <n v="64.157560975609755"/>
    <x v="1"/>
    <s v="plays"/>
    <x v="0"/>
    <s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d v="2015-11-13T20:17:00"/>
    <n v="1445077121"/>
    <x v="3441"/>
    <b v="0"/>
    <n v="43"/>
    <b v="1"/>
    <s v="theater/plays"/>
    <n v="102.60000000000001"/>
    <n v="59.651162790697676"/>
    <x v="1"/>
    <s v="plays"/>
    <x v="8"/>
    <s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d v="2015-05-30T20:11:12"/>
    <n v="1430424672"/>
    <x v="3442"/>
    <b v="0"/>
    <n v="8"/>
    <b v="1"/>
    <s v="theater/plays"/>
    <n v="100"/>
    <n v="31.25"/>
    <x v="1"/>
    <s v="plays"/>
    <x v="10"/>
    <s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d v="2014-09-09T12:35:46"/>
    <n v="1407674146"/>
    <x v="3443"/>
    <b v="0"/>
    <n v="45"/>
    <b v="1"/>
    <s v="theater/plays"/>
    <n v="185.5"/>
    <n v="41.222222222222221"/>
    <x v="1"/>
    <s v="plays"/>
    <x v="7"/>
    <s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d v="2016-06-08T13:59:00"/>
    <n v="1464677986"/>
    <x v="3444"/>
    <b v="0"/>
    <n v="20"/>
    <b v="1"/>
    <s v="theater/plays"/>
    <n v="289"/>
    <n v="43.35"/>
    <x v="1"/>
    <s v="plays"/>
    <x v="5"/>
    <s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d v="2015-10-23T12:43:56"/>
    <n v="1443185036"/>
    <x v="3445"/>
    <b v="0"/>
    <n v="31"/>
    <b v="1"/>
    <s v="theater/plays"/>
    <n v="100"/>
    <n v="64.516129032258064"/>
    <x v="1"/>
    <s v="plays"/>
    <x v="11"/>
    <s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d v="2015-02-05T12:20:00"/>
    <n v="1421092725"/>
    <x v="3446"/>
    <b v="0"/>
    <n v="25"/>
    <b v="1"/>
    <s v="theater/plays"/>
    <n v="108.2"/>
    <n v="43.28"/>
    <x v="1"/>
    <s v="plays"/>
    <x v="2"/>
    <s v="2015"/>
  </r>
  <r>
    <n v="3447"/>
    <s v="The Vagabond Halfback"/>
    <s v="&quot;He was a poet, a vagrant, a philosopher, a lady's man and a hard drinker&quot;"/>
    <n v="1000"/>
    <n v="1078"/>
    <x v="0"/>
    <s v="US"/>
    <x v="0"/>
    <n v="1458332412"/>
    <d v="2016-03-18T20:20:12"/>
    <n v="1454448012"/>
    <x v="3447"/>
    <b v="0"/>
    <n v="14"/>
    <b v="1"/>
    <s v="theater/plays"/>
    <n v="107.80000000000001"/>
    <n v="77"/>
    <x v="1"/>
    <s v="plays"/>
    <x v="1"/>
    <s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d v="2014-12-17T02:51:29"/>
    <n v="1416192689"/>
    <x v="3448"/>
    <b v="0"/>
    <n v="45"/>
    <b v="1"/>
    <s v="theater/plays"/>
    <n v="109.76190476190477"/>
    <n v="51.222222222222221"/>
    <x v="1"/>
    <s v="plays"/>
    <x v="4"/>
    <s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d v="2016-07-09T04:00:00"/>
    <n v="1465607738"/>
    <x v="3449"/>
    <b v="0"/>
    <n v="20"/>
    <b v="1"/>
    <s v="theater/plays"/>
    <n v="170.625"/>
    <n v="68.25"/>
    <x v="1"/>
    <s v="plays"/>
    <x v="0"/>
    <s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d v="2015-04-02T15:54:31"/>
    <n v="1422809671"/>
    <x v="3450"/>
    <b v="0"/>
    <n v="39"/>
    <b v="1"/>
    <s v="theater/plays"/>
    <n v="152"/>
    <n v="19.487179487179485"/>
    <x v="1"/>
    <s v="plays"/>
    <x v="6"/>
    <s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d v="2015-04-21T17:22:07"/>
    <n v="1427304127"/>
    <x v="3451"/>
    <b v="0"/>
    <n v="16"/>
    <b v="1"/>
    <s v="theater/plays"/>
    <n v="101.23076923076924"/>
    <n v="41.125"/>
    <x v="1"/>
    <s v="plays"/>
    <x v="6"/>
    <s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d v="2014-07-23T03:59:00"/>
    <n v="1404141626"/>
    <x v="3452"/>
    <b v="0"/>
    <n v="37"/>
    <b v="1"/>
    <s v="theater/plays"/>
    <n v="153.19999999999999"/>
    <n v="41.405405405405403"/>
    <x v="1"/>
    <s v="plays"/>
    <x v="0"/>
    <s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d v="2016-08-13T23:29:16"/>
    <n v="1465946956"/>
    <x v="3453"/>
    <b v="0"/>
    <n v="14"/>
    <b v="1"/>
    <s v="theater/plays"/>
    <n v="128.33333333333334"/>
    <n v="27.5"/>
    <x v="1"/>
    <s v="plays"/>
    <x v="3"/>
    <s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d v="2014-07-31T16:45:59"/>
    <n v="1404233159"/>
    <x v="3454"/>
    <b v="0"/>
    <n v="21"/>
    <b v="1"/>
    <s v="theater/plays"/>
    <n v="100.71428571428571"/>
    <n v="33.571428571428569"/>
    <x v="1"/>
    <s v="plays"/>
    <x v="0"/>
    <s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d v="2016-10-13T18:00:27"/>
    <n v="1473789627"/>
    <x v="3455"/>
    <b v="0"/>
    <n v="69"/>
    <b v="1"/>
    <s v="theater/plays"/>
    <n v="100.64999999999999"/>
    <n v="145.86956521739131"/>
    <x v="1"/>
    <s v="plays"/>
    <x v="11"/>
    <s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d v="2014-08-01T06:59:00"/>
    <n v="1404190567"/>
    <x v="3456"/>
    <b v="0"/>
    <n v="16"/>
    <b v="1"/>
    <s v="theater/plays"/>
    <n v="191.3"/>
    <n v="358.6875"/>
    <x v="1"/>
    <s v="plays"/>
    <x v="3"/>
    <s v="2014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d v="2015-02-12T05:59:00"/>
    <n v="1421081857"/>
    <x v="3457"/>
    <b v="0"/>
    <n v="55"/>
    <b v="1"/>
    <s v="theater/plays"/>
    <n v="140.19999999999999"/>
    <n v="50.981818181818184"/>
    <x v="1"/>
    <s v="plays"/>
    <x v="2"/>
    <s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d v="2015-02-03T04:27:00"/>
    <n v="1420606303"/>
    <x v="3458"/>
    <b v="0"/>
    <n v="27"/>
    <b v="1"/>
    <s v="theater/plays"/>
    <n v="124.33537832310839"/>
    <n v="45.037037037037038"/>
    <x v="1"/>
    <s v="plays"/>
    <x v="2"/>
    <s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d v="2016-05-20T11:31:00"/>
    <n v="1461151860"/>
    <x v="3459"/>
    <b v="0"/>
    <n v="36"/>
    <b v="1"/>
    <s v="theater/plays"/>
    <n v="126.2"/>
    <n v="17.527777777777779"/>
    <x v="1"/>
    <s v="plays"/>
    <x v="10"/>
    <s v="2016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d v="2014-08-15T12:39:12"/>
    <n v="1406896752"/>
    <x v="3460"/>
    <b v="0"/>
    <n v="19"/>
    <b v="1"/>
    <s v="theater/plays"/>
    <n v="190"/>
    <n v="50"/>
    <x v="1"/>
    <s v="plays"/>
    <x v="3"/>
    <s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d v="2016-10-29T03:00:00"/>
    <n v="1475248279"/>
    <x v="3461"/>
    <b v="0"/>
    <n v="12"/>
    <b v="1"/>
    <s v="theater/plays"/>
    <n v="139"/>
    <n v="57.916666666666664"/>
    <x v="1"/>
    <s v="plays"/>
    <x v="11"/>
    <s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d v="2015-07-10T18:00:00"/>
    <n v="1435181628"/>
    <x v="3462"/>
    <b v="0"/>
    <n v="17"/>
    <b v="1"/>
    <s v="theater/plays"/>
    <n v="202"/>
    <n v="29.705882352941178"/>
    <x v="1"/>
    <s v="plays"/>
    <x v="0"/>
    <s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d v="2016-10-11T03:59:00"/>
    <n v="1472594585"/>
    <x v="3463"/>
    <b v="0"/>
    <n v="114"/>
    <b v="1"/>
    <s v="theater/plays"/>
    <n v="103.38000000000001"/>
    <n v="90.684210526315795"/>
    <x v="1"/>
    <s v="plays"/>
    <x v="11"/>
    <s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d v="2016-08-23T03:07:17"/>
    <n v="1469329637"/>
    <x v="3464"/>
    <b v="0"/>
    <n v="93"/>
    <b v="1"/>
    <s v="theater/plays"/>
    <n v="102.3236"/>
    <n v="55.012688172043013"/>
    <x v="1"/>
    <s v="plays"/>
    <x v="3"/>
    <s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d v="2015-08-09T16:00:00"/>
    <n v="1436972472"/>
    <x v="3465"/>
    <b v="0"/>
    <n v="36"/>
    <b v="1"/>
    <s v="theater/plays"/>
    <n v="103"/>
    <n v="57.222222222222221"/>
    <x v="1"/>
    <s v="plays"/>
    <x v="3"/>
    <s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d v="2016-04-19T23:27:30"/>
    <n v="1455928050"/>
    <x v="3466"/>
    <b v="0"/>
    <n v="61"/>
    <b v="1"/>
    <s v="theater/plays"/>
    <n v="127.14285714285714"/>
    <n v="72.950819672131146"/>
    <x v="1"/>
    <s v="plays"/>
    <x v="6"/>
    <s v="2016"/>
  </r>
  <r>
    <n v="3467"/>
    <s v="Venus in Fur, Los Angeles."/>
    <s v="Venus in Fur, By David Ives."/>
    <n v="3000"/>
    <n v="3030"/>
    <x v="0"/>
    <s v="US"/>
    <x v="0"/>
    <n v="1426864032"/>
    <d v="2015-03-20T15:07:12"/>
    <n v="1424275632"/>
    <x v="3467"/>
    <b v="0"/>
    <n v="47"/>
    <b v="1"/>
    <s v="theater/plays"/>
    <n v="101"/>
    <n v="64.468085106382972"/>
    <x v="1"/>
    <s v="plays"/>
    <x v="1"/>
    <s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d v="2016-09-21T03:00:00"/>
    <n v="1471976529"/>
    <x v="3468"/>
    <b v="0"/>
    <n v="17"/>
    <b v="1"/>
    <s v="theater/plays"/>
    <n v="121.78"/>
    <n v="716.35294117647061"/>
    <x v="1"/>
    <s v="plays"/>
    <x v="7"/>
    <s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d v="2016-04-28T15:24:05"/>
    <n v="1459265045"/>
    <x v="3469"/>
    <b v="0"/>
    <n v="63"/>
    <b v="1"/>
    <s v="theater/plays"/>
    <n v="113.39285714285714"/>
    <n v="50.396825396825399"/>
    <x v="1"/>
    <s v="plays"/>
    <x v="6"/>
    <s v="2016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d v="2016-07-15T21:38:00"/>
    <n v="1465345902"/>
    <x v="3470"/>
    <b v="0"/>
    <n v="9"/>
    <b v="1"/>
    <s v="theater/plays"/>
    <n v="150"/>
    <n v="41.666666666666664"/>
    <x v="1"/>
    <s v="plays"/>
    <x v="0"/>
    <s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d v="2014-08-31T20:00:00"/>
    <n v="1405971690"/>
    <x v="3471"/>
    <b v="0"/>
    <n v="30"/>
    <b v="1"/>
    <s v="theater/plays"/>
    <n v="214.6"/>
    <n v="35.766666666666666"/>
    <x v="1"/>
    <s v="plays"/>
    <x v="3"/>
    <s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d v="2014-11-06T05:59:00"/>
    <n v="1413432331"/>
    <x v="3472"/>
    <b v="0"/>
    <n v="23"/>
    <b v="1"/>
    <s v="theater/plays"/>
    <n v="102.05"/>
    <n v="88.739130434782609"/>
    <x v="1"/>
    <s v="plays"/>
    <x v="8"/>
    <s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d v="2015-03-20T20:27:00"/>
    <n v="1425067296"/>
    <x v="3473"/>
    <b v="0"/>
    <n v="33"/>
    <b v="1"/>
    <s v="theater/plays"/>
    <n v="100"/>
    <n v="148.4848484848485"/>
    <x v="1"/>
    <s v="plays"/>
    <x v="1"/>
    <s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d v="2016-07-20T12:02:11"/>
    <n v="1466424131"/>
    <x v="3474"/>
    <b v="0"/>
    <n v="39"/>
    <b v="1"/>
    <s v="theater/plays"/>
    <n v="101"/>
    <n v="51.794871794871796"/>
    <x v="1"/>
    <s v="plays"/>
    <x v="0"/>
    <s v="2016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d v="2014-11-03T00:00:00"/>
    <n v="1412629704"/>
    <x v="3475"/>
    <b v="0"/>
    <n v="17"/>
    <b v="1"/>
    <s v="theater/plays"/>
    <n v="113.33333333333333"/>
    <n v="20"/>
    <x v="1"/>
    <s v="plays"/>
    <x v="8"/>
    <s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d v="2014-10-27T03:00:00"/>
    <n v="1412836990"/>
    <x v="3476"/>
    <b v="0"/>
    <n v="6"/>
    <b v="1"/>
    <s v="theater/plays"/>
    <n v="104"/>
    <n v="52"/>
    <x v="1"/>
    <s v="plays"/>
    <x v="11"/>
    <s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d v="2015-05-17T03:00:00"/>
    <n v="1430761243"/>
    <x v="3477"/>
    <b v="0"/>
    <n v="39"/>
    <b v="1"/>
    <s v="theater/plays"/>
    <n v="115.33333333333333"/>
    <n v="53.230769230769234"/>
    <x v="1"/>
    <s v="plays"/>
    <x v="10"/>
    <s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d v="2015-03-16T21:00:00"/>
    <n v="1424296822"/>
    <x v="3478"/>
    <b v="0"/>
    <n v="57"/>
    <b v="1"/>
    <s v="theater/plays"/>
    <n v="112.85000000000001"/>
    <n v="39.596491228070178"/>
    <x v="1"/>
    <s v="plays"/>
    <x v="1"/>
    <s v="2015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d v="2014-06-21T20:31:20"/>
    <n v="1400790680"/>
    <x v="3479"/>
    <b v="0"/>
    <n v="56"/>
    <b v="1"/>
    <s v="theater/plays"/>
    <n v="127.86666666666666"/>
    <n v="34.25"/>
    <x v="1"/>
    <s v="plays"/>
    <x v="5"/>
    <s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d v="2015-07-10T21:00:00"/>
    <n v="1434440227"/>
    <x v="3480"/>
    <b v="0"/>
    <n v="13"/>
    <b v="1"/>
    <s v="theater/plays"/>
    <n v="142.66666666666669"/>
    <n v="164.61538461538461"/>
    <x v="1"/>
    <s v="plays"/>
    <x v="0"/>
    <s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d v="2015-01-02T05:56:28"/>
    <n v="1418709388"/>
    <x v="3481"/>
    <b v="0"/>
    <n v="95"/>
    <b v="1"/>
    <s v="theater/plays"/>
    <n v="118.8"/>
    <n v="125.05263157894737"/>
    <x v="1"/>
    <s v="plays"/>
    <x v="9"/>
    <s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d v="2014-07-06T18:31:06"/>
    <n v="1402079466"/>
    <x v="3482"/>
    <b v="0"/>
    <n v="80"/>
    <b v="1"/>
    <s v="theater/plays"/>
    <n v="138.33333333333334"/>
    <n v="51.875"/>
    <x v="1"/>
    <s v="plays"/>
    <x v="0"/>
    <s v="2014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d v="2014-07-03T16:03:01"/>
    <n v="1401811381"/>
    <x v="3483"/>
    <b v="0"/>
    <n v="133"/>
    <b v="1"/>
    <s v="theater/plays"/>
    <n v="159.9402985074627"/>
    <n v="40.285714285714285"/>
    <x v="1"/>
    <s v="plays"/>
    <x v="0"/>
    <s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d v="2016-06-15T18:14:59"/>
    <n v="1463422499"/>
    <x v="3484"/>
    <b v="0"/>
    <n v="44"/>
    <b v="1"/>
    <s v="theater/plays"/>
    <n v="114.24000000000001"/>
    <n v="64.909090909090907"/>
    <x v="1"/>
    <s v="plays"/>
    <x v="5"/>
    <s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d v="2016-02-02T16:38:00"/>
    <n v="1451839080"/>
    <x v="3485"/>
    <b v="0"/>
    <n v="30"/>
    <b v="1"/>
    <s v="theater/plays"/>
    <n v="100.60606060606061"/>
    <n v="55.333333333333336"/>
    <x v="1"/>
    <s v="plays"/>
    <x v="2"/>
    <s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d v="2015-06-03T06:59:00"/>
    <n v="1430600401"/>
    <x v="3486"/>
    <b v="0"/>
    <n v="56"/>
    <b v="1"/>
    <s v="theater/plays"/>
    <n v="155.20000000000002"/>
    <n v="83.142857142857139"/>
    <x v="1"/>
    <s v="plays"/>
    <x v="5"/>
    <s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d v="2015-06-24T22:34:12"/>
    <n v="1432593252"/>
    <x v="3487"/>
    <b v="0"/>
    <n v="66"/>
    <b v="1"/>
    <s v="theater/plays"/>
    <n v="127.75000000000001"/>
    <n v="38.712121212121211"/>
    <x v="1"/>
    <s v="plays"/>
    <x v="5"/>
    <s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d v="2015-04-17T16:00:00"/>
    <n v="1427221560"/>
    <x v="3488"/>
    <b v="0"/>
    <n v="29"/>
    <b v="1"/>
    <s v="theater/plays"/>
    <n v="121.2"/>
    <n v="125.37931034482759"/>
    <x v="1"/>
    <s v="plays"/>
    <x v="6"/>
    <s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d v="2014-05-24T21:00:00"/>
    <n v="1398352531"/>
    <x v="3489"/>
    <b v="0"/>
    <n v="72"/>
    <b v="1"/>
    <s v="theater/plays"/>
    <n v="112.7"/>
    <n v="78.263888888888886"/>
    <x v="1"/>
    <s v="plays"/>
    <x v="10"/>
    <s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d v="2016-04-13T19:15:24"/>
    <n v="1457982924"/>
    <x v="3490"/>
    <b v="0"/>
    <n v="27"/>
    <b v="1"/>
    <s v="theater/plays"/>
    <n v="127.49999999999999"/>
    <n v="47.222222222222221"/>
    <x v="1"/>
    <s v="plays"/>
    <x v="6"/>
    <s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d v="2015-05-18T05:59:44"/>
    <n v="1430114384"/>
    <x v="3491"/>
    <b v="0"/>
    <n v="10"/>
    <b v="1"/>
    <s v="theater/plays"/>
    <n v="158.20000000000002"/>
    <n v="79.099999999999994"/>
    <x v="1"/>
    <s v="plays"/>
    <x v="10"/>
    <s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d v="2015-10-26T00:13:17"/>
    <n v="1442794397"/>
    <x v="3492"/>
    <b v="0"/>
    <n v="35"/>
    <b v="1"/>
    <s v="theater/plays"/>
    <n v="105.26894736842105"/>
    <n v="114.29199999999999"/>
    <x v="1"/>
    <s v="plays"/>
    <x v="11"/>
    <s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d v="2014-08-17T05:11:00"/>
    <n v="1406580436"/>
    <x v="3493"/>
    <b v="0"/>
    <n v="29"/>
    <b v="1"/>
    <s v="theater/plays"/>
    <n v="100"/>
    <n v="51.724137931034484"/>
    <x v="1"/>
    <s v="plays"/>
    <x v="3"/>
    <s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d v="2016-11-26T06:00:00"/>
    <n v="1479186575"/>
    <x v="3494"/>
    <b v="0"/>
    <n v="13"/>
    <b v="1"/>
    <s v="theater/plays"/>
    <n v="100"/>
    <n v="30.76923076923077"/>
    <x v="1"/>
    <s v="plays"/>
    <x v="8"/>
    <s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d v="2014-11-01T17:18:00"/>
    <n v="1412360309"/>
    <x v="3495"/>
    <b v="0"/>
    <n v="72"/>
    <b v="1"/>
    <s v="theater/plays"/>
    <n v="106.86"/>
    <n v="74.208333333333329"/>
    <x v="1"/>
    <s v="plays"/>
    <x v="8"/>
    <s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d v="2016-09-11T20:19:26"/>
    <n v="1470169166"/>
    <x v="3496"/>
    <b v="0"/>
    <n v="78"/>
    <b v="1"/>
    <s v="theater/plays"/>
    <n v="124.4"/>
    <n v="47.846153846153847"/>
    <x v="1"/>
    <s v="plays"/>
    <x v="7"/>
    <s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d v="2016-06-02T22:00:00"/>
    <n v="1463852904"/>
    <x v="3497"/>
    <b v="0"/>
    <n v="49"/>
    <b v="1"/>
    <s v="theater/plays"/>
    <n v="108.70406189555126"/>
    <n v="34.408163265306122"/>
    <x v="1"/>
    <s v="plays"/>
    <x v="5"/>
    <s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d v="2016-05-28T21:44:00"/>
    <n v="1459309704"/>
    <x v="3498"/>
    <b v="0"/>
    <n v="42"/>
    <b v="1"/>
    <s v="theater/plays"/>
    <n v="102.42424242424242"/>
    <n v="40.238095238095241"/>
    <x v="1"/>
    <s v="plays"/>
    <x v="10"/>
    <s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d v="2015-07-01T06:59:00"/>
    <n v="1431046325"/>
    <x v="3499"/>
    <b v="0"/>
    <n v="35"/>
    <b v="1"/>
    <s v="theater/plays"/>
    <n v="105.5"/>
    <n v="60.285714285714285"/>
    <x v="1"/>
    <s v="plays"/>
    <x v="0"/>
    <s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d v="2016-03-07T04:59:00"/>
    <n v="1455919438"/>
    <x v="3500"/>
    <b v="0"/>
    <n v="42"/>
    <b v="1"/>
    <s v="theater/plays"/>
    <n v="106.3"/>
    <n v="25.30952380952381"/>
    <x v="1"/>
    <s v="plays"/>
    <x v="1"/>
    <s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d v="2015-09-11T18:19:55"/>
    <n v="1439835595"/>
    <x v="3501"/>
    <b v="0"/>
    <n v="42"/>
    <b v="1"/>
    <s v="theater/plays"/>
    <n v="100.66666666666666"/>
    <n v="35.952380952380949"/>
    <x v="1"/>
    <s v="plays"/>
    <x v="7"/>
    <s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d v="2016-03-16T03:59:00"/>
    <n v="1456862924"/>
    <x v="3502"/>
    <b v="0"/>
    <n v="31"/>
    <b v="1"/>
    <s v="theater/plays"/>
    <n v="105.4"/>
    <n v="136"/>
    <x v="1"/>
    <s v="plays"/>
    <x v="1"/>
    <s v="2016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d v="2016-07-24T11:28:48"/>
    <n v="1466767728"/>
    <x v="3503"/>
    <b v="0"/>
    <n v="38"/>
    <b v="1"/>
    <s v="theater/plays"/>
    <n v="107.55999999999999"/>
    <n v="70.763157894736835"/>
    <x v="1"/>
    <s v="plays"/>
    <x v="0"/>
    <s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d v="2015-11-19T18:58:11"/>
    <n v="1445363891"/>
    <x v="3504"/>
    <b v="0"/>
    <n v="8"/>
    <b v="1"/>
    <s v="theater/plays"/>
    <n v="100"/>
    <n v="125"/>
    <x v="1"/>
    <s v="plays"/>
    <x v="8"/>
    <s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d v="2014-05-13T04:00:00"/>
    <n v="1398983245"/>
    <x v="3505"/>
    <b v="0"/>
    <n v="39"/>
    <b v="1"/>
    <s v="theater/plays"/>
    <n v="103.76"/>
    <n v="66.512820512820511"/>
    <x v="1"/>
    <s v="plays"/>
    <x v="10"/>
    <s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d v="2014-08-23T17:37:20"/>
    <n v="1404927440"/>
    <x v="3506"/>
    <b v="0"/>
    <n v="29"/>
    <b v="1"/>
    <s v="theater/plays"/>
    <n v="101.49999999999999"/>
    <n v="105"/>
    <x v="1"/>
    <s v="plays"/>
    <x v="3"/>
    <s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d v="2016-05-31T22:08:57"/>
    <n v="1462140537"/>
    <x v="3507"/>
    <b v="0"/>
    <n v="72"/>
    <b v="1"/>
    <s v="theater/plays"/>
    <n v="104.4"/>
    <n v="145"/>
    <x v="1"/>
    <s v="plays"/>
    <x v="10"/>
    <s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d v="2016-05-10T21:00:00"/>
    <n v="1460914253"/>
    <x v="3508"/>
    <b v="0"/>
    <n v="15"/>
    <b v="1"/>
    <s v="theater/plays"/>
    <n v="180"/>
    <n v="12"/>
    <x v="1"/>
    <s v="plays"/>
    <x v="10"/>
    <s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d v="2014-11-21T04:55:00"/>
    <n v="1415392666"/>
    <x v="3509"/>
    <b v="0"/>
    <n v="33"/>
    <b v="1"/>
    <s v="theater/plays"/>
    <n v="106.33333333333333"/>
    <n v="96.666666666666671"/>
    <x v="1"/>
    <s v="plays"/>
    <x v="8"/>
    <s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d v="2014-07-02T14:54:06"/>
    <n v="1402584846"/>
    <x v="3510"/>
    <b v="0"/>
    <n v="15"/>
    <b v="1"/>
    <s v="theater/plays"/>
    <n v="100.55555555555556"/>
    <n v="60.333333333333336"/>
    <x v="1"/>
    <s v="plays"/>
    <x v="0"/>
    <s v="2014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d v="2014-11-07T18:30:00"/>
    <n v="1413406695"/>
    <x v="3511"/>
    <b v="0"/>
    <n v="19"/>
    <b v="1"/>
    <s v="theater/plays"/>
    <n v="101.2"/>
    <n v="79.89473684210526"/>
    <x v="1"/>
    <s v="plays"/>
    <x v="8"/>
    <s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d v="2015-04-23T11:53:12"/>
    <n v="1424609592"/>
    <x v="3512"/>
    <b v="0"/>
    <n v="17"/>
    <b v="1"/>
    <s v="theater/plays"/>
    <n v="100"/>
    <n v="58.823529411764703"/>
    <x v="1"/>
    <s v="plays"/>
    <x v="6"/>
    <s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d v="2014-06-04T04:59:00"/>
    <n v="1400725112"/>
    <x v="3513"/>
    <b v="0"/>
    <n v="44"/>
    <b v="1"/>
    <s v="theater/plays"/>
    <n v="118.39285714285714"/>
    <n v="75.340909090909093"/>
    <x v="1"/>
    <s v="plays"/>
    <x v="5"/>
    <s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d v="2015-02-02T04:59:00"/>
    <n v="1421439552"/>
    <x v="3514"/>
    <b v="0"/>
    <n v="10"/>
    <b v="1"/>
    <s v="theater/plays"/>
    <n v="110.00000000000001"/>
    <n v="55"/>
    <x v="1"/>
    <s v="plays"/>
    <x v="2"/>
    <s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d v="2015-05-31T18:32:51"/>
    <n v="1430505171"/>
    <x v="3515"/>
    <b v="0"/>
    <n v="46"/>
    <b v="1"/>
    <s v="theater/plays"/>
    <n v="102.66666666666666"/>
    <n v="66.956521739130437"/>
    <x v="1"/>
    <s v="plays"/>
    <x v="10"/>
    <s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d v="2014-09-08T03:00:00"/>
    <n v="1407197670"/>
    <x v="3516"/>
    <b v="0"/>
    <n v="11"/>
    <b v="1"/>
    <s v="theater/plays"/>
    <n v="100"/>
    <n v="227.27272727272728"/>
    <x v="1"/>
    <s v="plays"/>
    <x v="7"/>
    <s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d v="2014-07-04T11:00:00"/>
    <n v="1401910634"/>
    <x v="3517"/>
    <b v="0"/>
    <n v="13"/>
    <b v="1"/>
    <s v="theater/plays"/>
    <n v="100"/>
    <n v="307.69230769230768"/>
    <x v="1"/>
    <s v="plays"/>
    <x v="0"/>
    <s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d v="2014-10-02T14:21:00"/>
    <n v="1410461299"/>
    <x v="3518"/>
    <b v="0"/>
    <n v="33"/>
    <b v="1"/>
    <s v="theater/plays"/>
    <n v="110.04599999999999"/>
    <n v="50.020909090909093"/>
    <x v="1"/>
    <s v="plays"/>
    <x v="11"/>
    <s v="2014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d v="2015-03-04T14:22:30"/>
    <n v="1422886950"/>
    <x v="3519"/>
    <b v="0"/>
    <n v="28"/>
    <b v="1"/>
    <s v="theater/plays"/>
    <n v="101.35000000000001"/>
    <n v="72.392857142857139"/>
    <x v="1"/>
    <s v="plays"/>
    <x v="1"/>
    <s v="2015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d v="2015-09-06T13:47:00"/>
    <n v="1439322412"/>
    <x v="3520"/>
    <b v="0"/>
    <n v="21"/>
    <b v="1"/>
    <s v="theater/plays"/>
    <n v="100.75"/>
    <n v="95.952380952380949"/>
    <x v="1"/>
    <s v="plays"/>
    <x v="7"/>
    <s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d v="2014-09-29T08:40:20"/>
    <n v="1409388020"/>
    <x v="3521"/>
    <b v="0"/>
    <n v="13"/>
    <b v="1"/>
    <s v="theater/plays"/>
    <n v="169.42857142857144"/>
    <n v="45.615384615384613"/>
    <x v="1"/>
    <s v="plays"/>
    <x v="7"/>
    <s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d v="2015-09-15T10:06:00"/>
    <n v="1439924246"/>
    <x v="3522"/>
    <b v="0"/>
    <n v="34"/>
    <b v="1"/>
    <s v="theater/plays"/>
    <n v="100"/>
    <n v="41.029411764705884"/>
    <x v="1"/>
    <s v="plays"/>
    <x v="7"/>
    <s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d v="2016-09-25T23:00:00"/>
    <n v="1469871148"/>
    <x v="3523"/>
    <b v="0"/>
    <n v="80"/>
    <b v="1"/>
    <s v="theater/plays"/>
    <n v="113.65"/>
    <n v="56.825000000000003"/>
    <x v="1"/>
    <s v="plays"/>
    <x v="7"/>
    <s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d v="2014-09-13T04:00:00"/>
    <n v="1409336373"/>
    <x v="3524"/>
    <b v="0"/>
    <n v="74"/>
    <b v="1"/>
    <s v="theater/plays"/>
    <n v="101.56"/>
    <n v="137.24324324324326"/>
    <x v="1"/>
    <s v="plays"/>
    <x v="7"/>
    <s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d v="2015-08-09T16:00:00"/>
    <n v="1438188106"/>
    <x v="3525"/>
    <b v="0"/>
    <n v="7"/>
    <b v="1"/>
    <s v="theater/plays"/>
    <n v="106"/>
    <n v="75.714285714285708"/>
    <x v="1"/>
    <s v="plays"/>
    <x v="3"/>
    <s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d v="2016-04-28T05:59:00"/>
    <n v="1459411371"/>
    <x v="3526"/>
    <b v="0"/>
    <n v="34"/>
    <b v="1"/>
    <s v="theater/plays"/>
    <n v="102"/>
    <n v="99"/>
    <x v="1"/>
    <s v="plays"/>
    <x v="6"/>
    <s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d v="2015-07-11T03:59:00"/>
    <n v="1434069205"/>
    <x v="3527"/>
    <b v="0"/>
    <n v="86"/>
    <b v="1"/>
    <s v="theater/plays"/>
    <n v="116.91666666666667"/>
    <n v="81.569767441860463"/>
    <x v="1"/>
    <s v="plays"/>
    <x v="0"/>
    <s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d v="2017-01-18T12:01:58"/>
    <n v="1483012918"/>
    <x v="3528"/>
    <b v="0"/>
    <n v="37"/>
    <b v="1"/>
    <s v="theater/plays"/>
    <n v="101.15151515151514"/>
    <n v="45.108108108108105"/>
    <x v="1"/>
    <s v="plays"/>
    <x v="9"/>
    <s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d v="2015-07-13T01:00:00"/>
    <n v="1434997018"/>
    <x v="3529"/>
    <b v="0"/>
    <n v="18"/>
    <b v="1"/>
    <s v="theater/plays"/>
    <n v="132"/>
    <n v="36.666666666666664"/>
    <x v="1"/>
    <s v="plays"/>
    <x v="0"/>
    <s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d v="2016-04-10T20:00:00"/>
    <n v="1457881057"/>
    <x v="3530"/>
    <b v="0"/>
    <n v="22"/>
    <b v="1"/>
    <s v="theater/plays"/>
    <n v="100"/>
    <n v="125"/>
    <x v="1"/>
    <s v="plays"/>
    <x v="6"/>
    <s v="2016"/>
  </r>
  <r>
    <n v="3531"/>
    <s v="The Reinvention of Lily Johnson"/>
    <s v="A political comedy for a crazy election year"/>
    <n v="1000"/>
    <n v="1280"/>
    <x v="0"/>
    <s v="US"/>
    <x v="0"/>
    <n v="1467301334"/>
    <d v="2016-06-30T15:42:14"/>
    <n v="1464709334"/>
    <x v="3531"/>
    <b v="0"/>
    <n v="26"/>
    <b v="1"/>
    <s v="theater/plays"/>
    <n v="128"/>
    <n v="49.230769230769234"/>
    <x v="1"/>
    <s v="plays"/>
    <x v="5"/>
    <s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d v="2014-09-18T03:59:00"/>
    <n v="1409667827"/>
    <x v="3532"/>
    <b v="0"/>
    <n v="27"/>
    <b v="1"/>
    <s v="theater/plays"/>
    <n v="118.95833333333334"/>
    <n v="42.296296296296298"/>
    <x v="1"/>
    <s v="plays"/>
    <x v="7"/>
    <s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d v="2015-11-11T19:16:07"/>
    <n v="1444673767"/>
    <x v="3533"/>
    <b v="0"/>
    <n v="8"/>
    <b v="1"/>
    <s v="theater/plays"/>
    <n v="126.2"/>
    <n v="78.875"/>
    <x v="1"/>
    <s v="plays"/>
    <x v="8"/>
    <s v="2015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d v="2015-10-01T15:00:23"/>
    <n v="1440687623"/>
    <x v="3534"/>
    <b v="0"/>
    <n v="204"/>
    <b v="1"/>
    <s v="theater/plays"/>
    <n v="156.20000000000002"/>
    <n v="38.284313725490193"/>
    <x v="1"/>
    <s v="plays"/>
    <x v="11"/>
    <s v="2015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d v="2015-10-02T18:00:00"/>
    <n v="1441120910"/>
    <x v="3535"/>
    <b v="0"/>
    <n v="46"/>
    <b v="1"/>
    <s v="theater/plays"/>
    <n v="103.15"/>
    <n v="44.847826086956523"/>
    <x v="1"/>
    <s v="plays"/>
    <x v="11"/>
    <s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d v="2015-12-20T11:59:00"/>
    <n v="1448040425"/>
    <x v="3536"/>
    <b v="0"/>
    <n v="17"/>
    <b v="1"/>
    <s v="theater/plays"/>
    <n v="153.33333333333334"/>
    <n v="13.529411764705882"/>
    <x v="1"/>
    <s v="plays"/>
    <x v="4"/>
    <s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d v="2014-11-17T07:59:00"/>
    <n v="1413016216"/>
    <x v="3537"/>
    <b v="0"/>
    <n v="28"/>
    <b v="1"/>
    <s v="theater/plays"/>
    <n v="180.44444444444446"/>
    <n v="43.5"/>
    <x v="1"/>
    <s v="plays"/>
    <x v="8"/>
    <s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d v="2016-08-17T10:05:40"/>
    <n v="1469009140"/>
    <x v="3538"/>
    <b v="0"/>
    <n v="83"/>
    <b v="1"/>
    <s v="theater/plays"/>
    <n v="128.44999999999999"/>
    <n v="30.951807228915662"/>
    <x v="1"/>
    <s v="plays"/>
    <x v="3"/>
    <s v="2016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d v="2016-09-08T18:08:42"/>
    <n v="1471543722"/>
    <x v="3539"/>
    <b v="0"/>
    <n v="13"/>
    <b v="1"/>
    <s v="theater/plays"/>
    <n v="119.66666666666667"/>
    <n v="55.230769230769234"/>
    <x v="1"/>
    <s v="plays"/>
    <x v="7"/>
    <s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d v="2016-06-26T00:04:51"/>
    <n v="1464307491"/>
    <x v="3540"/>
    <b v="0"/>
    <n v="8"/>
    <b v="1"/>
    <s v="theater/plays"/>
    <n v="123"/>
    <n v="46.125"/>
    <x v="1"/>
    <s v="plays"/>
    <x v="5"/>
    <s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d v="2015-08-31T17:31:15"/>
    <n v="1438882275"/>
    <x v="3541"/>
    <b v="0"/>
    <n v="32"/>
    <b v="1"/>
    <s v="theater/plays"/>
    <n v="105"/>
    <n v="39.375"/>
    <x v="1"/>
    <s v="plays"/>
    <x v="3"/>
    <s v="20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d v="2014-09-07T14:23:42"/>
    <n v="1404915822"/>
    <x v="3542"/>
    <b v="0"/>
    <n v="85"/>
    <b v="1"/>
    <s v="theater/plays"/>
    <n v="102.23636363636363"/>
    <n v="66.152941176470591"/>
    <x v="1"/>
    <s v="plays"/>
    <x v="7"/>
    <s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d v="2015-06-25T18:07:39"/>
    <n v="1432663659"/>
    <x v="3543"/>
    <b v="0"/>
    <n v="29"/>
    <b v="1"/>
    <s v="theater/plays"/>
    <n v="104.66666666666666"/>
    <n v="54.137931034482762"/>
    <x v="1"/>
    <s v="plays"/>
    <x v="5"/>
    <s v="2015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d v="2015-03-07T19:57:37"/>
    <n v="1423166257"/>
    <x v="3544"/>
    <b v="0"/>
    <n v="24"/>
    <b v="1"/>
    <s v="theater/plays"/>
    <n v="100"/>
    <n v="104.16666666666667"/>
    <x v="1"/>
    <s v="plays"/>
    <x v="1"/>
    <s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d v="2015-04-11T19:22:39"/>
    <n v="1426188159"/>
    <x v="3545"/>
    <b v="0"/>
    <n v="8"/>
    <b v="1"/>
    <s v="theater/plays"/>
    <n v="100.4"/>
    <n v="31.375"/>
    <x v="1"/>
    <s v="plays"/>
    <x v="6"/>
    <s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d v="2015-04-01T03:59:00"/>
    <n v="1426002684"/>
    <x v="3546"/>
    <b v="0"/>
    <n v="19"/>
    <b v="1"/>
    <s v="theater/plays"/>
    <n v="102.27272727272727"/>
    <n v="59.210526315789473"/>
    <x v="1"/>
    <s v="plays"/>
    <x v="6"/>
    <s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d v="2016-05-14T03:59:00"/>
    <n v="1461117201"/>
    <x v="3547"/>
    <b v="0"/>
    <n v="336"/>
    <b v="1"/>
    <s v="theater/plays"/>
    <n v="114.40928571428573"/>
    <n v="119.17633928571429"/>
    <x v="1"/>
    <s v="plays"/>
    <x v="10"/>
    <s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d v="2016-03-05T01:00:00"/>
    <n v="1455230214"/>
    <x v="3548"/>
    <b v="0"/>
    <n v="13"/>
    <b v="1"/>
    <s v="theater/plays"/>
    <n v="101.9047619047619"/>
    <n v="164.61538461538461"/>
    <x v="1"/>
    <s v="plays"/>
    <x v="1"/>
    <s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d v="2015-09-04T09:27:53"/>
    <n v="1438939673"/>
    <x v="3549"/>
    <b v="0"/>
    <n v="42"/>
    <b v="1"/>
    <s v="theater/plays"/>
    <n v="102"/>
    <n v="24.285714285714285"/>
    <x v="1"/>
    <s v="plays"/>
    <x v="7"/>
    <s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d v="2016-05-02T21:26:38"/>
    <n v="1459632398"/>
    <x v="3550"/>
    <b v="0"/>
    <n v="64"/>
    <b v="1"/>
    <s v="theater/plays"/>
    <n v="104.80000000000001"/>
    <n v="40.9375"/>
    <x v="1"/>
    <s v="plays"/>
    <x v="10"/>
    <s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d v="2014-05-22T22:07:00"/>
    <n v="1398342170"/>
    <x v="3551"/>
    <b v="0"/>
    <n v="25"/>
    <b v="1"/>
    <s v="theater/plays"/>
    <n v="101.83333333333333"/>
    <n v="61.1"/>
    <x v="1"/>
    <s v="plays"/>
    <x v="10"/>
    <s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d v="2014-06-28T14:05:24"/>
    <n v="1401372324"/>
    <x v="3552"/>
    <b v="0"/>
    <n v="20"/>
    <b v="1"/>
    <s v="theater/plays"/>
    <n v="100"/>
    <n v="38.65"/>
    <x v="1"/>
    <s v="plays"/>
    <x v="5"/>
    <s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d v="2015-08-12T00:00:00"/>
    <n v="1436575280"/>
    <x v="3553"/>
    <b v="0"/>
    <n v="104"/>
    <b v="1"/>
    <s v="theater/plays"/>
    <n v="106.27272727272728"/>
    <n v="56.20192307692308"/>
    <x v="1"/>
    <s v="plays"/>
    <x v="3"/>
    <s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d v="2015-02-11T17:00:00"/>
    <n v="1421025159"/>
    <x v="3554"/>
    <b v="0"/>
    <n v="53"/>
    <b v="1"/>
    <s v="theater/plays"/>
    <n v="113.42219999999999"/>
    <n v="107.00207547169811"/>
    <x v="1"/>
    <s v="plays"/>
    <x v="2"/>
    <s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d v="2016-11-17T11:36:34"/>
    <n v="1476786994"/>
    <x v="3555"/>
    <b v="0"/>
    <n v="14"/>
    <b v="1"/>
    <s v="theater/plays"/>
    <n v="100"/>
    <n v="171.42857142857142"/>
    <x v="1"/>
    <s v="plays"/>
    <x v="8"/>
    <s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d v="2014-08-17T15:35:24"/>
    <n v="1403105724"/>
    <x v="3556"/>
    <b v="0"/>
    <n v="20"/>
    <b v="1"/>
    <s v="theater/plays"/>
    <n v="100.45454545454547"/>
    <n v="110.5"/>
    <x v="1"/>
    <s v="plays"/>
    <x v="3"/>
    <s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d v="2014-05-05T06:38:31"/>
    <n v="1396334311"/>
    <x v="3557"/>
    <b v="0"/>
    <n v="558"/>
    <b v="1"/>
    <s v="theater/plays"/>
    <n v="100.03599999999999"/>
    <n v="179.27598566308242"/>
    <x v="1"/>
    <s v="plays"/>
    <x v="10"/>
    <s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d v="2015-06-26T21:00:00"/>
    <n v="1431718575"/>
    <x v="3558"/>
    <b v="0"/>
    <n v="22"/>
    <b v="1"/>
    <s v="theater/plays"/>
    <n v="144"/>
    <n v="22.90909090909091"/>
    <x v="1"/>
    <s v="plays"/>
    <x v="5"/>
    <s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d v="2015-07-31T08:58:00"/>
    <n v="1436408308"/>
    <x v="3559"/>
    <b v="0"/>
    <n v="24"/>
    <b v="1"/>
    <s v="theater/plays"/>
    <n v="103.49999999999999"/>
    <n v="43.125"/>
    <x v="1"/>
    <s v="plays"/>
    <x v="0"/>
    <s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d v="2015-05-27T02:45:00"/>
    <n v="1429651266"/>
    <x v="3560"/>
    <b v="0"/>
    <n v="74"/>
    <b v="1"/>
    <s v="theater/plays"/>
    <n v="108.43750000000001"/>
    <n v="46.891891891891895"/>
    <x v="1"/>
    <s v="plays"/>
    <x v="10"/>
    <s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d v="2015-08-05T18:36:00"/>
    <n v="1437236378"/>
    <x v="3561"/>
    <b v="0"/>
    <n v="54"/>
    <b v="1"/>
    <s v="theater/plays"/>
    <n v="102.4"/>
    <n v="47.407407407407405"/>
    <x v="1"/>
    <s v="plays"/>
    <x v="3"/>
    <s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d v="2016-03-13T22:00:00"/>
    <n v="1457115427"/>
    <x v="3562"/>
    <b v="0"/>
    <n v="31"/>
    <b v="1"/>
    <s v="theater/plays"/>
    <n v="148.88888888888889"/>
    <n v="15.129032258064516"/>
    <x v="1"/>
    <s v="plays"/>
    <x v="1"/>
    <s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d v="2016-08-01T19:00:00"/>
    <n v="1467648456"/>
    <x v="3563"/>
    <b v="0"/>
    <n v="25"/>
    <b v="1"/>
    <s v="theater/plays"/>
    <n v="105.49000000000002"/>
    <n v="21.098000000000003"/>
    <x v="1"/>
    <s v="plays"/>
    <x v="3"/>
    <s v="2016"/>
  </r>
  <r>
    <n v="3564"/>
    <s v="The Pillowman Aberdeen"/>
    <s v="Multi Award-Winng play THE PILLOWMAN coming to the Arts Centre Theatre, Aberdeen"/>
    <n v="1000"/>
    <n v="1005"/>
    <x v="0"/>
    <s v="GB"/>
    <x v="1"/>
    <n v="1444060800"/>
    <d v="2015-10-05T16:00:00"/>
    <n v="1440082649"/>
    <x v="3564"/>
    <b v="0"/>
    <n v="17"/>
    <b v="1"/>
    <s v="theater/plays"/>
    <n v="100.49999999999999"/>
    <n v="59.117647058823529"/>
    <x v="1"/>
    <s v="plays"/>
    <x v="11"/>
    <s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d v="2014-12-31T17:50:08"/>
    <n v="1417456208"/>
    <x v="3565"/>
    <b v="0"/>
    <n v="12"/>
    <b v="1"/>
    <s v="theater/plays"/>
    <n v="130.55555555555557"/>
    <n v="97.916666666666671"/>
    <x v="1"/>
    <s v="plays"/>
    <x v="4"/>
    <s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d v="2015-01-23T12:11:23"/>
    <n v="1419423083"/>
    <x v="3566"/>
    <b v="0"/>
    <n v="38"/>
    <b v="1"/>
    <s v="theater/plays"/>
    <n v="104.75000000000001"/>
    <n v="55.131578947368418"/>
    <x v="1"/>
    <s v="plays"/>
    <x v="9"/>
    <s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d v="2015-06-10T19:27:24"/>
    <n v="1431372444"/>
    <x v="3567"/>
    <b v="0"/>
    <n v="41"/>
    <b v="1"/>
    <s v="theater/plays"/>
    <n v="108.80000000000001"/>
    <n v="26.536585365853657"/>
    <x v="1"/>
    <s v="plays"/>
    <x v="5"/>
    <s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d v="2014-09-17T17:46:34"/>
    <n v="1408383994"/>
    <x v="3568"/>
    <b v="0"/>
    <n v="19"/>
    <b v="1"/>
    <s v="theater/plays"/>
    <n v="111.00000000000001"/>
    <n v="58.421052631578945"/>
    <x v="1"/>
    <s v="plays"/>
    <x v="7"/>
    <s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d v="2015-01-08T16:31:36"/>
    <n v="1418142696"/>
    <x v="3569"/>
    <b v="0"/>
    <n v="41"/>
    <b v="1"/>
    <s v="theater/plays"/>
    <n v="100.47999999999999"/>
    <n v="122.53658536585365"/>
    <x v="1"/>
    <s v="plays"/>
    <x v="9"/>
    <s v="2015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d v="2014-12-31T07:00:00"/>
    <n v="1417593483"/>
    <x v="3570"/>
    <b v="0"/>
    <n v="26"/>
    <b v="1"/>
    <s v="theater/plays"/>
    <n v="114.35"/>
    <n v="87.961538461538467"/>
    <x v="1"/>
    <s v="plays"/>
    <x v="4"/>
    <s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d v="2014-10-30T20:36:53"/>
    <n v="1412109413"/>
    <x v="3571"/>
    <b v="0"/>
    <n v="25"/>
    <b v="1"/>
    <s v="theater/plays"/>
    <n v="122.06666666666666"/>
    <n v="73.239999999999995"/>
    <x v="1"/>
    <s v="plays"/>
    <x v="11"/>
    <s v="2014"/>
  </r>
  <r>
    <n v="3572"/>
    <s v="Monster"/>
    <s v="A darkly comic one woman show by Abram Rooney as part of The Camden Fringe 2015."/>
    <n v="500"/>
    <n v="500"/>
    <x v="0"/>
    <s v="GB"/>
    <x v="1"/>
    <n v="1434894082"/>
    <d v="2015-06-21T13:41:22"/>
    <n v="1432302082"/>
    <x v="3572"/>
    <b v="0"/>
    <n v="9"/>
    <b v="1"/>
    <s v="theater/plays"/>
    <n v="100"/>
    <n v="55.555555555555557"/>
    <x v="1"/>
    <s v="plays"/>
    <x v="5"/>
    <s v="2015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d v="2014-11-08T10:00:46"/>
    <n v="1412845246"/>
    <x v="3573"/>
    <b v="0"/>
    <n v="78"/>
    <b v="1"/>
    <s v="theater/plays"/>
    <n v="102.8"/>
    <n v="39.53846153846154"/>
    <x v="1"/>
    <s v="plays"/>
    <x v="8"/>
    <s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d v="2014-11-13T23:37:28"/>
    <n v="1413326248"/>
    <x v="3574"/>
    <b v="0"/>
    <n v="45"/>
    <b v="1"/>
    <s v="theater/plays"/>
    <n v="106.12068965517241"/>
    <n v="136.77777777777777"/>
    <x v="1"/>
    <s v="plays"/>
    <x v="8"/>
    <s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d v="2016-08-11T03:59:00"/>
    <n v="1468176527"/>
    <x v="3575"/>
    <b v="0"/>
    <n v="102"/>
    <b v="1"/>
    <s v="theater/plays"/>
    <n v="101.33000000000001"/>
    <n v="99.343137254901961"/>
    <x v="1"/>
    <s v="plays"/>
    <x v="3"/>
    <s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d v="2016-12-05T14:10:54"/>
    <n v="1475759454"/>
    <x v="3576"/>
    <b v="0"/>
    <n v="5"/>
    <b v="1"/>
    <s v="theater/plays"/>
    <n v="100"/>
    <n v="20"/>
    <x v="1"/>
    <s v="plays"/>
    <x v="4"/>
    <s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d v="2015-04-26T06:28:00"/>
    <n v="1427741583"/>
    <x v="3577"/>
    <b v="0"/>
    <n v="27"/>
    <b v="1"/>
    <s v="theater/plays"/>
    <n v="130"/>
    <n v="28.888888888888889"/>
    <x v="1"/>
    <s v="plays"/>
    <x v="6"/>
    <s v="2015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d v="2016-04-30T17:36:17"/>
    <n v="1459445777"/>
    <x v="3578"/>
    <b v="0"/>
    <n v="37"/>
    <b v="1"/>
    <s v="theater/plays"/>
    <n v="100.01333333333334"/>
    <n v="40.545945945945945"/>
    <x v="1"/>
    <s v="plays"/>
    <x v="6"/>
    <s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d v="2016-03-31T17:17:36"/>
    <n v="1456856256"/>
    <x v="3579"/>
    <b v="0"/>
    <n v="14"/>
    <b v="1"/>
    <s v="theater/plays"/>
    <n v="100"/>
    <n v="35.714285714285715"/>
    <x v="1"/>
    <s v="plays"/>
    <x v="1"/>
    <s v="201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d v="2015-03-01T04:59:00"/>
    <n v="1421900022"/>
    <x v="3580"/>
    <b v="0"/>
    <n v="27"/>
    <b v="1"/>
    <s v="theater/plays"/>
    <n v="113.88888888888889"/>
    <n v="37.962962962962962"/>
    <x v="1"/>
    <s v="plays"/>
    <x v="1"/>
    <s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d v="2014-07-30T11:18:30"/>
    <n v="1405509510"/>
    <x v="3581"/>
    <b v="0"/>
    <n v="45"/>
    <b v="1"/>
    <s v="theater/plays"/>
    <n v="100"/>
    <n v="33.333333333333336"/>
    <x v="1"/>
    <s v="plays"/>
    <x v="0"/>
    <s v="2014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d v="2016-04-05T02:18:02"/>
    <n v="1458613082"/>
    <x v="3582"/>
    <b v="0"/>
    <n v="49"/>
    <b v="1"/>
    <s v="theater/plays"/>
    <n v="287"/>
    <n v="58.571428571428569"/>
    <x v="1"/>
    <s v="plays"/>
    <x v="6"/>
    <s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d v="2016-04-18T09:13:25"/>
    <n v="1455790405"/>
    <x v="3583"/>
    <b v="0"/>
    <n v="24"/>
    <b v="1"/>
    <s v="theater/plays"/>
    <n v="108.5"/>
    <n v="135.625"/>
    <x v="1"/>
    <s v="plays"/>
    <x v="6"/>
    <s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d v="2015-07-13T07:35:44"/>
    <n v="1434180944"/>
    <x v="3584"/>
    <b v="0"/>
    <n v="112"/>
    <b v="1"/>
    <s v="theater/plays"/>
    <n v="115.5"/>
    <n v="30.9375"/>
    <x v="1"/>
    <s v="plays"/>
    <x v="0"/>
    <s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d v="2014-12-21T17:11:30"/>
    <n v="1416589890"/>
    <x v="3585"/>
    <b v="0"/>
    <n v="23"/>
    <b v="1"/>
    <s v="theater/plays"/>
    <n v="119.11764705882352"/>
    <n v="176.08695652173913"/>
    <x v="1"/>
    <s v="plays"/>
    <x v="4"/>
    <s v="2014"/>
  </r>
  <r>
    <n v="3586"/>
    <s v="Actors &amp; Musicians who are Blind or Autistic"/>
    <s v="See Theatre In A New Light"/>
    <n v="7500"/>
    <n v="8207"/>
    <x v="0"/>
    <s v="US"/>
    <x v="0"/>
    <n v="1474649070"/>
    <d v="2016-09-23T16:44:30"/>
    <n v="1469465070"/>
    <x v="3586"/>
    <b v="0"/>
    <n v="54"/>
    <b v="1"/>
    <s v="theater/plays"/>
    <n v="109.42666666666668"/>
    <n v="151.9814814814815"/>
    <x v="1"/>
    <s v="plays"/>
    <x v="7"/>
    <s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d v="2016-06-27T19:00:00"/>
    <n v="1463144254"/>
    <x v="3587"/>
    <b v="0"/>
    <n v="28"/>
    <b v="1"/>
    <s v="theater/plays"/>
    <n v="126.6"/>
    <n v="22.607142857142858"/>
    <x v="1"/>
    <s v="plays"/>
    <x v="5"/>
    <s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d v="2015-04-29T23:00:00"/>
    <n v="1428436410"/>
    <x v="3588"/>
    <b v="0"/>
    <n v="11"/>
    <b v="1"/>
    <s v="theater/plays"/>
    <n v="100.49999999999999"/>
    <n v="18.272727272727273"/>
    <x v="1"/>
    <s v="plays"/>
    <x v="6"/>
    <s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d v="2015-05-26T15:32:27"/>
    <n v="1430494347"/>
    <x v="3589"/>
    <b v="0"/>
    <n v="62"/>
    <b v="1"/>
    <s v="theater/plays"/>
    <n v="127.49999999999999"/>
    <n v="82.258064516129039"/>
    <x v="1"/>
    <s v="plays"/>
    <x v="10"/>
    <s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d v="2014-10-20T08:00:34"/>
    <n v="1411200034"/>
    <x v="3590"/>
    <b v="0"/>
    <n v="73"/>
    <b v="1"/>
    <s v="theater/plays"/>
    <n v="100.05999999999999"/>
    <n v="68.534246575342465"/>
    <x v="1"/>
    <s v="plays"/>
    <x v="11"/>
    <s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d v="2015-01-24T04:59:00"/>
    <n v="1419979544"/>
    <x v="3591"/>
    <b v="0"/>
    <n v="18"/>
    <b v="1"/>
    <s v="theater/plays"/>
    <n v="175"/>
    <n v="68.055555555555557"/>
    <x v="1"/>
    <s v="plays"/>
    <x v="9"/>
    <s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d v="2015-02-11T04:59:00"/>
    <n v="1418673307"/>
    <x v="3592"/>
    <b v="0"/>
    <n v="35"/>
    <b v="1"/>
    <s v="theater/plays"/>
    <n v="127.25"/>
    <n v="72.714285714285708"/>
    <x v="1"/>
    <s v="plays"/>
    <x v="2"/>
    <s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d v="2015-01-05T20:26:00"/>
    <n v="1417469639"/>
    <x v="3593"/>
    <b v="0"/>
    <n v="43"/>
    <b v="1"/>
    <s v="theater/plays"/>
    <n v="110.63333333333334"/>
    <n v="77.186046511627907"/>
    <x v="1"/>
    <s v="plays"/>
    <x v="9"/>
    <s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d v="2016-09-04T01:36:22"/>
    <n v="1470792982"/>
    <x v="3594"/>
    <b v="0"/>
    <n v="36"/>
    <b v="1"/>
    <s v="theater/plays"/>
    <n v="125.93749999999999"/>
    <n v="55.972222222222221"/>
    <x v="1"/>
    <s v="plays"/>
    <x v="7"/>
    <s v="2016"/>
  </r>
  <r>
    <n v="3595"/>
    <s v="The Flu Season"/>
    <s v="A new theatre company staging Will Eno's The Flu Season in Seattle"/>
    <n v="2600"/>
    <n v="3081"/>
    <x v="0"/>
    <s v="US"/>
    <x v="0"/>
    <n v="1426229940"/>
    <d v="2015-03-13T06:59:00"/>
    <n v="1423959123"/>
    <x v="3595"/>
    <b v="0"/>
    <n v="62"/>
    <b v="1"/>
    <s v="theater/plays"/>
    <n v="118.5"/>
    <n v="49.693548387096776"/>
    <x v="1"/>
    <s v="plays"/>
    <x v="1"/>
    <s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d v="2014-08-26T17:09:42"/>
    <n v="1407258582"/>
    <x v="3596"/>
    <b v="0"/>
    <n v="15"/>
    <b v="1"/>
    <s v="theater/plays"/>
    <n v="107.72727272727273"/>
    <n v="79"/>
    <x v="1"/>
    <s v="plays"/>
    <x v="3"/>
    <s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d v="2016-03-03T05:59:00"/>
    <n v="1455717790"/>
    <x v="3597"/>
    <b v="0"/>
    <n v="33"/>
    <b v="1"/>
    <s v="theater/plays"/>
    <n v="102.60000000000001"/>
    <n v="77.727272727272734"/>
    <x v="1"/>
    <s v="plays"/>
    <x v="1"/>
    <s v="2016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d v="2014-09-03T04:59:00"/>
    <n v="1408129822"/>
    <x v="3598"/>
    <b v="0"/>
    <n v="27"/>
    <b v="1"/>
    <s v="theater/plays"/>
    <n v="110.1"/>
    <n v="40.777777777777779"/>
    <x v="1"/>
    <s v="plays"/>
    <x v="7"/>
    <s v="2014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d v="2015-08-30T00:00:00"/>
    <n v="1438715077"/>
    <x v="3599"/>
    <b v="0"/>
    <n v="17"/>
    <b v="1"/>
    <s v="theater/plays"/>
    <n v="202"/>
    <n v="59.411764705882355"/>
    <x v="1"/>
    <s v="plays"/>
    <x v="3"/>
    <s v="2015"/>
  </r>
  <r>
    <n v="3600"/>
    <s v="Pariah"/>
    <s v="The First Play From The Man Who Brought You The Black James Bond!"/>
    <n v="10"/>
    <n v="13"/>
    <x v="0"/>
    <s v="US"/>
    <x v="0"/>
    <n v="1476390164"/>
    <d v="2016-10-13T20:22:44"/>
    <n v="1473970964"/>
    <x v="3600"/>
    <b v="0"/>
    <n v="4"/>
    <b v="1"/>
    <s v="theater/plays"/>
    <n v="130"/>
    <n v="3.25"/>
    <x v="1"/>
    <s v="plays"/>
    <x v="11"/>
    <s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d v="2015-01-16T23:58:02"/>
    <n v="1418860682"/>
    <x v="3601"/>
    <b v="0"/>
    <n v="53"/>
    <b v="1"/>
    <s v="theater/plays"/>
    <n v="104.35000000000001"/>
    <n v="39.377358490566039"/>
    <x v="1"/>
    <s v="plays"/>
    <x v="9"/>
    <s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d v="2016-05-17T21:27:59"/>
    <n v="1458336479"/>
    <x v="3602"/>
    <b v="0"/>
    <n v="49"/>
    <b v="1"/>
    <s v="theater/plays"/>
    <n v="100.05"/>
    <n v="81.673469387755105"/>
    <x v="1"/>
    <s v="plays"/>
    <x v="10"/>
    <s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d v="2015-11-05T21:44:40"/>
    <n v="1444164280"/>
    <x v="3603"/>
    <b v="0"/>
    <n v="57"/>
    <b v="1"/>
    <s v="theater/plays"/>
    <n v="170.66666666666669"/>
    <n v="44.912280701754383"/>
    <x v="1"/>
    <s v="plays"/>
    <x v="8"/>
    <s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d v="2016-04-29T06:59:00"/>
    <n v="1461370956"/>
    <x v="3604"/>
    <b v="0"/>
    <n v="69"/>
    <b v="1"/>
    <s v="theater/plays"/>
    <n v="112.83333333333334"/>
    <n v="49.05797101449275"/>
    <x v="1"/>
    <s v="plays"/>
    <x v="6"/>
    <s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d v="2016-02-13T19:02:06"/>
    <n v="1452798126"/>
    <x v="3605"/>
    <b v="0"/>
    <n v="15"/>
    <b v="1"/>
    <s v="theater/plays"/>
    <n v="184"/>
    <n v="30.666666666666668"/>
    <x v="1"/>
    <s v="plays"/>
    <x v="2"/>
    <s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d v="2016-08-14T14:30:57"/>
    <n v="1468593057"/>
    <x v="3606"/>
    <b v="0"/>
    <n v="64"/>
    <b v="1"/>
    <s v="theater/plays"/>
    <n v="130.26666666666665"/>
    <n v="61.0625"/>
    <x v="1"/>
    <s v="plays"/>
    <x v="3"/>
    <s v="2016"/>
  </r>
  <r>
    <n v="3607"/>
    <s v="E15 at The Pleasance and CPT"/>
    <s v="'E15' is a verbatim project that looks at the story of the Focus E15 Campaign"/>
    <n v="550"/>
    <n v="580"/>
    <x v="0"/>
    <s v="GB"/>
    <x v="1"/>
    <n v="1450137600"/>
    <d v="2015-12-15T00:00:00"/>
    <n v="1448924882"/>
    <x v="3607"/>
    <b v="0"/>
    <n v="20"/>
    <b v="1"/>
    <s v="theater/plays"/>
    <n v="105.45454545454544"/>
    <n v="29"/>
    <x v="1"/>
    <s v="plays"/>
    <x v="4"/>
    <s v="2015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d v="2016-06-17T14:00:00"/>
    <n v="1463418090"/>
    <x v="3608"/>
    <b v="0"/>
    <n v="27"/>
    <b v="1"/>
    <s v="theater/plays"/>
    <n v="100"/>
    <n v="29.62962962962963"/>
    <x v="1"/>
    <s v="plays"/>
    <x v="5"/>
    <s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d v="2016-03-30T22:48:05"/>
    <n v="1456789685"/>
    <x v="3609"/>
    <b v="0"/>
    <n v="21"/>
    <b v="1"/>
    <s v="theater/plays"/>
    <n v="153.31632653061226"/>
    <n v="143.0952380952381"/>
    <x v="1"/>
    <s v="plays"/>
    <x v="1"/>
    <s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d v="2015-08-17T10:22:16"/>
    <n v="1437214936"/>
    <x v="3610"/>
    <b v="0"/>
    <n v="31"/>
    <b v="1"/>
    <s v="theater/plays"/>
    <n v="162.30000000000001"/>
    <n v="52.354838709677416"/>
    <x v="1"/>
    <s v="plays"/>
    <x v="3"/>
    <s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d v="2015-04-08T08:53:21"/>
    <n v="1425891201"/>
    <x v="3611"/>
    <b v="0"/>
    <n v="51"/>
    <b v="1"/>
    <s v="theater/plays"/>
    <n v="136"/>
    <n v="66.666666666666671"/>
    <x v="1"/>
    <s v="plays"/>
    <x v="6"/>
    <s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d v="2014-06-09T17:26:51"/>
    <n v="1401470811"/>
    <x v="3612"/>
    <b v="0"/>
    <n v="57"/>
    <b v="1"/>
    <s v="theater/plays"/>
    <n v="144.4"/>
    <n v="126.66666666666667"/>
    <x v="1"/>
    <s v="plays"/>
    <x v="5"/>
    <s v="2014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d v="2014-06-28T14:09:34"/>
    <n v="1401372574"/>
    <x v="3613"/>
    <b v="0"/>
    <n v="20"/>
    <b v="1"/>
    <s v="theater/plays"/>
    <n v="100"/>
    <n v="62.5"/>
    <x v="1"/>
    <s v="plays"/>
    <x v="5"/>
    <s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d v="2015-06-19T01:00:16"/>
    <n v="1432083616"/>
    <x v="3614"/>
    <b v="0"/>
    <n v="71"/>
    <b v="1"/>
    <s v="theater/plays"/>
    <n v="100.8"/>
    <n v="35.492957746478872"/>
    <x v="1"/>
    <s v="plays"/>
    <x v="5"/>
    <s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d v="2015-12-10T14:14:56"/>
    <n v="1447164896"/>
    <x v="3615"/>
    <b v="0"/>
    <n v="72"/>
    <b v="1"/>
    <s v="theater/plays"/>
    <n v="106.80000000000001"/>
    <n v="37.083333333333336"/>
    <x v="1"/>
    <s v="plays"/>
    <x v="4"/>
    <s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d v="2015-03-19T21:47:44"/>
    <n v="1424213264"/>
    <x v="3616"/>
    <b v="0"/>
    <n v="45"/>
    <b v="1"/>
    <s v="theater/plays"/>
    <n v="124.8"/>
    <n v="69.333333333333329"/>
    <x v="1"/>
    <s v="plays"/>
    <x v="1"/>
    <s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d v="2017-02-28T00:00:00"/>
    <n v="1486996729"/>
    <x v="3617"/>
    <b v="0"/>
    <n v="51"/>
    <b v="1"/>
    <s v="theater/plays"/>
    <n v="118.91891891891892"/>
    <n v="17.254901960784313"/>
    <x v="1"/>
    <s v="plays"/>
    <x v="2"/>
    <s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d v="2015-06-03T15:04:10"/>
    <n v="1430751850"/>
    <x v="3618"/>
    <b v="0"/>
    <n v="56"/>
    <b v="1"/>
    <s v="theater/plays"/>
    <n v="101"/>
    <n v="36.071428571428569"/>
    <x v="1"/>
    <s v="plays"/>
    <x v="5"/>
    <s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d v="2016-11-19T22:00:00"/>
    <n v="1476760226"/>
    <x v="3619"/>
    <b v="0"/>
    <n v="17"/>
    <b v="1"/>
    <s v="theater/plays"/>
    <n v="112.99999999999999"/>
    <n v="66.470588235294116"/>
    <x v="1"/>
    <s v="plays"/>
    <x v="8"/>
    <s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d v="2015-03-05T04:00:00"/>
    <n v="1422916261"/>
    <x v="3620"/>
    <b v="0"/>
    <n v="197"/>
    <b v="1"/>
    <s v="theater/plays"/>
    <n v="105.19047619047619"/>
    <n v="56.065989847715734"/>
    <x v="1"/>
    <s v="plays"/>
    <x v="1"/>
    <s v="2015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d v="2016-09-30T21:00:00"/>
    <n v="1473200844"/>
    <x v="3621"/>
    <b v="0"/>
    <n v="70"/>
    <b v="1"/>
    <s v="theater/plays"/>
    <n v="109.73333333333332"/>
    <n v="47.028571428571432"/>
    <x v="1"/>
    <s v="plays"/>
    <x v="7"/>
    <s v="2016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d v="2014-09-28T03:23:00"/>
    <n v="1409030371"/>
    <x v="3622"/>
    <b v="0"/>
    <n v="21"/>
    <b v="1"/>
    <s v="theater/plays"/>
    <n v="100.099"/>
    <n v="47.666190476190479"/>
    <x v="1"/>
    <s v="plays"/>
    <x v="7"/>
    <s v="2014"/>
  </r>
  <r>
    <n v="3623"/>
    <s v="Since I've Been Here"/>
    <s v="An original play exploring the complications of romantic relationships in all forms."/>
    <n v="2500"/>
    <n v="3000"/>
    <x v="0"/>
    <s v="US"/>
    <x v="0"/>
    <n v="1406358000"/>
    <d v="2014-07-26T07:00:00"/>
    <n v="1404841270"/>
    <x v="3623"/>
    <b v="0"/>
    <n v="34"/>
    <b v="1"/>
    <s v="theater/plays"/>
    <n v="120"/>
    <n v="88.235294117647058"/>
    <x v="1"/>
    <s v="plays"/>
    <x v="0"/>
    <s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d v="2016-08-23T18:34:50"/>
    <n v="1466793290"/>
    <x v="3624"/>
    <b v="0"/>
    <n v="39"/>
    <b v="1"/>
    <s v="theater/plays"/>
    <n v="104.93333333333332"/>
    <n v="80.717948717948715"/>
    <x v="1"/>
    <s v="plays"/>
    <x v="3"/>
    <s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d v="2015-07-02T15:39:37"/>
    <n v="1433259577"/>
    <x v="3625"/>
    <b v="0"/>
    <n v="78"/>
    <b v="1"/>
    <s v="theater/plays"/>
    <n v="102.66666666666666"/>
    <n v="39.487179487179489"/>
    <x v="1"/>
    <s v="plays"/>
    <x v="0"/>
    <s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d v="2014-08-16T16:00:57"/>
    <n v="1406390457"/>
    <x v="3626"/>
    <b v="0"/>
    <n v="48"/>
    <b v="1"/>
    <s v="theater/plays"/>
    <n v="101.82500000000002"/>
    <n v="84.854166666666671"/>
    <x v="1"/>
    <s v="plays"/>
    <x v="3"/>
    <s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d v="2016-05-21T03:59:00"/>
    <n v="1459446487"/>
    <x v="3627"/>
    <b v="0"/>
    <n v="29"/>
    <b v="1"/>
    <s v="theater/plays"/>
    <n v="100"/>
    <n v="68.965517241379317"/>
    <x v="1"/>
    <s v="plays"/>
    <x v="10"/>
    <s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d v="2015-12-13T20:59:56"/>
    <n v="1444852796"/>
    <x v="3628"/>
    <b v="0"/>
    <n v="0"/>
    <b v="0"/>
    <s v="theater/musical"/>
    <n v="0"/>
    <n v="0"/>
    <x v="1"/>
    <s v="musical"/>
    <x v="4"/>
    <s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d v="2016-05-05T17:00:00"/>
    <n v="1457403364"/>
    <x v="3629"/>
    <b v="0"/>
    <n v="2"/>
    <b v="0"/>
    <s v="theater/musical"/>
    <n v="1.9999999999999998E-4"/>
    <n v="1"/>
    <x v="1"/>
    <s v="musical"/>
    <x v="10"/>
    <s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d v="2014-11-29T21:19:50"/>
    <n v="1414700390"/>
    <x v="3630"/>
    <b v="0"/>
    <n v="1"/>
    <b v="0"/>
    <s v="theater/musical"/>
    <n v="3.3333333333333333E-2"/>
    <n v="1"/>
    <x v="1"/>
    <s v="musical"/>
    <x v="8"/>
    <s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  <x v="7"/>
    <s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d v="2014-11-23T22:29:09"/>
    <n v="1415053749"/>
    <x v="3632"/>
    <b v="0"/>
    <n v="1"/>
    <b v="0"/>
    <s v="theater/musical"/>
    <n v="20"/>
    <n v="100"/>
    <x v="1"/>
    <s v="musical"/>
    <x v="8"/>
    <s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d v="2016-11-19T01:00:00"/>
    <n v="1475765867"/>
    <x v="3633"/>
    <b v="0"/>
    <n v="31"/>
    <b v="0"/>
    <s v="theater/musical"/>
    <n v="35.24"/>
    <n v="56.838709677419352"/>
    <x v="1"/>
    <s v="musical"/>
    <x v="8"/>
    <s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d v="2017-01-14T03:59:00"/>
    <n v="1480219174"/>
    <x v="3634"/>
    <b v="0"/>
    <n v="18"/>
    <b v="0"/>
    <s v="theater/musical"/>
    <n v="4.246666666666667"/>
    <n v="176.94444444444446"/>
    <x v="1"/>
    <s v="musical"/>
    <x v="9"/>
    <s v="2017"/>
  </r>
  <r>
    <n v="3635"/>
    <s v="Mary's Son"/>
    <s v="Mary's Son is a pop opera about Jesus and the hope he brings to all people."/>
    <n v="3500"/>
    <n v="1276"/>
    <x v="2"/>
    <s v="US"/>
    <x v="0"/>
    <n v="1461186676"/>
    <d v="2016-04-20T21:11:16"/>
    <n v="1458594676"/>
    <x v="3635"/>
    <b v="0"/>
    <n v="10"/>
    <b v="0"/>
    <s v="theater/musical"/>
    <n v="36.457142857142856"/>
    <n v="127.6"/>
    <x v="1"/>
    <s v="musical"/>
    <x v="6"/>
    <s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d v="2015-09-14T16:40:29"/>
    <n v="1439224829"/>
    <x v="3636"/>
    <b v="0"/>
    <n v="0"/>
    <b v="0"/>
    <s v="theater/musical"/>
    <n v="0"/>
    <n v="0"/>
    <x v="1"/>
    <s v="musical"/>
    <x v="7"/>
    <s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  <x v="9"/>
    <s v="201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d v="2015-04-19T15:08:52"/>
    <n v="1424275732"/>
    <x v="3638"/>
    <b v="0"/>
    <n v="2"/>
    <b v="0"/>
    <s v="theater/musical"/>
    <n v="6.5454545454545459"/>
    <n v="108"/>
    <x v="1"/>
    <s v="musical"/>
    <x v="6"/>
    <s v="2015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d v="2016-10-07T15:11:00"/>
    <n v="1470672906"/>
    <x v="3639"/>
    <b v="0"/>
    <n v="1"/>
    <b v="0"/>
    <s v="theater/musical"/>
    <n v="4.0000000000000001E-3"/>
    <n v="1"/>
    <x v="1"/>
    <s v="musical"/>
    <x v="11"/>
    <s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d v="2015-05-10T18:45:30"/>
    <n v="1428691530"/>
    <x v="3640"/>
    <b v="0"/>
    <n v="3"/>
    <b v="0"/>
    <s v="theater/musical"/>
    <n v="5.5"/>
    <n v="18.333333333333332"/>
    <x v="1"/>
    <s v="musical"/>
    <x v="10"/>
    <s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d v="2014-10-05T05:00:00"/>
    <n v="1410966179"/>
    <x v="3641"/>
    <b v="0"/>
    <n v="0"/>
    <b v="0"/>
    <s v="theater/musical"/>
    <n v="0"/>
    <n v="0"/>
    <x v="1"/>
    <s v="musical"/>
    <x v="11"/>
    <s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d v="2015-11-30T17:00:00"/>
    <n v="1445369727"/>
    <x v="3642"/>
    <b v="0"/>
    <n v="2"/>
    <b v="0"/>
    <s v="theater/musical"/>
    <n v="2.1428571428571428"/>
    <n v="7.5"/>
    <x v="1"/>
    <s v="musical"/>
    <x v="8"/>
    <s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d v="2015-11-17T04:27:19"/>
    <n v="1444274839"/>
    <x v="3643"/>
    <b v="0"/>
    <n v="0"/>
    <b v="0"/>
    <s v="theater/musical"/>
    <n v="0"/>
    <n v="0"/>
    <x v="1"/>
    <s v="musical"/>
    <x v="8"/>
    <s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  <x v="1"/>
    <s v="2016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d v="2016-11-22T00:17:18"/>
    <n v="1477178238"/>
    <x v="3645"/>
    <b v="0"/>
    <n v="1"/>
    <b v="0"/>
    <s v="theater/musical"/>
    <n v="0.1"/>
    <n v="1"/>
    <x v="1"/>
    <s v="musical"/>
    <x v="8"/>
    <s v="2016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d v="2015-06-16T23:30:00"/>
    <n v="1431770802"/>
    <x v="3646"/>
    <b v="0"/>
    <n v="8"/>
    <b v="0"/>
    <s v="theater/musical"/>
    <n v="4.8099999999999996"/>
    <n v="60.125"/>
    <x v="1"/>
    <s v="musical"/>
    <x v="5"/>
    <s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d v="2016-09-30T17:58:47"/>
    <n v="1471370327"/>
    <x v="3647"/>
    <b v="0"/>
    <n v="2"/>
    <b v="0"/>
    <s v="theater/musical"/>
    <n v="6"/>
    <n v="15"/>
    <x v="1"/>
    <s v="musical"/>
    <x v="7"/>
    <s v="2016"/>
  </r>
  <r>
    <n v="3648"/>
    <s v="Moth Theater Lives"/>
    <s v="Help Moth Live! Support Moth and its artist collective to achieve its 2014/15 season."/>
    <n v="40000"/>
    <n v="40153"/>
    <x v="0"/>
    <s v="US"/>
    <x v="0"/>
    <n v="1412492445"/>
    <d v="2014-10-05T07:00:45"/>
    <n v="1409900445"/>
    <x v="3648"/>
    <b v="0"/>
    <n v="73"/>
    <b v="1"/>
    <s v="theater/plays"/>
    <n v="100.38249999999999"/>
    <n v="550.04109589041093"/>
    <x v="1"/>
    <s v="plays"/>
    <x v="11"/>
    <s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d v="2014-06-16T17:06:34"/>
    <n v="1400691994"/>
    <x v="3649"/>
    <b v="0"/>
    <n v="8"/>
    <b v="1"/>
    <s v="theater/plays"/>
    <n v="104"/>
    <n v="97.5"/>
    <x v="1"/>
    <s v="plays"/>
    <x v="5"/>
    <s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d v="2016-02-02T11:29:44"/>
    <n v="1452598184"/>
    <x v="3650"/>
    <b v="0"/>
    <n v="17"/>
    <b v="1"/>
    <s v="theater/plays"/>
    <n v="100"/>
    <n v="29.411764705882351"/>
    <x v="1"/>
    <s v="plays"/>
    <x v="2"/>
    <s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d v="2014-08-10T15:59:00"/>
    <n v="1404833442"/>
    <x v="3651"/>
    <b v="0"/>
    <n v="9"/>
    <b v="1"/>
    <s v="theater/plays"/>
    <n v="104"/>
    <n v="57.777777777777779"/>
    <x v="1"/>
    <s v="plays"/>
    <x v="3"/>
    <s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d v="2016-08-25T03:59:00"/>
    <n v="1471188502"/>
    <x v="3652"/>
    <b v="0"/>
    <n v="17"/>
    <b v="1"/>
    <s v="theater/plays"/>
    <n v="250.66666666666669"/>
    <n v="44.235294117647058"/>
    <x v="1"/>
    <s v="plays"/>
    <x v="3"/>
    <s v="2016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d v="2015-08-05T08:43:27"/>
    <n v="1436172207"/>
    <x v="3653"/>
    <b v="0"/>
    <n v="33"/>
    <b v="1"/>
    <s v="theater/plays"/>
    <n v="100.49999999999999"/>
    <n v="60.909090909090907"/>
    <x v="1"/>
    <s v="plays"/>
    <x v="3"/>
    <s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d v="2016-04-03T17:00:00"/>
    <n v="1457690386"/>
    <x v="3654"/>
    <b v="0"/>
    <n v="38"/>
    <b v="1"/>
    <s v="theater/plays"/>
    <n v="174.4"/>
    <n v="68.84210526315789"/>
    <x v="1"/>
    <s v="plays"/>
    <x v="6"/>
    <s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d v="2015-07-18T06:59:00"/>
    <n v="1434654998"/>
    <x v="3655"/>
    <b v="0"/>
    <n v="79"/>
    <b v="1"/>
    <s v="theater/plays"/>
    <n v="116.26"/>
    <n v="73.582278481012665"/>
    <x v="1"/>
    <s v="plays"/>
    <x v="0"/>
    <s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d v="2017-02-01T22:59:00"/>
    <n v="1483393836"/>
    <x v="3656"/>
    <b v="0"/>
    <n v="46"/>
    <b v="1"/>
    <s v="theater/plays"/>
    <n v="105.82000000000001"/>
    <n v="115.02173913043478"/>
    <x v="1"/>
    <s v="plays"/>
    <x v="2"/>
    <s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d v="2016-06-01T21:42:00"/>
    <n v="1462806419"/>
    <x v="3657"/>
    <b v="0"/>
    <n v="20"/>
    <b v="1"/>
    <s v="theater/plays"/>
    <n v="110.75"/>
    <n v="110.75"/>
    <x v="1"/>
    <s v="plays"/>
    <x v="5"/>
    <s v="2016"/>
  </r>
  <r>
    <n v="3658"/>
    <s v="Mr. Marmalade"/>
    <s v="Life is hard when your own imaginary friend can't make time for you."/>
    <n v="1500"/>
    <n v="1510"/>
    <x v="0"/>
    <s v="US"/>
    <x v="0"/>
    <n v="1404273540"/>
    <d v="2014-07-02T03:59:00"/>
    <n v="1400272580"/>
    <x v="3658"/>
    <b v="0"/>
    <n v="20"/>
    <b v="1"/>
    <s v="theater/plays"/>
    <n v="100.66666666666666"/>
    <n v="75.5"/>
    <x v="1"/>
    <s v="plays"/>
    <x v="0"/>
    <s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d v="2015-03-19T14:39:00"/>
    <n v="1424414350"/>
    <x v="3659"/>
    <b v="0"/>
    <n v="13"/>
    <b v="1"/>
    <s v="theater/plays"/>
    <n v="102.03333333333333"/>
    <n v="235.46153846153845"/>
    <x v="1"/>
    <s v="plays"/>
    <x v="1"/>
    <s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d v="2014-12-23T21:08:45"/>
    <n v="1417208925"/>
    <x v="3660"/>
    <b v="0"/>
    <n v="22"/>
    <b v="1"/>
    <s v="theater/plays"/>
    <n v="100"/>
    <n v="11.363636363636363"/>
    <x v="1"/>
    <s v="plays"/>
    <x v="4"/>
    <s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d v="2016-04-10T04:00:00"/>
    <n v="1458336672"/>
    <x v="3661"/>
    <b v="0"/>
    <n v="36"/>
    <b v="1"/>
    <s v="theater/plays"/>
    <n v="111.00000000000001"/>
    <n v="92.5"/>
    <x v="1"/>
    <s v="plays"/>
    <x v="6"/>
    <s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d v="2015-03-31T04:16:54"/>
    <n v="1425187014"/>
    <x v="3662"/>
    <b v="0"/>
    <n v="40"/>
    <b v="1"/>
    <s v="theater/plays"/>
    <n v="101.42500000000001"/>
    <n v="202.85"/>
    <x v="1"/>
    <s v="plays"/>
    <x v="1"/>
    <s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d v="2016-12-21T11:50:30"/>
    <n v="1477133430"/>
    <x v="3663"/>
    <b v="0"/>
    <n v="9"/>
    <b v="1"/>
    <s v="theater/plays"/>
    <n v="104"/>
    <n v="26"/>
    <x v="1"/>
    <s v="plays"/>
    <x v="4"/>
    <s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d v="2016-06-16T05:58:09"/>
    <n v="1464847089"/>
    <x v="3664"/>
    <b v="0"/>
    <n v="19"/>
    <b v="1"/>
    <s v="theater/plays"/>
    <n v="109.375"/>
    <n v="46.05263157894737"/>
    <x v="1"/>
    <s v="plays"/>
    <x v="5"/>
    <s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d v="2015-10-28T19:54:00"/>
    <n v="1445109822"/>
    <x v="3665"/>
    <b v="0"/>
    <n v="14"/>
    <b v="1"/>
    <s v="theater/plays"/>
    <n v="115.16129032258064"/>
    <n v="51"/>
    <x v="1"/>
    <s v="plays"/>
    <x v="11"/>
    <s v="2015"/>
  </r>
  <r>
    <n v="3666"/>
    <s v="Israel LÃ³pez @ Ojai Playwrights Conference"/>
    <s v="Artistic Internship @ Ojai Playwrights Conference"/>
    <n v="1200"/>
    <n v="1200"/>
    <x v="0"/>
    <s v="US"/>
    <x v="0"/>
    <n v="1406185200"/>
    <d v="2014-07-24T07:00:00"/>
    <n v="1404337382"/>
    <x v="3666"/>
    <b v="0"/>
    <n v="38"/>
    <b v="1"/>
    <s v="theater/plays"/>
    <n v="100"/>
    <n v="31.578947368421051"/>
    <x v="1"/>
    <s v="plays"/>
    <x v="0"/>
    <s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d v="2015-07-18T23:16:59"/>
    <n v="1434669419"/>
    <x v="3667"/>
    <b v="0"/>
    <n v="58"/>
    <b v="1"/>
    <s v="theater/plays"/>
    <n v="103.17033333333335"/>
    <n v="53.363965517241382"/>
    <x v="1"/>
    <s v="plays"/>
    <x v="0"/>
    <s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d v="2015-07-23T18:33:00"/>
    <n v="1435670452"/>
    <x v="3668"/>
    <b v="0"/>
    <n v="28"/>
    <b v="1"/>
    <s v="theater/plays"/>
    <n v="103.49999999999999"/>
    <n v="36.964285714285715"/>
    <x v="1"/>
    <s v="plays"/>
    <x v="0"/>
    <s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d v="2015-06-11T16:12:17"/>
    <n v="1431447137"/>
    <x v="3669"/>
    <b v="0"/>
    <n v="17"/>
    <b v="1"/>
    <s v="theater/plays"/>
    <n v="138.19999999999999"/>
    <n v="81.294117647058826"/>
    <x v="1"/>
    <s v="plays"/>
    <x v="5"/>
    <s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d v="2015-05-31T23:00:00"/>
    <n v="1431951611"/>
    <x v="3670"/>
    <b v="0"/>
    <n v="12"/>
    <b v="1"/>
    <s v="theater/plays"/>
    <n v="109.54545454545455"/>
    <n v="20.083333333333332"/>
    <x v="1"/>
    <s v="plays"/>
    <x v="10"/>
    <s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d v="2014-07-21T03:59:00"/>
    <n v="1404140667"/>
    <x v="3671"/>
    <b v="0"/>
    <n v="40"/>
    <b v="1"/>
    <s v="theater/plays"/>
    <n v="100.85714285714286"/>
    <n v="88.25"/>
    <x v="1"/>
    <s v="plays"/>
    <x v="0"/>
    <s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d v="2014-09-26T22:43:04"/>
    <n v="1409179384"/>
    <x v="3672"/>
    <b v="0"/>
    <n v="57"/>
    <b v="1"/>
    <s v="theater/plays"/>
    <n v="101.53333333333335"/>
    <n v="53.438596491228068"/>
    <x v="1"/>
    <s v="plays"/>
    <x v="7"/>
    <s v="201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d v="2014-11-05T12:52:00"/>
    <n v="1412233497"/>
    <x v="3673"/>
    <b v="0"/>
    <n v="114"/>
    <b v="1"/>
    <s v="theater/plays"/>
    <n v="113.625"/>
    <n v="39.868421052631582"/>
    <x v="1"/>
    <s v="plays"/>
    <x v="8"/>
    <s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d v="2016-09-03T20:57:09"/>
    <n v="1467752229"/>
    <x v="3674"/>
    <b v="0"/>
    <n v="31"/>
    <b v="1"/>
    <s v="theater/plays"/>
    <n v="100"/>
    <n v="145.16129032258064"/>
    <x v="1"/>
    <s v="plays"/>
    <x v="7"/>
    <s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d v="2016-05-15T23:00:00"/>
    <n v="1462285182"/>
    <x v="3675"/>
    <b v="0"/>
    <n v="3"/>
    <b v="1"/>
    <s v="theater/plays"/>
    <n v="140"/>
    <n v="23.333333333333332"/>
    <x v="1"/>
    <s v="plays"/>
    <x v="10"/>
    <s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d v="2014-09-12T19:34:44"/>
    <n v="1408995284"/>
    <x v="3676"/>
    <b v="0"/>
    <n v="16"/>
    <b v="1"/>
    <s v="theater/plays"/>
    <n v="128.75"/>
    <n v="64.375"/>
    <x v="1"/>
    <s v="plays"/>
    <x v="7"/>
    <s v="201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d v="2014-07-03T03:59:00"/>
    <n v="1402580818"/>
    <x v="3677"/>
    <b v="0"/>
    <n v="199"/>
    <b v="1"/>
    <s v="theater/plays"/>
    <n v="102.90416666666667"/>
    <n v="62.052763819095475"/>
    <x v="1"/>
    <s v="plays"/>
    <x v="0"/>
    <s v="2014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d v="2015-05-31T12:44:58"/>
    <n v="1430052298"/>
    <x v="3678"/>
    <b v="0"/>
    <n v="31"/>
    <b v="1"/>
    <s v="theater/plays"/>
    <n v="102.49999999999999"/>
    <n v="66.129032258064512"/>
    <x v="1"/>
    <s v="plays"/>
    <x v="10"/>
    <s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d v="2014-07-01T04:59:00"/>
    <n v="1401214581"/>
    <x v="3679"/>
    <b v="0"/>
    <n v="30"/>
    <b v="1"/>
    <s v="theater/plays"/>
    <n v="110.1"/>
    <n v="73.400000000000006"/>
    <x v="1"/>
    <s v="plays"/>
    <x v="0"/>
    <s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d v="2016-10-05T10:53:54"/>
    <n v="1473850434"/>
    <x v="3680"/>
    <b v="0"/>
    <n v="34"/>
    <b v="1"/>
    <s v="theater/plays"/>
    <n v="112.76666666666667"/>
    <n v="99.5"/>
    <x v="1"/>
    <s v="plays"/>
    <x v="11"/>
    <s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d v="2016-01-15T15:38:10"/>
    <n v="1452008290"/>
    <x v="3681"/>
    <b v="0"/>
    <n v="18"/>
    <b v="1"/>
    <s v="theater/plays"/>
    <n v="111.9"/>
    <n v="62.166666666666664"/>
    <x v="1"/>
    <s v="plays"/>
    <x v="9"/>
    <s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d v="2014-06-16T06:59:00"/>
    <n v="1399998418"/>
    <x v="3682"/>
    <b v="0"/>
    <n v="67"/>
    <b v="1"/>
    <s v="theater/plays"/>
    <n v="139.19999999999999"/>
    <n v="62.328358208955223"/>
    <x v="1"/>
    <s v="plays"/>
    <x v="5"/>
    <s v="2014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d v="2016-10-20T02:48:16"/>
    <n v="1474339696"/>
    <x v="3683"/>
    <b v="0"/>
    <n v="66"/>
    <b v="1"/>
    <s v="theater/plays"/>
    <n v="110.85714285714286"/>
    <n v="58.787878787878789"/>
    <x v="1"/>
    <s v="plays"/>
    <x v="11"/>
    <s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d v="2015-09-02T04:19:46"/>
    <n v="1438575586"/>
    <x v="3684"/>
    <b v="0"/>
    <n v="23"/>
    <b v="1"/>
    <s v="theater/plays"/>
    <n v="139.06666666666666"/>
    <n v="45.347826086956523"/>
    <x v="1"/>
    <s v="plays"/>
    <x v="7"/>
    <s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d v="2014-05-19T21:00:00"/>
    <n v="1398348859"/>
    <x v="3685"/>
    <b v="0"/>
    <n v="126"/>
    <b v="1"/>
    <s v="theater/plays"/>
    <n v="105.69999999999999"/>
    <n v="41.944444444444443"/>
    <x v="1"/>
    <s v="plays"/>
    <x v="10"/>
    <s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d v="2015-08-29T03:59:00"/>
    <n v="1439567660"/>
    <x v="3686"/>
    <b v="0"/>
    <n v="6"/>
    <b v="1"/>
    <s v="theater/plays"/>
    <n v="101.42857142857142"/>
    <n v="59.166666666666664"/>
    <x v="1"/>
    <s v="plays"/>
    <x v="3"/>
    <s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d v="2014-06-27T05:14:15"/>
    <n v="1401254055"/>
    <x v="3687"/>
    <b v="0"/>
    <n v="25"/>
    <b v="1"/>
    <s v="theater/plays"/>
    <n v="100.245"/>
    <n v="200.49"/>
    <x v="1"/>
    <s v="plays"/>
    <x v="5"/>
    <s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d v="2014-08-08T18:53:24"/>
    <n v="1404932004"/>
    <x v="3688"/>
    <b v="0"/>
    <n v="39"/>
    <b v="1"/>
    <s v="theater/plays"/>
    <n v="109.16666666666666"/>
    <n v="83.974358974358978"/>
    <x v="1"/>
    <s v="plays"/>
    <x v="3"/>
    <s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d v="2015-06-21T22:25:00"/>
    <n v="1432410639"/>
    <x v="3689"/>
    <b v="0"/>
    <n v="62"/>
    <b v="1"/>
    <s v="theater/plays"/>
    <n v="118.33333333333333"/>
    <n v="57.258064516129032"/>
    <x v="1"/>
    <s v="plays"/>
    <x v="5"/>
    <s v="2015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d v="2014-11-27T15:21:23"/>
    <n v="1414506083"/>
    <x v="3690"/>
    <b v="0"/>
    <n v="31"/>
    <b v="1"/>
    <s v="theater/plays"/>
    <n v="120"/>
    <n v="58.064516129032256"/>
    <x v="1"/>
    <s v="plays"/>
    <x v="8"/>
    <s v="2014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d v="2015-03-02T04:59:00"/>
    <n v="1421426929"/>
    <x v="3691"/>
    <b v="0"/>
    <n v="274"/>
    <b v="1"/>
    <s v="theater/plays"/>
    <n v="127.96000000000001"/>
    <n v="186.80291970802921"/>
    <x v="1"/>
    <s v="plays"/>
    <x v="1"/>
    <s v="2015"/>
  </r>
  <r>
    <n v="3692"/>
    <s v="An Evening With Durang"/>
    <s v="Help us independently produce two great comedies by Christopher Durang."/>
    <n v="1000"/>
    <n v="1260"/>
    <x v="0"/>
    <s v="US"/>
    <x v="0"/>
    <n v="1411084800"/>
    <d v="2014-09-19T00:00:00"/>
    <n v="1410304179"/>
    <x v="3692"/>
    <b v="0"/>
    <n v="17"/>
    <b v="1"/>
    <s v="theater/plays"/>
    <n v="126"/>
    <n v="74.117647058823536"/>
    <x v="1"/>
    <s v="plays"/>
    <x v="7"/>
    <s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d v="2015-11-30T22:30:00"/>
    <n v="1446352529"/>
    <x v="3693"/>
    <b v="0"/>
    <n v="14"/>
    <b v="1"/>
    <s v="theater/plays"/>
    <n v="129.12912912912913"/>
    <n v="30.714285714285715"/>
    <x v="1"/>
    <s v="plays"/>
    <x v="8"/>
    <s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d v="2016-06-06T02:00:00"/>
    <n v="1461985967"/>
    <x v="3694"/>
    <b v="0"/>
    <n v="60"/>
    <b v="1"/>
    <s v="theater/plays"/>
    <n v="107.42857142857143"/>
    <n v="62.666666666666664"/>
    <x v="1"/>
    <s v="plays"/>
    <x v="5"/>
    <s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d v="2015-01-11T20:53:30"/>
    <n v="1419281610"/>
    <x v="3695"/>
    <b v="0"/>
    <n v="33"/>
    <b v="1"/>
    <s v="theater/plays"/>
    <n v="100.125"/>
    <n v="121.36363636363636"/>
    <x v="1"/>
    <s v="plays"/>
    <x v="9"/>
    <s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d v="2015-02-13T14:48:36"/>
    <n v="1418654916"/>
    <x v="3696"/>
    <b v="0"/>
    <n v="78"/>
    <b v="1"/>
    <s v="theater/plays"/>
    <n v="155"/>
    <n v="39.743589743589745"/>
    <x v="1"/>
    <s v="plays"/>
    <x v="2"/>
    <s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d v="2016-05-10T11:10:48"/>
    <n v="1461064248"/>
    <x v="3697"/>
    <b v="0"/>
    <n v="30"/>
    <b v="1"/>
    <s v="theater/plays"/>
    <n v="108"/>
    <n v="72"/>
    <x v="1"/>
    <s v="plays"/>
    <x v="10"/>
    <s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d v="2016-03-02T19:21:27"/>
    <n v="1454354487"/>
    <x v="3698"/>
    <b v="0"/>
    <n v="136"/>
    <b v="1"/>
    <s v="theater/plays"/>
    <n v="110.52"/>
    <n v="40.632352941176471"/>
    <x v="1"/>
    <s v="plays"/>
    <x v="1"/>
    <s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d v="2014-10-15T14:26:56"/>
    <n v="1410791216"/>
    <x v="3699"/>
    <b v="0"/>
    <n v="40"/>
    <b v="1"/>
    <s v="theater/plays"/>
    <n v="100.8"/>
    <n v="63"/>
    <x v="1"/>
    <s v="plays"/>
    <x v="11"/>
    <s v="2014"/>
  </r>
  <r>
    <n v="3700"/>
    <s v="Generations (Senior Project)"/>
    <s v="Help me produce the play I have written for my senior project!"/>
    <n v="500"/>
    <n v="606"/>
    <x v="0"/>
    <s v="US"/>
    <x v="0"/>
    <n v="1412092800"/>
    <d v="2014-09-30T16:00:00"/>
    <n v="1409493800"/>
    <x v="3700"/>
    <b v="0"/>
    <n v="18"/>
    <b v="1"/>
    <s v="theater/plays"/>
    <n v="121.2"/>
    <n v="33.666666666666664"/>
    <x v="1"/>
    <s v="plays"/>
    <x v="7"/>
    <s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d v="2015-06-04T12:59:53"/>
    <n v="1430830793"/>
    <x v="3701"/>
    <b v="0"/>
    <n v="39"/>
    <b v="1"/>
    <s v="theater/plays"/>
    <n v="100.33333333333334"/>
    <n v="38.589743589743591"/>
    <x v="1"/>
    <s v="plays"/>
    <x v="5"/>
    <s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d v="2016-07-10T22:59:00"/>
    <n v="1464958484"/>
    <x v="3702"/>
    <b v="0"/>
    <n v="21"/>
    <b v="1"/>
    <s v="theater/plays"/>
    <n v="109.16666666666666"/>
    <n v="155.95238095238096"/>
    <x v="1"/>
    <s v="plays"/>
    <x v="0"/>
    <s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d v="2016-08-13T06:59:00"/>
    <n v="1467720388"/>
    <x v="3703"/>
    <b v="0"/>
    <n v="30"/>
    <b v="1"/>
    <s v="theater/plays"/>
    <n v="123.42857142857142"/>
    <n v="43.2"/>
    <x v="1"/>
    <s v="plays"/>
    <x v="3"/>
    <s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d v="2016-05-31T16:33:14"/>
    <n v="1459528394"/>
    <x v="3704"/>
    <b v="0"/>
    <n v="27"/>
    <b v="1"/>
    <s v="theater/plays"/>
    <n v="136.33666666666667"/>
    <n v="15.148518518518518"/>
    <x v="1"/>
    <s v="plays"/>
    <x v="10"/>
    <s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d v="2014-06-23T18:00:00"/>
    <n v="1401714114"/>
    <x v="3705"/>
    <b v="0"/>
    <n v="35"/>
    <b v="1"/>
    <s v="theater/plays"/>
    <n v="103.46657233816768"/>
    <n v="83.571428571428569"/>
    <x v="1"/>
    <s v="plays"/>
    <x v="5"/>
    <s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d v="2014-09-12T21:55:49"/>
    <n v="1409262949"/>
    <x v="3706"/>
    <b v="0"/>
    <n v="13"/>
    <b v="1"/>
    <s v="theater/plays"/>
    <n v="121.33333333333334"/>
    <n v="140"/>
    <x v="1"/>
    <s v="plays"/>
    <x v="7"/>
    <s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d v="2016-07-22T05:26:00"/>
    <n v="1467335378"/>
    <x v="3707"/>
    <b v="0"/>
    <n v="23"/>
    <b v="1"/>
    <s v="theater/plays"/>
    <n v="186"/>
    <n v="80.869565217391298"/>
    <x v="1"/>
    <s v="plays"/>
    <x v="0"/>
    <s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d v="2014-07-04T03:24:46"/>
    <n v="1403234686"/>
    <x v="3708"/>
    <b v="0"/>
    <n v="39"/>
    <b v="1"/>
    <s v="theater/plays"/>
    <n v="300"/>
    <n v="53.846153846153847"/>
    <x v="1"/>
    <s v="plays"/>
    <x v="0"/>
    <s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d v="2014-06-25T16:59:06"/>
    <n v="1401123546"/>
    <x v="3709"/>
    <b v="0"/>
    <n v="35"/>
    <b v="1"/>
    <s v="theater/plays"/>
    <n v="108.25"/>
    <n v="30.928571428571427"/>
    <x v="1"/>
    <s v="plays"/>
    <x v="5"/>
    <s v="2014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d v="2015-04-03T13:49:48"/>
    <n v="1425908988"/>
    <x v="3710"/>
    <b v="0"/>
    <n v="27"/>
    <b v="1"/>
    <s v="theater/plays"/>
    <n v="141.15384615384616"/>
    <n v="67.962962962962962"/>
    <x v="1"/>
    <s v="plays"/>
    <x v="6"/>
    <s v="2015"/>
  </r>
  <r>
    <n v="3711"/>
    <s v="The Youth Shakespeare Project 2014"/>
    <s v="Two teachers and twenty kids bring one of Shakespeare's plays to life!"/>
    <n v="500"/>
    <n v="570"/>
    <x v="0"/>
    <s v="US"/>
    <x v="0"/>
    <n v="1402848000"/>
    <d v="2014-06-15T16:00:00"/>
    <n v="1400606573"/>
    <x v="3711"/>
    <b v="0"/>
    <n v="21"/>
    <b v="1"/>
    <s v="theater/plays"/>
    <n v="113.99999999999999"/>
    <n v="27.142857142857142"/>
    <x v="1"/>
    <s v="plays"/>
    <x v="5"/>
    <s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d v="2015-05-31T06:59:00"/>
    <n v="1431230867"/>
    <x v="3712"/>
    <b v="0"/>
    <n v="104"/>
    <b v="1"/>
    <s v="theater/plays"/>
    <n v="153.73333333333335"/>
    <n v="110.86538461538461"/>
    <x v="1"/>
    <s v="plays"/>
    <x v="10"/>
    <s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d v="2016-06-04T17:42:46"/>
    <n v="1463334166"/>
    <x v="3713"/>
    <b v="0"/>
    <n v="19"/>
    <b v="1"/>
    <s v="theater/plays"/>
    <n v="101.49999999999999"/>
    <n v="106.84210526315789"/>
    <x v="1"/>
    <s v="plays"/>
    <x v="5"/>
    <s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d v="2015-05-26T03:59:00"/>
    <n v="1429881667"/>
    <x v="3714"/>
    <b v="0"/>
    <n v="97"/>
    <b v="1"/>
    <s v="theater/plays"/>
    <n v="102.35000000000001"/>
    <n v="105.51546391752578"/>
    <x v="1"/>
    <s v="plays"/>
    <x v="10"/>
    <s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d v="2015-03-31T12:52:00"/>
    <n v="1422834819"/>
    <x v="3715"/>
    <b v="0"/>
    <n v="27"/>
    <b v="1"/>
    <s v="theater/plays"/>
    <n v="102.57142857142858"/>
    <n v="132.96296296296296"/>
    <x v="1"/>
    <s v="plays"/>
    <x v="1"/>
    <s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d v="2016-01-21T21:18:29"/>
    <n v="1450819109"/>
    <x v="3716"/>
    <b v="0"/>
    <n v="24"/>
    <b v="1"/>
    <s v="theater/plays"/>
    <n v="155.75"/>
    <n v="51.916666666666664"/>
    <x v="1"/>
    <s v="plays"/>
    <x v="9"/>
    <s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d v="2015-05-09T20:47:29"/>
    <n v="1428526049"/>
    <x v="3717"/>
    <b v="0"/>
    <n v="13"/>
    <b v="1"/>
    <s v="theater/plays"/>
    <n v="100.75"/>
    <n v="310"/>
    <x v="1"/>
    <s v="plays"/>
    <x v="10"/>
    <s v="2015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d v="2015-02-27T17:11:15"/>
    <n v="1422465075"/>
    <x v="3718"/>
    <b v="0"/>
    <n v="46"/>
    <b v="1"/>
    <s v="theater/plays"/>
    <n v="239.4"/>
    <n v="26.021739130434781"/>
    <x v="1"/>
    <s v="plays"/>
    <x v="2"/>
    <s v="2015"/>
  </r>
  <r>
    <n v="3719"/>
    <s v="Corium"/>
    <s v="A new piece of physical theatre about love, regret and longing."/>
    <n v="200"/>
    <n v="420"/>
    <x v="0"/>
    <s v="GB"/>
    <x v="1"/>
    <n v="1434994266"/>
    <d v="2015-06-22T17:31:06"/>
    <n v="1432402266"/>
    <x v="3719"/>
    <b v="0"/>
    <n v="4"/>
    <b v="1"/>
    <s v="theater/plays"/>
    <n v="210"/>
    <n v="105"/>
    <x v="1"/>
    <s v="plays"/>
    <x v="5"/>
    <s v="2015"/>
  </r>
  <r>
    <n v="3720"/>
    <s v="Lakotas and the American Theatre"/>
    <s v="Breaking the American Indian stereotype in the American Theatre."/>
    <n v="3300"/>
    <n v="3449"/>
    <x v="0"/>
    <s v="US"/>
    <x v="0"/>
    <n v="1435881006"/>
    <d v="2015-07-02T23:50:06"/>
    <n v="1433980206"/>
    <x v="3720"/>
    <b v="0"/>
    <n v="40"/>
    <b v="1"/>
    <s v="theater/plays"/>
    <n v="104.51515151515152"/>
    <n v="86.224999999999994"/>
    <x v="1"/>
    <s v="plays"/>
    <x v="0"/>
    <s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d v="2014-11-05T23:28:04"/>
    <n v="1413412084"/>
    <x v="3721"/>
    <b v="0"/>
    <n v="44"/>
    <b v="1"/>
    <s v="theater/plays"/>
    <n v="100.8"/>
    <n v="114.54545454545455"/>
    <x v="1"/>
    <s v="plays"/>
    <x v="8"/>
    <s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d v="2016-02-11T22:59:00"/>
    <n v="1452614847"/>
    <x v="3722"/>
    <b v="0"/>
    <n v="35"/>
    <b v="1"/>
    <s v="theater/plays"/>
    <n v="111.20000000000002"/>
    <n v="47.657142857142858"/>
    <x v="1"/>
    <s v="plays"/>
    <x v="2"/>
    <s v="2016"/>
  </r>
  <r>
    <n v="3723"/>
    <s v="Beauty and the Beast"/>
    <s v="Saltmine Theatre Company present Beauty and the Beast:"/>
    <n v="4500"/>
    <n v="4592"/>
    <x v="0"/>
    <s v="GB"/>
    <x v="1"/>
    <n v="1417374262"/>
    <d v="2014-11-30T19:04:22"/>
    <n v="1414778662"/>
    <x v="3723"/>
    <b v="0"/>
    <n v="63"/>
    <b v="1"/>
    <s v="theater/plays"/>
    <n v="102.04444444444445"/>
    <n v="72.888888888888886"/>
    <x v="1"/>
    <s v="plays"/>
    <x v="8"/>
    <s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d v="2016-05-04T23:00:00"/>
    <n v="1459856860"/>
    <x v="3724"/>
    <b v="0"/>
    <n v="89"/>
    <b v="1"/>
    <s v="theater/plays"/>
    <n v="102.54767441860466"/>
    <n v="49.545505617977533"/>
    <x v="1"/>
    <s v="plays"/>
    <x v="10"/>
    <s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d v="2016-02-18T21:30:00"/>
    <n v="1454366467"/>
    <x v="3725"/>
    <b v="0"/>
    <n v="15"/>
    <b v="1"/>
    <s v="theater/plays"/>
    <n v="127"/>
    <n v="25.4"/>
    <x v="1"/>
    <s v="plays"/>
    <x v="2"/>
    <s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d v="2016-04-29T21:00:00"/>
    <n v="1459567371"/>
    <x v="3726"/>
    <b v="0"/>
    <n v="46"/>
    <b v="1"/>
    <s v="theater/plays"/>
    <n v="338.70588235294122"/>
    <n v="62.586956521739133"/>
    <x v="1"/>
    <s v="plays"/>
    <x v="6"/>
    <s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d v="2016-10-20T04:55:00"/>
    <n v="1474273294"/>
    <x v="3727"/>
    <b v="0"/>
    <n v="33"/>
    <b v="1"/>
    <s v="theater/plays"/>
    <n v="100.75"/>
    <n v="61.060606060606062"/>
    <x v="1"/>
    <s v="plays"/>
    <x v="11"/>
    <s v="2016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d v="2015-08-19T04:06:16"/>
    <n v="1437365176"/>
    <x v="3728"/>
    <b v="0"/>
    <n v="31"/>
    <b v="0"/>
    <s v="theater/plays"/>
    <n v="9.31"/>
    <n v="60.064516129032256"/>
    <x v="1"/>
    <s v="plays"/>
    <x v="3"/>
    <s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d v="2015-03-23T03:55:12"/>
    <n v="1423198512"/>
    <x v="3729"/>
    <b v="0"/>
    <n v="5"/>
    <b v="0"/>
    <s v="theater/plays"/>
    <n v="7.24"/>
    <n v="72.400000000000006"/>
    <x v="1"/>
    <s v="plays"/>
    <x v="1"/>
    <s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d v="2015-08-17T16:15:59"/>
    <n v="1437236159"/>
    <x v="3730"/>
    <b v="0"/>
    <n v="1"/>
    <b v="0"/>
    <s v="theater/plays"/>
    <n v="10"/>
    <n v="100"/>
    <x v="1"/>
    <s v="plays"/>
    <x v="3"/>
    <s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d v="2015-01-10T03:23:00"/>
    <n v="1418234646"/>
    <x v="3731"/>
    <b v="0"/>
    <n v="12"/>
    <b v="0"/>
    <s v="theater/plays"/>
    <n v="11.272727272727273"/>
    <n v="51.666666666666664"/>
    <x v="1"/>
    <s v="plays"/>
    <x v="9"/>
    <s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d v="2015-01-24T12:00:00"/>
    <n v="1416932133"/>
    <x v="3732"/>
    <b v="0"/>
    <n v="4"/>
    <b v="0"/>
    <s v="theater/plays"/>
    <n v="15.411764705882353"/>
    <n v="32.75"/>
    <x v="1"/>
    <s v="plays"/>
    <x v="9"/>
    <s v="2015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d v="2015-04-18T22:30:00"/>
    <n v="1428539708"/>
    <x v="3733"/>
    <b v="0"/>
    <n v="0"/>
    <b v="0"/>
    <s v="theater/plays"/>
    <n v="0"/>
    <n v="0"/>
    <x v="1"/>
    <s v="plays"/>
    <x v="6"/>
    <s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d v="2015-05-25T21:38:16"/>
    <n v="1427405896"/>
    <x v="3734"/>
    <b v="0"/>
    <n v="7"/>
    <b v="0"/>
    <s v="theater/plays"/>
    <n v="28.466666666666669"/>
    <n v="61"/>
    <x v="1"/>
    <s v="plays"/>
    <x v="10"/>
    <s v="2015"/>
  </r>
  <r>
    <n v="3735"/>
    <s v="Women Beware Women"/>
    <s v="Young Actor's taking on a Jacobean tragedy. Family, betrayal, love, lust, sex and death."/>
    <n v="150"/>
    <n v="20"/>
    <x v="2"/>
    <s v="GB"/>
    <x v="1"/>
    <n v="1432831089"/>
    <d v="2015-05-28T16:38:09"/>
    <n v="1430239089"/>
    <x v="3735"/>
    <b v="0"/>
    <n v="2"/>
    <b v="0"/>
    <s v="theater/plays"/>
    <n v="13.333333333333334"/>
    <n v="10"/>
    <x v="1"/>
    <s v="plays"/>
    <x v="10"/>
    <s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d v="2015-03-23T18:00:00"/>
    <n v="1423847093"/>
    <x v="3736"/>
    <b v="0"/>
    <n v="1"/>
    <b v="0"/>
    <s v="theater/plays"/>
    <n v="0.66666666666666674"/>
    <n v="10"/>
    <x v="1"/>
    <s v="plays"/>
    <x v="1"/>
    <s v="2015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d v="2015-11-12T06:59:00"/>
    <n v="1445358903"/>
    <x v="3737"/>
    <b v="0"/>
    <n v="4"/>
    <b v="0"/>
    <s v="theater/plays"/>
    <n v="21.428571428571427"/>
    <n v="37.5"/>
    <x v="1"/>
    <s v="plays"/>
    <x v="8"/>
    <s v="2015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d v="2014-07-15T22:00:00"/>
    <n v="1403562705"/>
    <x v="3738"/>
    <b v="0"/>
    <n v="6"/>
    <b v="0"/>
    <s v="theater/plays"/>
    <n v="18"/>
    <n v="45"/>
    <x v="1"/>
    <s v="plays"/>
    <x v="0"/>
    <s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d v="2016-07-17T10:47:48"/>
    <n v="1467024468"/>
    <x v="3739"/>
    <b v="0"/>
    <n v="8"/>
    <b v="0"/>
    <s v="theater/plays"/>
    <n v="20.125"/>
    <n v="100.625"/>
    <x v="1"/>
    <s v="plays"/>
    <x v="0"/>
    <s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d v="2014-08-12T01:53:58"/>
    <n v="1405217355"/>
    <x v="3740"/>
    <b v="0"/>
    <n v="14"/>
    <b v="0"/>
    <s v="theater/plays"/>
    <n v="17.899999999999999"/>
    <n v="25.571428571428573"/>
    <x v="1"/>
    <s v="plays"/>
    <x v="3"/>
    <s v="2014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d v="2015-12-17T22:05:50"/>
    <n v="1447797950"/>
    <x v="3741"/>
    <b v="0"/>
    <n v="0"/>
    <b v="0"/>
    <s v="theater/plays"/>
    <n v="0"/>
    <n v="0"/>
    <x v="1"/>
    <s v="plays"/>
    <x v="4"/>
    <s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d v="2014-09-06T05:09:04"/>
    <n v="1407388144"/>
    <x v="3742"/>
    <b v="0"/>
    <n v="4"/>
    <b v="0"/>
    <s v="theater/plays"/>
    <n v="2"/>
    <n v="25"/>
    <x v="1"/>
    <s v="plays"/>
    <x v="7"/>
    <s v="2014"/>
  </r>
  <r>
    <n v="3743"/>
    <s v="Down the Mississippi"/>
    <s v="I'm taking the Adventures of Huckleberry Finn puppet show down the Mississippi River!"/>
    <n v="2200"/>
    <n v="0"/>
    <x v="2"/>
    <s v="US"/>
    <x v="0"/>
    <n v="1404406964"/>
    <d v="2014-07-03T17:02:44"/>
    <n v="1401814964"/>
    <x v="3743"/>
    <b v="0"/>
    <n v="0"/>
    <b v="0"/>
    <s v="theater/plays"/>
    <n v="0"/>
    <n v="0"/>
    <x v="1"/>
    <s v="plays"/>
    <x v="0"/>
    <s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d v="2014-07-05T03:59:00"/>
    <n v="1401823952"/>
    <x v="3744"/>
    <b v="0"/>
    <n v="0"/>
    <b v="0"/>
    <s v="theater/plays"/>
    <n v="0"/>
    <n v="0"/>
    <x v="1"/>
    <s v="plays"/>
    <x v="0"/>
    <s v="2014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d v="2014-08-10T16:45:02"/>
    <n v="1405097102"/>
    <x v="3745"/>
    <b v="0"/>
    <n v="1"/>
    <b v="0"/>
    <s v="theater/plays"/>
    <n v="10"/>
    <n v="10"/>
    <x v="1"/>
    <s v="plays"/>
    <x v="3"/>
    <s v="2014"/>
  </r>
  <r>
    <n v="3746"/>
    <s v="Stage Play Production - &quot;I Love You to Death&quot;"/>
    <s v="Generational curses CAN be broken...right?"/>
    <n v="8500"/>
    <n v="202"/>
    <x v="2"/>
    <s v="US"/>
    <x v="0"/>
    <n v="1475918439"/>
    <d v="2016-10-08T09:20:39"/>
    <n v="1473326439"/>
    <x v="3746"/>
    <b v="0"/>
    <n v="1"/>
    <b v="0"/>
    <s v="theater/plays"/>
    <n v="2.3764705882352941"/>
    <n v="202"/>
    <x v="1"/>
    <s v="plays"/>
    <x v="11"/>
    <s v="2016"/>
  </r>
  <r>
    <n v="3747"/>
    <s v="Counting Stars"/>
    <s v="The world premiere of an astonishing new play by acclaimed writer Atiha Sen Gupta."/>
    <n v="2500"/>
    <n v="25"/>
    <x v="2"/>
    <s v="GB"/>
    <x v="1"/>
    <n v="1436137140"/>
    <d v="2015-07-05T22:59:00"/>
    <n v="1433833896"/>
    <x v="3747"/>
    <b v="0"/>
    <n v="1"/>
    <b v="0"/>
    <s v="theater/plays"/>
    <n v="1"/>
    <n v="25"/>
    <x v="1"/>
    <s v="plays"/>
    <x v="0"/>
    <s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d v="2016-02-16T05:59:00"/>
    <n v="1453827436"/>
    <x v="3748"/>
    <b v="0"/>
    <n v="52"/>
    <b v="1"/>
    <s v="theater/musical"/>
    <n v="103.52"/>
    <n v="99.538461538461533"/>
    <x v="1"/>
    <s v="musical"/>
    <x v="2"/>
    <s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d v="2016-04-29T03:59:00"/>
    <n v="1459220588"/>
    <x v="3749"/>
    <b v="0"/>
    <n v="7"/>
    <b v="1"/>
    <s v="theater/musical"/>
    <n v="105"/>
    <n v="75"/>
    <x v="1"/>
    <s v="musical"/>
    <x v="6"/>
    <s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d v="2015-02-10T07:59:00"/>
    <n v="1421105608"/>
    <x v="3750"/>
    <b v="0"/>
    <n v="28"/>
    <b v="1"/>
    <s v="theater/musical"/>
    <n v="100.44999999999999"/>
    <n v="215.25"/>
    <x v="1"/>
    <s v="musical"/>
    <x v="2"/>
    <s v="2015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d v="2016-04-02T23:51:13"/>
    <n v="1454460673"/>
    <x v="3751"/>
    <b v="0"/>
    <n v="11"/>
    <b v="1"/>
    <s v="theater/musical"/>
    <n v="132.6"/>
    <n v="120.54545454545455"/>
    <x v="1"/>
    <s v="musical"/>
    <x v="6"/>
    <s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  <x v="11"/>
    <s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d v="2015-06-03T00:00:00"/>
    <n v="1430768800"/>
    <x v="3753"/>
    <b v="0"/>
    <n v="30"/>
    <b v="1"/>
    <s v="theater/musical"/>
    <n v="103.34"/>
    <n v="172.23333333333332"/>
    <x v="1"/>
    <s v="musical"/>
    <x v="5"/>
    <s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d v="2014-07-26T04:59:00"/>
    <n v="1403125737"/>
    <x v="3754"/>
    <b v="0"/>
    <n v="27"/>
    <b v="1"/>
    <s v="theater/musical"/>
    <n v="120"/>
    <n v="111.11111111111111"/>
    <x v="1"/>
    <s v="musical"/>
    <x v="0"/>
    <s v="2014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  <x v="6"/>
    <s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  <x v="5"/>
    <s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  <x v="4"/>
    <s v="2014"/>
  </r>
  <r>
    <n v="3758"/>
    <s v="Luigi's Ladies"/>
    <s v="LUIGI'S LADIES: an original one-woman musical comedy"/>
    <n v="1500"/>
    <n v="1535"/>
    <x v="0"/>
    <s v="US"/>
    <x v="0"/>
    <n v="1400475600"/>
    <d v="2014-05-19T05:00:00"/>
    <n v="1397819938"/>
    <x v="3758"/>
    <b v="0"/>
    <n v="26"/>
    <b v="1"/>
    <s v="theater/musical"/>
    <n v="102.33333333333334"/>
    <n v="59.03846153846154"/>
    <x v="1"/>
    <s v="musical"/>
    <x v="10"/>
    <s v="2014"/>
  </r>
  <r>
    <n v="3759"/>
    <s v="Pared Down Productions"/>
    <s v="A production company specializing in small-scale musicals"/>
    <n v="4000"/>
    <n v="4409.7700000000004"/>
    <x v="0"/>
    <s v="US"/>
    <x v="0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  <x v="3"/>
    <s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d v="2014-05-05T12:36:26"/>
    <n v="1397133386"/>
    <x v="3760"/>
    <b v="0"/>
    <n v="91"/>
    <b v="1"/>
    <s v="theater/musical"/>
    <n v="101.0154"/>
    <n v="55.502967032967035"/>
    <x v="1"/>
    <s v="musical"/>
    <x v="10"/>
    <s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d v="2015-08-10T23:00:00"/>
    <n v="1434625937"/>
    <x v="3761"/>
    <b v="0"/>
    <n v="3"/>
    <b v="1"/>
    <s v="theater/musical"/>
    <n v="100"/>
    <n v="166.66666666666666"/>
    <x v="1"/>
    <s v="musical"/>
    <x v="3"/>
    <s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d v="2015-08-02T19:31:29"/>
    <n v="1436383889"/>
    <x v="3762"/>
    <b v="0"/>
    <n v="28"/>
    <b v="1"/>
    <s v="theater/musical"/>
    <n v="106.24"/>
    <n v="47.428571428571431"/>
    <x v="1"/>
    <s v="musical"/>
    <x v="3"/>
    <s v="2015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d v="2015-04-01T17:00:26"/>
    <n v="1425319226"/>
    <x v="3763"/>
    <b v="0"/>
    <n v="77"/>
    <b v="1"/>
    <s v="theater/musical"/>
    <n v="100"/>
    <n v="64.935064935064929"/>
    <x v="1"/>
    <s v="musical"/>
    <x v="6"/>
    <s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d v="2016-05-29T00:36:00"/>
    <n v="1462824832"/>
    <x v="3764"/>
    <b v="0"/>
    <n v="27"/>
    <b v="1"/>
    <s v="theater/musical"/>
    <n v="100"/>
    <n v="55.555555555555557"/>
    <x v="1"/>
    <s v="musical"/>
    <x v="10"/>
    <s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  <x v="0"/>
    <s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d v="2014-07-03T04:00:45"/>
    <n v="1401336045"/>
    <x v="3766"/>
    <b v="0"/>
    <n v="96"/>
    <b v="1"/>
    <s v="theater/musical"/>
    <n v="102.65010000000001"/>
    <n v="106.9271875"/>
    <x v="1"/>
    <s v="musical"/>
    <x v="0"/>
    <s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d v="2015-03-01T04:59:00"/>
    <n v="1423960097"/>
    <x v="3767"/>
    <b v="0"/>
    <n v="56"/>
    <b v="1"/>
    <s v="theater/musical"/>
    <n v="116.75"/>
    <n v="41.696428571428569"/>
    <x v="1"/>
    <s v="musical"/>
    <x v="1"/>
    <s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  <x v="5"/>
    <s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d v="2016-04-15T14:21:19"/>
    <n v="1458138079"/>
    <x v="3769"/>
    <b v="0"/>
    <n v="15"/>
    <b v="1"/>
    <s v="theater/musical"/>
    <n v="100"/>
    <n v="73.333333333333329"/>
    <x v="1"/>
    <s v="musical"/>
    <x v="6"/>
    <s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d v="2015-06-13T22:20:10"/>
    <n v="1431642010"/>
    <x v="3770"/>
    <b v="0"/>
    <n v="20"/>
    <b v="1"/>
    <s v="theater/musical"/>
    <n v="100"/>
    <n v="100"/>
    <x v="1"/>
    <s v="musical"/>
    <x v="5"/>
    <s v="2015"/>
  </r>
  <r>
    <n v="3771"/>
    <s v="COME OUT SWINGIN'!"/>
    <s v="I would like to make a demo recording of six songs from COME OUT SWINGIN'!"/>
    <n v="1000"/>
    <n v="1460"/>
    <x v="0"/>
    <s v="US"/>
    <x v="0"/>
    <n v="1463529600"/>
    <d v="2016-05-18T00:00:00"/>
    <n v="1462307652"/>
    <x v="3771"/>
    <b v="0"/>
    <n v="38"/>
    <b v="1"/>
    <s v="theater/musical"/>
    <n v="146"/>
    <n v="38.421052631578945"/>
    <x v="1"/>
    <s v="musical"/>
    <x v="10"/>
    <s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d v="2016-11-29T06:00:00"/>
    <n v="1478616506"/>
    <x v="3772"/>
    <b v="0"/>
    <n v="33"/>
    <b v="1"/>
    <s v="theater/musical"/>
    <n v="110.2"/>
    <n v="166.96969696969697"/>
    <x v="1"/>
    <s v="musical"/>
    <x v="8"/>
    <s v="2016"/>
  </r>
  <r>
    <n v="3773"/>
    <s v="Dundee: A Hip-Hopera"/>
    <s v="A dramatic hip-hopera, inspired from monologues written by the performers."/>
    <n v="5000"/>
    <n v="5410"/>
    <x v="0"/>
    <s v="US"/>
    <x v="0"/>
    <n v="1479175680"/>
    <d v="2016-11-15T02:08:00"/>
    <n v="1476317247"/>
    <x v="3773"/>
    <b v="0"/>
    <n v="57"/>
    <b v="1"/>
    <s v="theater/musical"/>
    <n v="108.2"/>
    <n v="94.912280701754383"/>
    <x v="1"/>
    <s v="musical"/>
    <x v="8"/>
    <s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d v="2015-04-09T19:00:55"/>
    <n v="1427223655"/>
    <x v="3774"/>
    <b v="0"/>
    <n v="25"/>
    <b v="1"/>
    <s v="theater/musical"/>
    <n v="100"/>
    <n v="100"/>
    <x v="1"/>
    <s v="musical"/>
    <x v="6"/>
    <s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d v="2015-04-09T04:00:00"/>
    <n v="1426199843"/>
    <x v="3775"/>
    <b v="0"/>
    <n v="14"/>
    <b v="1"/>
    <s v="theater/musical"/>
    <n v="100.25"/>
    <n v="143.21428571428572"/>
    <x v="1"/>
    <s v="musical"/>
    <x v="6"/>
    <s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  <x v="3"/>
    <s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  <x v="7"/>
    <s v="2014"/>
  </r>
  <r>
    <n v="3778"/>
    <s v="Give a Puppet a Hand"/>
    <s v="Sponsor an AVENUE Q puppet for The Barn Players April 2015 production."/>
    <n v="2400"/>
    <n v="2521"/>
    <x v="0"/>
    <s v="US"/>
    <x v="0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  <x v="2"/>
    <s v="2015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d v="2016-03-26T16:39:00"/>
    <n v="1456421940"/>
    <x v="3779"/>
    <b v="0"/>
    <n v="115"/>
    <b v="1"/>
    <s v="theater/musical"/>
    <n v="103.98"/>
    <n v="135.62608695652173"/>
    <x v="1"/>
    <s v="musical"/>
    <x v="1"/>
    <s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d v="2015-07-13T20:06:00"/>
    <n v="1433999785"/>
    <x v="3780"/>
    <b v="0"/>
    <n v="30"/>
    <b v="1"/>
    <s v="theater/musical"/>
    <n v="120"/>
    <n v="100"/>
    <x v="1"/>
    <s v="musical"/>
    <x v="0"/>
    <s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d v="2014-09-08T21:11:25"/>
    <n v="1408050685"/>
    <x v="3781"/>
    <b v="0"/>
    <n v="52"/>
    <b v="1"/>
    <s v="theater/musical"/>
    <n v="109.66666666666667"/>
    <n v="94.90384615384616"/>
    <x v="1"/>
    <s v="musical"/>
    <x v="7"/>
    <s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d v="2016-07-24T23:00:00"/>
    <n v="1466887297"/>
    <x v="3782"/>
    <b v="0"/>
    <n v="27"/>
    <b v="1"/>
    <s v="theater/musical"/>
    <n v="101.75"/>
    <n v="75.370370370370367"/>
    <x v="1"/>
    <s v="musical"/>
    <x v="0"/>
    <s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  <x v="1"/>
    <s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d v="2016-07-10T23:32:12"/>
    <n v="1465601532"/>
    <x v="3784"/>
    <b v="0"/>
    <n v="10"/>
    <b v="1"/>
    <s v="theater/musical"/>
    <n v="114.99999999999999"/>
    <n v="115"/>
    <x v="1"/>
    <s v="musical"/>
    <x v="0"/>
    <s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d v="2016-08-02T10:03:00"/>
    <n v="1467040769"/>
    <x v="3785"/>
    <b v="0"/>
    <n v="30"/>
    <b v="1"/>
    <s v="theater/musical"/>
    <n v="150.75"/>
    <n v="100.5"/>
    <x v="1"/>
    <s v="musical"/>
    <x v="3"/>
    <s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  <x v="10"/>
    <s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d v="2015-07-11T03:59:00"/>
    <n v="1434113406"/>
    <x v="3787"/>
    <b v="0"/>
    <n v="10"/>
    <b v="1"/>
    <s v="theater/musical"/>
    <n v="100.28571428571429"/>
    <n v="35.1"/>
    <x v="1"/>
    <s v="musical"/>
    <x v="0"/>
    <s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d v="2015-12-23T16:18:00"/>
    <n v="1448469719"/>
    <x v="3788"/>
    <b v="0"/>
    <n v="1"/>
    <b v="0"/>
    <s v="theater/musical"/>
    <n v="0.66666666666666674"/>
    <n v="500"/>
    <x v="1"/>
    <s v="musical"/>
    <x v="4"/>
    <s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d v="2015-06-15T19:10:18"/>
    <n v="1431630618"/>
    <x v="3789"/>
    <b v="0"/>
    <n v="4"/>
    <b v="0"/>
    <s v="theater/musical"/>
    <n v="3.267605633802817"/>
    <n v="29"/>
    <x v="1"/>
    <s v="musical"/>
    <x v="5"/>
    <s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d v="2016-11-22T17:00:23"/>
    <n v="1477238423"/>
    <x v="3790"/>
    <b v="0"/>
    <n v="0"/>
    <b v="0"/>
    <s v="theater/musical"/>
    <n v="0"/>
    <n v="0"/>
    <x v="1"/>
    <s v="musical"/>
    <x v="8"/>
    <s v="2016"/>
  </r>
  <r>
    <n v="3791"/>
    <s v="Spin! at The Cumming Playhouse"/>
    <s v="Spin! is an original musical comedy-drama presented by Blue Palm Productions."/>
    <n v="1500"/>
    <n v="0"/>
    <x v="2"/>
    <s v="US"/>
    <x v="0"/>
    <n v="1404664592"/>
    <d v="2014-07-06T16:36:32"/>
    <n v="1399480592"/>
    <x v="3791"/>
    <b v="0"/>
    <n v="0"/>
    <b v="0"/>
    <s v="theater/musical"/>
    <n v="0"/>
    <n v="0"/>
    <x v="1"/>
    <s v="musical"/>
    <x v="0"/>
    <s v="2014"/>
  </r>
  <r>
    <n v="3792"/>
    <s v="BorikÃ©n: The Show"/>
    <s v="A cultural and historic journey through Puerto Rico's music and dance!"/>
    <n v="12500"/>
    <n v="35"/>
    <x v="2"/>
    <s v="US"/>
    <x v="0"/>
    <n v="1436957022"/>
    <d v="2015-07-15T10:43:42"/>
    <n v="1434365022"/>
    <x v="3792"/>
    <b v="0"/>
    <n v="2"/>
    <b v="0"/>
    <s v="theater/musical"/>
    <n v="0.27999999999999997"/>
    <n v="17.5"/>
    <x v="1"/>
    <s v="musical"/>
    <x v="0"/>
    <s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d v="2014-12-16T22:32:09"/>
    <n v="1416954729"/>
    <x v="3793"/>
    <b v="0"/>
    <n v="24"/>
    <b v="0"/>
    <s v="theater/musical"/>
    <n v="59.657142857142851"/>
    <n v="174"/>
    <x v="1"/>
    <s v="musical"/>
    <x v="4"/>
    <s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d v="2015-06-07T13:55:54"/>
    <n v="1431093354"/>
    <x v="3794"/>
    <b v="0"/>
    <n v="1"/>
    <b v="0"/>
    <s v="theater/musical"/>
    <n v="1"/>
    <n v="50"/>
    <x v="1"/>
    <s v="musical"/>
    <x v="5"/>
    <s v="2015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d v="2015-08-28T22:30:00"/>
    <n v="1437042490"/>
    <x v="3795"/>
    <b v="0"/>
    <n v="2"/>
    <b v="0"/>
    <s v="theater/musical"/>
    <n v="1.6666666666666667"/>
    <n v="5"/>
    <x v="1"/>
    <s v="musical"/>
    <x v="3"/>
    <s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d v="2017-01-14T00:42:36"/>
    <n v="1479170556"/>
    <x v="3796"/>
    <b v="0"/>
    <n v="1"/>
    <b v="0"/>
    <s v="theater/musical"/>
    <n v="4.4444444444444444E-3"/>
    <n v="1"/>
    <x v="1"/>
    <s v="musical"/>
    <x v="9"/>
    <s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  <x v="6"/>
    <s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d v="2014-08-10T17:20:48"/>
    <n v="1405099248"/>
    <x v="3798"/>
    <b v="0"/>
    <n v="5"/>
    <b v="0"/>
    <s v="theater/musical"/>
    <n v="1.4642857142857144"/>
    <n v="205"/>
    <x v="1"/>
    <s v="musical"/>
    <x v="3"/>
    <s v="2014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d v="2016-03-11T22:20:43"/>
    <n v="1455142843"/>
    <x v="3799"/>
    <b v="0"/>
    <n v="4"/>
    <b v="0"/>
    <s v="theater/musical"/>
    <n v="4.0199999999999996"/>
    <n v="100.5"/>
    <x v="1"/>
    <s v="musical"/>
    <x v="1"/>
    <s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d v="2015-01-11T04:59:00"/>
    <n v="1418146883"/>
    <x v="3800"/>
    <b v="0"/>
    <n v="16"/>
    <b v="0"/>
    <s v="theater/musical"/>
    <n v="4.004545454545454"/>
    <n v="55.0625"/>
    <x v="1"/>
    <s v="musical"/>
    <x v="9"/>
    <s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d v="2015-01-02T16:13:36"/>
    <n v="1417536816"/>
    <x v="3801"/>
    <b v="0"/>
    <n v="9"/>
    <b v="0"/>
    <s v="theater/musical"/>
    <n v="8.52"/>
    <n v="47.333333333333336"/>
    <x v="1"/>
    <s v="musical"/>
    <x v="9"/>
    <s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d v="2015-10-22T03:01:46"/>
    <n v="1442890906"/>
    <x v="3802"/>
    <b v="0"/>
    <n v="0"/>
    <b v="0"/>
    <s v="theater/musical"/>
    <n v="0"/>
    <n v="0"/>
    <x v="1"/>
    <s v="musical"/>
    <x v="11"/>
    <s v="2015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d v="2016-03-04T23:19:28"/>
    <n v="1454541568"/>
    <x v="3803"/>
    <b v="0"/>
    <n v="40"/>
    <b v="0"/>
    <s v="theater/musical"/>
    <n v="19.650000000000002"/>
    <n v="58.95"/>
    <x v="1"/>
    <s v="musical"/>
    <x v="1"/>
    <s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d v="2016-07-31T07:00:00"/>
    <n v="1465172024"/>
    <x v="3804"/>
    <b v="0"/>
    <n v="0"/>
    <b v="0"/>
    <s v="theater/musical"/>
    <n v="0"/>
    <n v="0"/>
    <x v="1"/>
    <s v="musical"/>
    <x v="0"/>
    <s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d v="2014-09-27T21:17:20"/>
    <n v="1406668640"/>
    <x v="3805"/>
    <b v="0"/>
    <n v="2"/>
    <b v="0"/>
    <s v="theater/musical"/>
    <n v="2E-3"/>
    <n v="1.5"/>
    <x v="1"/>
    <s v="musical"/>
    <x v="7"/>
    <s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d v="2014-06-29T06:13:01"/>
    <n v="1402294381"/>
    <x v="3806"/>
    <b v="0"/>
    <n v="1"/>
    <b v="0"/>
    <s v="theater/musical"/>
    <n v="6.6666666666666666E-2"/>
    <n v="5"/>
    <x v="1"/>
    <s v="musical"/>
    <x v="5"/>
    <s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d v="2015-04-03T21:48:59"/>
    <n v="1427492939"/>
    <x v="3807"/>
    <b v="0"/>
    <n v="9"/>
    <b v="0"/>
    <s v="theater/musical"/>
    <n v="30.333333333333336"/>
    <n v="50.555555555555557"/>
    <x v="1"/>
    <s v="musical"/>
    <x v="6"/>
    <s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d v="2015-04-25T09:53:39"/>
    <n v="1424775219"/>
    <x v="3808"/>
    <b v="0"/>
    <n v="24"/>
    <b v="1"/>
    <s v="theater/plays"/>
    <n v="100"/>
    <n v="41.666666666666664"/>
    <x v="1"/>
    <s v="plays"/>
    <x v="6"/>
    <s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d v="2014-07-30T23:00:00"/>
    <n v="1402403907"/>
    <x v="3809"/>
    <b v="0"/>
    <n v="38"/>
    <b v="1"/>
    <s v="theater/plays"/>
    <n v="101.25"/>
    <n v="53.289473684210527"/>
    <x v="1"/>
    <s v="plays"/>
    <x v="0"/>
    <s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d v="2015-03-21T19:22:38"/>
    <n v="1424377358"/>
    <x v="3810"/>
    <b v="0"/>
    <n v="26"/>
    <b v="1"/>
    <s v="theater/plays"/>
    <n v="121.73333333333333"/>
    <n v="70.230769230769226"/>
    <x v="1"/>
    <s v="plays"/>
    <x v="1"/>
    <s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d v="2016-05-31T11:00:00"/>
    <n v="1461769373"/>
    <x v="3811"/>
    <b v="0"/>
    <n v="19"/>
    <b v="1"/>
    <s v="theater/plays"/>
    <n v="330"/>
    <n v="43.421052631578945"/>
    <x v="1"/>
    <s v="plays"/>
    <x v="10"/>
    <s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d v="2015-06-01T03:59:00"/>
    <n v="1429120908"/>
    <x v="3812"/>
    <b v="0"/>
    <n v="11"/>
    <b v="1"/>
    <s v="theater/plays"/>
    <n v="109.55"/>
    <n v="199.18181818181819"/>
    <x v="1"/>
    <s v="plays"/>
    <x v="5"/>
    <s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d v="2016-06-14T21:43:00"/>
    <n v="1462603021"/>
    <x v="3813"/>
    <b v="0"/>
    <n v="27"/>
    <b v="1"/>
    <s v="theater/plays"/>
    <n v="100.95190476190474"/>
    <n v="78.518148148148143"/>
    <x v="1"/>
    <s v="plays"/>
    <x v="5"/>
    <s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d v="2015-04-01T03:59:00"/>
    <n v="1424727712"/>
    <x v="3814"/>
    <b v="0"/>
    <n v="34"/>
    <b v="1"/>
    <s v="theater/plays"/>
    <n v="140.13333333333333"/>
    <n v="61.823529411764703"/>
    <x v="1"/>
    <s v="plays"/>
    <x v="6"/>
    <s v="2015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d v="2015-08-20T23:00:00"/>
    <n v="1437545657"/>
    <x v="3815"/>
    <b v="0"/>
    <n v="20"/>
    <b v="1"/>
    <s v="theater/plays"/>
    <n v="100.001"/>
    <n v="50.000500000000002"/>
    <x v="1"/>
    <s v="plays"/>
    <x v="3"/>
    <s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d v="2014-07-17T16:33:43"/>
    <n v="1403022823"/>
    <x v="3816"/>
    <b v="0"/>
    <n v="37"/>
    <b v="1"/>
    <s v="theater/plays"/>
    <n v="119.238"/>
    <n v="48.339729729729726"/>
    <x v="1"/>
    <s v="plays"/>
    <x v="0"/>
    <s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d v="2015-10-24T03:59:00"/>
    <n v="1444236216"/>
    <x v="3817"/>
    <b v="0"/>
    <n v="20"/>
    <b v="1"/>
    <s v="theater/plays"/>
    <n v="107.25"/>
    <n v="107.25"/>
    <x v="1"/>
    <s v="plays"/>
    <x v="11"/>
    <s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d v="2015-03-12T19:13:02"/>
    <n v="1423599182"/>
    <x v="3818"/>
    <b v="0"/>
    <n v="10"/>
    <b v="1"/>
    <s v="theater/plays"/>
    <n v="227.99999999999997"/>
    <n v="57"/>
    <x v="1"/>
    <s v="plays"/>
    <x v="1"/>
    <s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d v="2015-07-17T21:02:00"/>
    <n v="1435554104"/>
    <x v="3819"/>
    <b v="0"/>
    <n v="26"/>
    <b v="1"/>
    <s v="theater/plays"/>
    <n v="106.4"/>
    <n v="40.92307692307692"/>
    <x v="1"/>
    <s v="plays"/>
    <x v="0"/>
    <s v="2015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d v="2015-07-05T15:38:37"/>
    <n v="1433518717"/>
    <x v="3820"/>
    <b v="0"/>
    <n v="20"/>
    <b v="1"/>
    <s v="theater/plays"/>
    <n v="143.33333333333334"/>
    <n v="21.5"/>
    <x v="1"/>
    <s v="plays"/>
    <x v="0"/>
    <s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d v="2016-01-04T04:20:07"/>
    <n v="1449116407"/>
    <x v="3821"/>
    <b v="0"/>
    <n v="46"/>
    <b v="1"/>
    <s v="theater/plays"/>
    <n v="104.54285714285714"/>
    <n v="79.543478260869563"/>
    <x v="1"/>
    <s v="plays"/>
    <x v="9"/>
    <s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d v="2016-01-19T22:59:00"/>
    <n v="1448136417"/>
    <x v="3822"/>
    <b v="0"/>
    <n v="76"/>
    <b v="1"/>
    <s v="theater/plays"/>
    <n v="110.02000000000001"/>
    <n v="72.381578947368425"/>
    <x v="1"/>
    <s v="plays"/>
    <x v="9"/>
    <s v="2016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d v="2015-07-20T03:59:00"/>
    <n v="1434405044"/>
    <x v="3823"/>
    <b v="0"/>
    <n v="41"/>
    <b v="1"/>
    <s v="theater/plays"/>
    <n v="106"/>
    <n v="64.634146341463421"/>
    <x v="1"/>
    <s v="plays"/>
    <x v="0"/>
    <s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d v="2016-08-01T13:41:00"/>
    <n v="1469026903"/>
    <x v="3824"/>
    <b v="0"/>
    <n v="7"/>
    <b v="1"/>
    <s v="theater/plays"/>
    <n v="108"/>
    <n v="38.571428571428569"/>
    <x v="1"/>
    <s v="plays"/>
    <x v="3"/>
    <s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d v="2015-06-17T01:40:14"/>
    <n v="1432690814"/>
    <x v="3825"/>
    <b v="0"/>
    <n v="49"/>
    <b v="1"/>
    <s v="theater/plays"/>
    <n v="105.42"/>
    <n v="107.57142857142857"/>
    <x v="1"/>
    <s v="plays"/>
    <x v="5"/>
    <s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d v="2015-05-07T10:09:54"/>
    <n v="1428401394"/>
    <x v="3826"/>
    <b v="0"/>
    <n v="26"/>
    <b v="1"/>
    <s v="theater/plays"/>
    <n v="119.16666666666667"/>
    <n v="27.5"/>
    <x v="1"/>
    <s v="plays"/>
    <x v="10"/>
    <s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d v="2015-03-27T00:00:00"/>
    <n v="1422656201"/>
    <x v="3827"/>
    <b v="0"/>
    <n v="65"/>
    <b v="1"/>
    <s v="theater/plays"/>
    <n v="152.66666666666666"/>
    <n v="70.461538461538467"/>
    <x v="1"/>
    <s v="plays"/>
    <x v="1"/>
    <s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d v="2014-12-31T13:39:47"/>
    <n v="1414845587"/>
    <x v="3828"/>
    <b v="0"/>
    <n v="28"/>
    <b v="1"/>
    <s v="theater/plays"/>
    <n v="100"/>
    <n v="178.57142857142858"/>
    <x v="1"/>
    <s v="plays"/>
    <x v="4"/>
    <s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d v="2016-08-31T20:46:11"/>
    <n v="1470948371"/>
    <x v="3829"/>
    <b v="0"/>
    <n v="8"/>
    <b v="1"/>
    <s v="theater/plays"/>
    <n v="100.2"/>
    <n v="62.625"/>
    <x v="1"/>
    <s v="plays"/>
    <x v="3"/>
    <s v="2016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d v="2016-05-27T17:46:51"/>
    <n v="1463161611"/>
    <x v="3830"/>
    <b v="0"/>
    <n v="3"/>
    <b v="1"/>
    <s v="theater/plays"/>
    <n v="225"/>
    <n v="75"/>
    <x v="1"/>
    <s v="plays"/>
    <x v="10"/>
    <s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d v="2014-11-05T21:22:25"/>
    <n v="1413404545"/>
    <x v="3831"/>
    <b v="0"/>
    <n v="9"/>
    <b v="1"/>
    <s v="theater/plays"/>
    <n v="106.02199999999999"/>
    <n v="58.901111111111113"/>
    <x v="1"/>
    <s v="plays"/>
    <x v="8"/>
    <s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d v="2016-02-20T02:45:35"/>
    <n v="1452048335"/>
    <x v="3832"/>
    <b v="0"/>
    <n v="9"/>
    <b v="1"/>
    <s v="theater/plays"/>
    <n v="104.66666666666666"/>
    <n v="139.55555555555554"/>
    <x v="1"/>
    <s v="plays"/>
    <x v="2"/>
    <s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d v="2014-12-01T19:09:00"/>
    <n v="1416516972"/>
    <x v="3833"/>
    <b v="0"/>
    <n v="20"/>
    <b v="1"/>
    <s v="theater/plays"/>
    <n v="116.66666666666667"/>
    <n v="70"/>
    <x v="1"/>
    <s v="plays"/>
    <x v="4"/>
    <s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d v="2015-06-18T10:41:07"/>
    <n v="1432032067"/>
    <x v="3834"/>
    <b v="0"/>
    <n v="57"/>
    <b v="1"/>
    <s v="theater/plays"/>
    <n v="109.03333333333333"/>
    <n v="57.385964912280699"/>
    <x v="1"/>
    <s v="plays"/>
    <x v="5"/>
    <s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d v="2016-04-21T22:36:48"/>
    <n v="1459463808"/>
    <x v="3835"/>
    <b v="0"/>
    <n v="8"/>
    <b v="1"/>
    <s v="theater/plays"/>
    <n v="160"/>
    <n v="40"/>
    <x v="1"/>
    <s v="plays"/>
    <x v="6"/>
    <s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d v="2016-08-03T04:09:00"/>
    <n v="1467497652"/>
    <x v="3836"/>
    <b v="0"/>
    <n v="14"/>
    <b v="1"/>
    <s v="theater/plays"/>
    <n v="112.5"/>
    <n v="64.285714285714292"/>
    <x v="1"/>
    <s v="plays"/>
    <x v="3"/>
    <s v="2016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d v="2015-07-03T18:22:38"/>
    <n v="1432837358"/>
    <x v="3837"/>
    <b v="0"/>
    <n v="17"/>
    <b v="1"/>
    <s v="theater/plays"/>
    <n v="102.1"/>
    <n v="120.11764705882354"/>
    <x v="1"/>
    <s v="plays"/>
    <x v="0"/>
    <s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d v="2015-05-22T17:03:29"/>
    <n v="1429722209"/>
    <x v="3838"/>
    <b v="0"/>
    <n v="100"/>
    <b v="1"/>
    <s v="theater/plays"/>
    <n v="100.824"/>
    <n v="1008.24"/>
    <x v="1"/>
    <s v="plays"/>
    <x v="10"/>
    <s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d v="2015-07-30T03:25:24"/>
    <n v="1433042724"/>
    <x v="3839"/>
    <b v="0"/>
    <n v="32"/>
    <b v="1"/>
    <s v="theater/plays"/>
    <n v="101.25"/>
    <n v="63.28125"/>
    <x v="1"/>
    <s v="plays"/>
    <x v="0"/>
    <s v="2015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d v="2016-03-28T15:50:29"/>
    <n v="1457023829"/>
    <x v="3840"/>
    <b v="0"/>
    <n v="3"/>
    <b v="1"/>
    <s v="theater/plays"/>
    <n v="6500"/>
    <n v="21.666666666666668"/>
    <x v="1"/>
    <s v="plays"/>
    <x v="1"/>
    <s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d v="2014-07-20T18:51:27"/>
    <n v="1400698287"/>
    <x v="3841"/>
    <b v="1"/>
    <n v="34"/>
    <b v="0"/>
    <s v="theater/plays"/>
    <n v="8.7200000000000006"/>
    <n v="25.647058823529413"/>
    <x v="1"/>
    <s v="plays"/>
    <x v="0"/>
    <s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d v="2014-05-11T11:50:52"/>
    <n v="1397217052"/>
    <x v="3842"/>
    <b v="1"/>
    <n v="23"/>
    <b v="0"/>
    <s v="theater/plays"/>
    <n v="21.94"/>
    <n v="47.695652173913047"/>
    <x v="1"/>
    <s v="plays"/>
    <x v="10"/>
    <s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d v="2014-06-01T01:44:24"/>
    <n v="1399427064"/>
    <x v="3843"/>
    <b v="1"/>
    <n v="19"/>
    <b v="0"/>
    <s v="theater/plays"/>
    <n v="21.3"/>
    <n v="56.05263157894737"/>
    <x v="1"/>
    <s v="plays"/>
    <x v="5"/>
    <s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d v="2014-06-03T06:59:00"/>
    <n v="1399474134"/>
    <x v="3844"/>
    <b v="1"/>
    <n v="50"/>
    <b v="0"/>
    <s v="theater/plays"/>
    <n v="41.489795918367342"/>
    <n v="81.319999999999993"/>
    <x v="1"/>
    <s v="plays"/>
    <x v="5"/>
    <s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d v="2015-10-01T15:02:54"/>
    <n v="1441119774"/>
    <x v="3845"/>
    <b v="1"/>
    <n v="12"/>
    <b v="0"/>
    <s v="theater/plays"/>
    <n v="2.105"/>
    <n v="70.166666666666671"/>
    <x v="1"/>
    <s v="plays"/>
    <x v="11"/>
    <s v="2015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d v="2014-10-04T06:59:00"/>
    <n v="1409721542"/>
    <x v="3846"/>
    <b v="1"/>
    <n v="8"/>
    <b v="0"/>
    <s v="theater/plays"/>
    <n v="2.7"/>
    <n v="23.625"/>
    <x v="1"/>
    <s v="plays"/>
    <x v="11"/>
    <s v="2014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d v="2015-07-19T05:23:11"/>
    <n v="1433395391"/>
    <x v="3847"/>
    <b v="1"/>
    <n v="9"/>
    <b v="0"/>
    <s v="theater/plays"/>
    <n v="16.161904761904761"/>
    <n v="188.55555555555554"/>
    <x v="1"/>
    <s v="plays"/>
    <x v="0"/>
    <s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d v="2015-10-18T19:36:29"/>
    <n v="1442604989"/>
    <x v="3848"/>
    <b v="1"/>
    <n v="43"/>
    <b v="0"/>
    <s v="theater/plays"/>
    <n v="16.376923076923077"/>
    <n v="49.511627906976742"/>
    <x v="1"/>
    <s v="plays"/>
    <x v="11"/>
    <s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d v="2015-06-11T18:24:44"/>
    <n v="1431455084"/>
    <x v="3849"/>
    <b v="1"/>
    <n v="28"/>
    <b v="0"/>
    <s v="theater/plays"/>
    <n v="7.043333333333333"/>
    <n v="75.464285714285708"/>
    <x v="1"/>
    <s v="plays"/>
    <x v="5"/>
    <s v="2015"/>
  </r>
  <r>
    <n v="3850"/>
    <s v="The Vagina Monologues 2015"/>
    <s v="V-Day is a global activist movement to end violence against women and girls."/>
    <n v="1000"/>
    <n v="38"/>
    <x v="2"/>
    <s v="US"/>
    <x v="0"/>
    <n v="1420081143"/>
    <d v="2015-01-01T02:59:03"/>
    <n v="1417489143"/>
    <x v="3850"/>
    <b v="1"/>
    <n v="4"/>
    <b v="0"/>
    <s v="theater/plays"/>
    <n v="3.8"/>
    <n v="9.5"/>
    <x v="1"/>
    <s v="plays"/>
    <x v="9"/>
    <s v="2015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d v="2015-07-17T10:32:59"/>
    <n v="1434537179"/>
    <x v="3851"/>
    <b v="1"/>
    <n v="24"/>
    <b v="0"/>
    <s v="theater/plays"/>
    <n v="34.08"/>
    <n v="35.5"/>
    <x v="1"/>
    <s v="plays"/>
    <x v="0"/>
    <s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d v="2015-03-27T03:34:36"/>
    <n v="1425270876"/>
    <x v="3852"/>
    <b v="0"/>
    <n v="2"/>
    <b v="0"/>
    <s v="theater/plays"/>
    <n v="0.2"/>
    <n v="10"/>
    <x v="1"/>
    <s v="plays"/>
    <x v="1"/>
    <s v="2015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d v="2014-09-01T20:09:38"/>
    <n v="1406578178"/>
    <x v="3853"/>
    <b v="0"/>
    <n v="2"/>
    <b v="0"/>
    <s v="theater/plays"/>
    <n v="2.5999999999999999E-2"/>
    <n v="13"/>
    <x v="1"/>
    <s v="plays"/>
    <x v="7"/>
    <s v="2014"/>
  </r>
  <r>
    <n v="3854"/>
    <s v="The Case Of Soghomon Tehlirian"/>
    <s v="A play dedicated to the 100th anniversary of the Armenian Genocide."/>
    <n v="11000"/>
    <n v="1788"/>
    <x v="2"/>
    <s v="US"/>
    <x v="0"/>
    <n v="1431206058"/>
    <d v="2015-05-09T21:14:18"/>
    <n v="1428614058"/>
    <x v="3854"/>
    <b v="0"/>
    <n v="20"/>
    <b v="0"/>
    <s v="theater/plays"/>
    <n v="16.254545454545454"/>
    <n v="89.4"/>
    <x v="1"/>
    <s v="plays"/>
    <x v="10"/>
    <s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d v="2015-03-26T22:17:51"/>
    <n v="1424819871"/>
    <x v="3855"/>
    <b v="0"/>
    <n v="1"/>
    <b v="0"/>
    <s v="theater/plays"/>
    <n v="2.5"/>
    <n v="25"/>
    <x v="1"/>
    <s v="plays"/>
    <x v="1"/>
    <s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d v="2015-03-08T16:50:03"/>
    <n v="1423245003"/>
    <x v="3856"/>
    <b v="0"/>
    <n v="1"/>
    <b v="0"/>
    <s v="theater/plays"/>
    <n v="0.02"/>
    <n v="1"/>
    <x v="1"/>
    <s v="plays"/>
    <x v="1"/>
    <s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d v="2014-08-01T17:12:00"/>
    <n v="1404927690"/>
    <x v="3857"/>
    <b v="0"/>
    <n v="4"/>
    <b v="0"/>
    <s v="theater/plays"/>
    <n v="5.2"/>
    <n v="65"/>
    <x v="1"/>
    <s v="plays"/>
    <x v="3"/>
    <s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d v="2015-05-22T21:00:00"/>
    <n v="1430734844"/>
    <x v="3858"/>
    <b v="0"/>
    <n v="1"/>
    <b v="0"/>
    <s v="theater/plays"/>
    <n v="2"/>
    <n v="10"/>
    <x v="1"/>
    <s v="plays"/>
    <x v="10"/>
    <s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d v="2014-06-25T21:00:00"/>
    <n v="1401485207"/>
    <x v="3859"/>
    <b v="0"/>
    <n v="1"/>
    <b v="0"/>
    <s v="theater/plays"/>
    <n v="0.04"/>
    <n v="1"/>
    <x v="1"/>
    <s v="plays"/>
    <x v="5"/>
    <s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d v="2014-08-12T15:51:50"/>
    <n v="1405266710"/>
    <x v="3860"/>
    <b v="0"/>
    <n v="13"/>
    <b v="0"/>
    <s v="theater/plays"/>
    <n v="17.666666666666668"/>
    <n v="81.538461538461533"/>
    <x v="1"/>
    <s v="plays"/>
    <x v="3"/>
    <s v="2014"/>
  </r>
  <r>
    <n v="3861"/>
    <s v="READY OR NOT HERE I COME"/>
    <s v="THE COMING OF THE LORD!"/>
    <n v="2000"/>
    <n v="100"/>
    <x v="2"/>
    <s v="US"/>
    <x v="0"/>
    <n v="1415828820"/>
    <d v="2014-11-12T21:47:00"/>
    <n v="1412258977"/>
    <x v="3861"/>
    <b v="0"/>
    <n v="1"/>
    <b v="0"/>
    <s v="theater/plays"/>
    <n v="5"/>
    <n v="100"/>
    <x v="1"/>
    <s v="plays"/>
    <x v="8"/>
    <s v="2014"/>
  </r>
  <r>
    <n v="3862"/>
    <s v="The Container Play"/>
    <s v="The hit immersive theatre experience of England comes to Corpus Christi!"/>
    <n v="7500"/>
    <n v="1"/>
    <x v="2"/>
    <s v="US"/>
    <x v="0"/>
    <n v="1473699540"/>
    <d v="2016-09-12T16:59:00"/>
    <n v="1472451356"/>
    <x v="3862"/>
    <b v="0"/>
    <n v="1"/>
    <b v="0"/>
    <s v="theater/plays"/>
    <n v="1.3333333333333334E-2"/>
    <n v="1"/>
    <x v="1"/>
    <s v="plays"/>
    <x v="7"/>
    <s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d v="2015-11-05T16:11:45"/>
    <n v="1441552305"/>
    <x v="3863"/>
    <b v="0"/>
    <n v="0"/>
    <b v="0"/>
    <s v="theater/plays"/>
    <n v="0"/>
    <n v="0"/>
    <x v="1"/>
    <s v="plays"/>
    <x v="8"/>
    <s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d v="2015-11-17T22:24:14"/>
    <n v="1445203454"/>
    <x v="3864"/>
    <b v="0"/>
    <n v="3"/>
    <b v="0"/>
    <s v="theater/plays"/>
    <n v="1.2"/>
    <n v="20"/>
    <x v="1"/>
    <s v="plays"/>
    <x v="8"/>
    <s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d v="2014-08-30T05:30:00"/>
    <n v="1405957098"/>
    <x v="3865"/>
    <b v="0"/>
    <n v="14"/>
    <b v="0"/>
    <s v="theater/plays"/>
    <n v="26.937422295897225"/>
    <n v="46.428571428571431"/>
    <x v="1"/>
    <s v="plays"/>
    <x v="3"/>
    <s v="2014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d v="2016-03-23T03:29:00"/>
    <n v="1454453021"/>
    <x v="3866"/>
    <b v="0"/>
    <n v="2"/>
    <b v="0"/>
    <s v="theater/plays"/>
    <n v="0.54999999999999993"/>
    <n v="5.5"/>
    <x v="1"/>
    <s v="plays"/>
    <x v="1"/>
    <s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d v="2016-06-18T19:32:19"/>
    <n v="1463686339"/>
    <x v="3867"/>
    <b v="0"/>
    <n v="5"/>
    <b v="0"/>
    <s v="theater/plays"/>
    <n v="12.55"/>
    <n v="50.2"/>
    <x v="1"/>
    <s v="plays"/>
    <x v="5"/>
    <s v="2016"/>
  </r>
  <r>
    <n v="3868"/>
    <s v="1000 words (Canceled)"/>
    <s v="New collection of music by Scott Evan Davis!"/>
    <n v="5000"/>
    <n v="10"/>
    <x v="1"/>
    <s v="GB"/>
    <x v="1"/>
    <n v="1410191405"/>
    <d v="2014-09-08T15:50:05"/>
    <n v="1408031405"/>
    <x v="3868"/>
    <b v="0"/>
    <n v="1"/>
    <b v="0"/>
    <s v="theater/musical"/>
    <n v="0.2"/>
    <n v="10"/>
    <x v="1"/>
    <s v="musical"/>
    <x v="7"/>
    <s v="2014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  <x v="1"/>
    <s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d v="2014-07-03T04:07:58"/>
    <n v="1401768478"/>
    <x v="3870"/>
    <b v="0"/>
    <n v="10"/>
    <b v="0"/>
    <s v="theater/musical"/>
    <n v="15"/>
    <n v="150"/>
    <x v="1"/>
    <s v="musical"/>
    <x v="0"/>
    <s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d v="2017-03-29T17:44:10"/>
    <n v="1485629050"/>
    <x v="3871"/>
    <b v="0"/>
    <n v="3"/>
    <b v="0"/>
    <s v="theater/musical"/>
    <n v="2.666666666666667"/>
    <n v="13.333333333333334"/>
    <x v="1"/>
    <s v="musical"/>
    <x v="1"/>
    <s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d v="2015-08-14T03:29:56"/>
    <n v="1435202996"/>
    <x v="3872"/>
    <b v="0"/>
    <n v="0"/>
    <b v="0"/>
    <s v="theater/musical"/>
    <n v="0"/>
    <n v="0"/>
    <x v="1"/>
    <s v="musical"/>
    <x v="3"/>
    <s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d v="2015-10-08T16:42:15"/>
    <n v="1441730535"/>
    <x v="3873"/>
    <b v="0"/>
    <n v="0"/>
    <b v="0"/>
    <s v="theater/musical"/>
    <n v="0"/>
    <n v="0"/>
    <x v="1"/>
    <s v="musical"/>
    <x v="11"/>
    <s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d v="2015-01-24T01:00:00"/>
    <n v="1420244622"/>
    <x v="3874"/>
    <b v="0"/>
    <n v="0"/>
    <b v="0"/>
    <s v="theater/musical"/>
    <n v="0"/>
    <n v="0"/>
    <x v="1"/>
    <s v="musical"/>
    <x v="9"/>
    <s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d v="2016-09-03T10:00:00"/>
    <n v="1472804365"/>
    <x v="3875"/>
    <b v="0"/>
    <n v="0"/>
    <b v="0"/>
    <s v="theater/musical"/>
    <n v="0"/>
    <n v="0"/>
    <x v="1"/>
    <s v="musical"/>
    <x v="7"/>
    <s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  <x v="2"/>
    <s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  <x v="4"/>
    <s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d v="2015-06-30T03:59:00"/>
    <n v="1433014746"/>
    <x v="3878"/>
    <b v="0"/>
    <n v="1"/>
    <b v="0"/>
    <s v="theater/musical"/>
    <n v="5.5555555555555552E-2"/>
    <n v="10"/>
    <x v="1"/>
    <s v="musical"/>
    <x v="5"/>
    <s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d v="2015-01-25T20:39:56"/>
    <n v="1419626396"/>
    <x v="3879"/>
    <b v="0"/>
    <n v="0"/>
    <b v="0"/>
    <s v="theater/musical"/>
    <n v="0"/>
    <n v="0"/>
    <x v="1"/>
    <s v="musical"/>
    <x v="9"/>
    <s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  <x v="0"/>
    <s v="2014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d v="2017-02-20T00:26:39"/>
    <n v="1484958399"/>
    <x v="3881"/>
    <b v="0"/>
    <n v="1"/>
    <b v="0"/>
    <s v="theater/musical"/>
    <n v="5"/>
    <n v="25"/>
    <x v="1"/>
    <s v="musical"/>
    <x v="2"/>
    <s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d v="2016-01-31T23:03:00"/>
    <n v="1451950570"/>
    <x v="3882"/>
    <b v="0"/>
    <n v="0"/>
    <b v="0"/>
    <s v="theater/musical"/>
    <n v="0"/>
    <n v="0"/>
    <x v="1"/>
    <s v="musical"/>
    <x v="9"/>
    <s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d v="2014-09-02T14:27:49"/>
    <n v="1407076069"/>
    <x v="3883"/>
    <b v="0"/>
    <n v="0"/>
    <b v="0"/>
    <s v="theater/musical"/>
    <n v="0"/>
    <n v="0"/>
    <x v="1"/>
    <s v="musical"/>
    <x v="7"/>
    <s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d v="2015-03-27T17:59:52"/>
    <n v="1425322792"/>
    <x v="3884"/>
    <b v="0"/>
    <n v="0"/>
    <b v="0"/>
    <s v="theater/musical"/>
    <n v="0"/>
    <n v="0"/>
    <x v="1"/>
    <s v="musical"/>
    <x v="1"/>
    <s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d v="2016-05-09T22:49:51"/>
    <n v="1460242191"/>
    <x v="3885"/>
    <b v="0"/>
    <n v="0"/>
    <b v="0"/>
    <s v="theater/musical"/>
    <n v="0"/>
    <n v="0"/>
    <x v="1"/>
    <s v="musical"/>
    <x v="10"/>
    <s v="2016"/>
  </r>
  <r>
    <n v="3886"/>
    <s v="a (Canceled)"/>
    <n v="1"/>
    <n v="10000"/>
    <n v="0"/>
    <x v="1"/>
    <s v="AU"/>
    <x v="2"/>
    <n v="1418275702"/>
    <d v="2014-12-11T05:28:22"/>
    <n v="1415683702"/>
    <x v="3886"/>
    <b v="0"/>
    <n v="0"/>
    <b v="0"/>
    <s v="theater/musical"/>
    <n v="0"/>
    <n v="0"/>
    <x v="1"/>
    <s v="musical"/>
    <x v="4"/>
    <s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d v="2015-05-01T22:00:00"/>
    <n v="1426538129"/>
    <x v="3887"/>
    <b v="0"/>
    <n v="2"/>
    <b v="0"/>
    <s v="theater/musical"/>
    <n v="1.7500000000000002"/>
    <n v="17.5"/>
    <x v="1"/>
    <s v="musical"/>
    <x v="10"/>
    <s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d v="2017-02-26T13:05:58"/>
    <n v="1485522358"/>
    <x v="3888"/>
    <b v="0"/>
    <n v="14"/>
    <b v="0"/>
    <s v="theater/plays"/>
    <n v="27.1"/>
    <n v="38.714285714285715"/>
    <x v="1"/>
    <s v="plays"/>
    <x v="2"/>
    <s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d v="2015-01-04T23:26:00"/>
    <n v="1417651630"/>
    <x v="3889"/>
    <b v="0"/>
    <n v="9"/>
    <b v="0"/>
    <s v="theater/plays"/>
    <n v="1.4749999999999999"/>
    <n v="13.111111111111111"/>
    <x v="1"/>
    <s v="plays"/>
    <x v="9"/>
    <s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d v="2015-08-15T18:12:24"/>
    <n v="1434478344"/>
    <x v="3890"/>
    <b v="0"/>
    <n v="8"/>
    <b v="0"/>
    <s v="theater/plays"/>
    <n v="16.826666666666668"/>
    <n v="315.5"/>
    <x v="1"/>
    <s v="plays"/>
    <x v="3"/>
    <s v="2015"/>
  </r>
  <r>
    <n v="3891"/>
    <s v="Out of the Box: A Mime Story"/>
    <s v="A comedy about a mime who dreams of becoming a stand up comedian."/>
    <n v="800"/>
    <n v="260"/>
    <x v="2"/>
    <s v="US"/>
    <x v="0"/>
    <n v="1427086740"/>
    <d v="2015-03-23T04:59:00"/>
    <n v="1424488244"/>
    <x v="3891"/>
    <b v="0"/>
    <n v="7"/>
    <b v="0"/>
    <s v="theater/plays"/>
    <n v="32.5"/>
    <n v="37.142857142857146"/>
    <x v="1"/>
    <s v="plays"/>
    <x v="1"/>
    <s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d v="2014-08-24T07:00:00"/>
    <n v="1408203557"/>
    <x v="3892"/>
    <b v="0"/>
    <n v="0"/>
    <b v="0"/>
    <s v="theater/plays"/>
    <n v="0"/>
    <n v="0"/>
    <x v="1"/>
    <s v="plays"/>
    <x v="3"/>
    <s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d v="2014-07-01T06:00:00"/>
    <n v="1400600840"/>
    <x v="3893"/>
    <b v="0"/>
    <n v="84"/>
    <b v="0"/>
    <s v="theater/plays"/>
    <n v="21.55"/>
    <n v="128.27380952380952"/>
    <x v="1"/>
    <s v="plays"/>
    <x v="0"/>
    <s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d v="2016-12-06T04:59:00"/>
    <n v="1478386812"/>
    <x v="3894"/>
    <b v="0"/>
    <n v="11"/>
    <b v="0"/>
    <s v="theater/plays"/>
    <n v="3.4666666666666663"/>
    <n v="47.272727272727273"/>
    <x v="1"/>
    <s v="plays"/>
    <x v="4"/>
    <s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d v="2015-02-28T06:00:18"/>
    <n v="1422424818"/>
    <x v="3895"/>
    <b v="0"/>
    <n v="1"/>
    <b v="0"/>
    <s v="theater/plays"/>
    <n v="5"/>
    <n v="50"/>
    <x v="1"/>
    <s v="plays"/>
    <x v="2"/>
    <s v="2015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d v="2014-06-17T04:36:18"/>
    <n v="1401770178"/>
    <x v="3896"/>
    <b v="0"/>
    <n v="4"/>
    <b v="0"/>
    <s v="theater/plays"/>
    <n v="10.625"/>
    <n v="42.5"/>
    <x v="1"/>
    <s v="plays"/>
    <x v="5"/>
    <s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d v="2015-01-08T20:58:03"/>
    <n v="1418158683"/>
    <x v="3897"/>
    <b v="0"/>
    <n v="10"/>
    <b v="0"/>
    <s v="theater/plays"/>
    <n v="17.599999999999998"/>
    <n v="44"/>
    <x v="1"/>
    <s v="plays"/>
    <x v="9"/>
    <s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d v="2015-08-17T16:00:00"/>
    <n v="1436355270"/>
    <x v="3898"/>
    <b v="0"/>
    <n v="16"/>
    <b v="0"/>
    <s v="theater/plays"/>
    <n v="32.56"/>
    <n v="50.875"/>
    <x v="1"/>
    <s v="plays"/>
    <x v="3"/>
    <s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d v="2014-08-12T18:36:01"/>
    <n v="1406140561"/>
    <x v="3899"/>
    <b v="0"/>
    <n v="2"/>
    <b v="0"/>
    <s v="theater/plays"/>
    <n v="1.25"/>
    <n v="62.5"/>
    <x v="1"/>
    <s v="plays"/>
    <x v="3"/>
    <s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d v="2015-06-11T02:13:11"/>
    <n v="1431396791"/>
    <x v="3900"/>
    <b v="0"/>
    <n v="5"/>
    <b v="0"/>
    <s v="theater/plays"/>
    <n v="5.4"/>
    <n v="27"/>
    <x v="1"/>
    <s v="plays"/>
    <x v="5"/>
    <s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d v="2015-12-19T19:49:59"/>
    <n v="1447098599"/>
    <x v="3901"/>
    <b v="0"/>
    <n v="1"/>
    <b v="0"/>
    <s v="theater/plays"/>
    <n v="0.83333333333333337"/>
    <n v="25"/>
    <x v="1"/>
    <s v="plays"/>
    <x v="4"/>
    <s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d v="2016-11-14T12:14:02"/>
    <n v="1476962042"/>
    <x v="3902"/>
    <b v="0"/>
    <n v="31"/>
    <b v="0"/>
    <s v="theater/plays"/>
    <n v="48.833333333333336"/>
    <n v="47.258064516129032"/>
    <x v="1"/>
    <s v="plays"/>
    <x v="8"/>
    <s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d v="2015-08-14T19:38:00"/>
    <n v="1435709765"/>
    <x v="3903"/>
    <b v="0"/>
    <n v="0"/>
    <b v="0"/>
    <s v="theater/plays"/>
    <n v="0"/>
    <n v="0"/>
    <x v="1"/>
    <s v="plays"/>
    <x v="3"/>
    <s v="2015"/>
  </r>
  <r>
    <n v="3904"/>
    <s v="Black America from Prophets to Pimps"/>
    <s v="A play that will cover 4000 years of black history."/>
    <n v="10000"/>
    <n v="3"/>
    <x v="2"/>
    <s v="US"/>
    <x v="0"/>
    <n v="1429074240"/>
    <d v="2015-04-15T05:04:00"/>
    <n v="1427866200"/>
    <x v="3904"/>
    <b v="0"/>
    <n v="2"/>
    <b v="0"/>
    <s v="theater/plays"/>
    <n v="0.03"/>
    <n v="1.5"/>
    <x v="1"/>
    <s v="plays"/>
    <x v="6"/>
    <s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d v="2015-06-11T23:00:00"/>
    <n v="1430405903"/>
    <x v="3905"/>
    <b v="0"/>
    <n v="7"/>
    <b v="0"/>
    <s v="theater/plays"/>
    <n v="11.533333333333333"/>
    <n v="24.714285714285715"/>
    <x v="1"/>
    <s v="plays"/>
    <x v="5"/>
    <s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d v="2015-06-26T13:25:00"/>
    <n v="1432072893"/>
    <x v="3906"/>
    <b v="0"/>
    <n v="16"/>
    <b v="0"/>
    <s v="theater/plays"/>
    <n v="67.333333333333329"/>
    <n v="63.125"/>
    <x v="1"/>
    <s v="plays"/>
    <x v="5"/>
    <s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d v="2014-10-26T20:08:00"/>
    <n v="1411587606"/>
    <x v="3907"/>
    <b v="0"/>
    <n v="4"/>
    <b v="0"/>
    <s v="theater/plays"/>
    <n v="15.299999999999999"/>
    <n v="38.25"/>
    <x v="1"/>
    <s v="plays"/>
    <x v="11"/>
    <s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d v="2014-07-29T03:14:56"/>
    <n v="1405307696"/>
    <x v="3908"/>
    <b v="0"/>
    <n v="4"/>
    <b v="0"/>
    <s v="theater/plays"/>
    <n v="8.6666666666666679"/>
    <n v="16.25"/>
    <x v="1"/>
    <s v="plays"/>
    <x v="0"/>
    <s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d v="2014-09-11T08:37:22"/>
    <n v="1407832642"/>
    <x v="3909"/>
    <b v="0"/>
    <n v="4"/>
    <b v="0"/>
    <s v="theater/plays"/>
    <n v="0.22499999999999998"/>
    <n v="33.75"/>
    <x v="1"/>
    <s v="plays"/>
    <x v="7"/>
    <s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d v="2015-09-07T18:09:57"/>
    <n v="1439057397"/>
    <x v="3910"/>
    <b v="0"/>
    <n v="3"/>
    <b v="0"/>
    <s v="theater/plays"/>
    <n v="3.0833333333333335"/>
    <n v="61.666666666666664"/>
    <x v="1"/>
    <s v="plays"/>
    <x v="7"/>
    <s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d v="2014-11-26T20:29:37"/>
    <n v="1414438177"/>
    <x v="3911"/>
    <b v="0"/>
    <n v="36"/>
    <b v="0"/>
    <s v="theater/plays"/>
    <n v="37.412500000000001"/>
    <n v="83.138888888888886"/>
    <x v="1"/>
    <s v="plays"/>
    <x v="8"/>
    <s v="2014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d v="2015-04-25T04:35:00"/>
    <n v="1424759330"/>
    <x v="3912"/>
    <b v="0"/>
    <n v="1"/>
    <b v="0"/>
    <s v="theater/plays"/>
    <n v="6.6666666666666671E-3"/>
    <n v="1"/>
    <x v="1"/>
    <s v="plays"/>
    <x v="6"/>
    <s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d v="2015-11-30T06:04:09"/>
    <n v="1446267849"/>
    <x v="3913"/>
    <b v="0"/>
    <n v="7"/>
    <b v="0"/>
    <s v="theater/plays"/>
    <n v="10"/>
    <n v="142.85714285714286"/>
    <x v="1"/>
    <s v="plays"/>
    <x v="8"/>
    <s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d v="2015-05-10T22:59:00"/>
    <n v="1429558756"/>
    <x v="3914"/>
    <b v="0"/>
    <n v="27"/>
    <b v="0"/>
    <s v="theater/plays"/>
    <n v="36.36"/>
    <n v="33.666666666666664"/>
    <x v="1"/>
    <s v="plays"/>
    <x v="10"/>
    <s v="2015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d v="2016-06-01T23:38:29"/>
    <n v="1462232309"/>
    <x v="3915"/>
    <b v="0"/>
    <n v="1"/>
    <b v="0"/>
    <s v="theater/plays"/>
    <n v="0.33333333333333337"/>
    <n v="5"/>
    <x v="1"/>
    <s v="plays"/>
    <x v="5"/>
    <s v="2016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d v="2016-06-03T11:19:12"/>
    <n v="1462360752"/>
    <x v="3916"/>
    <b v="0"/>
    <n v="0"/>
    <b v="0"/>
    <s v="theater/plays"/>
    <n v="0"/>
    <n v="0"/>
    <x v="1"/>
    <s v="plays"/>
    <x v="5"/>
    <s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d v="2014-09-11T12:39:21"/>
    <n v="1407847161"/>
    <x v="3917"/>
    <b v="0"/>
    <n v="1"/>
    <b v="0"/>
    <s v="theater/plays"/>
    <n v="0.2857142857142857"/>
    <n v="10"/>
    <x v="1"/>
    <s v="plays"/>
    <x v="7"/>
    <s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d v="2014-08-04T16:00:00"/>
    <n v="1406131023"/>
    <x v="3918"/>
    <b v="0"/>
    <n v="3"/>
    <b v="0"/>
    <s v="theater/plays"/>
    <n v="0.2"/>
    <n v="40"/>
    <x v="1"/>
    <s v="plays"/>
    <x v="3"/>
    <s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d v="2016-01-18T00:00:00"/>
    <n v="1450628773"/>
    <x v="3919"/>
    <b v="0"/>
    <n v="3"/>
    <b v="0"/>
    <s v="theater/plays"/>
    <n v="1.7999999999999998"/>
    <n v="30"/>
    <x v="1"/>
    <s v="plays"/>
    <x v="9"/>
    <s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d v="2016-11-13T10:17:40"/>
    <n v="1476436660"/>
    <x v="3920"/>
    <b v="0"/>
    <n v="3"/>
    <b v="0"/>
    <s v="theater/plays"/>
    <n v="5.4"/>
    <n v="45"/>
    <x v="1"/>
    <s v="plays"/>
    <x v="8"/>
    <s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d v="2014-10-26T18:00:00"/>
    <n v="1413291655"/>
    <x v="3921"/>
    <b v="0"/>
    <n v="0"/>
    <b v="0"/>
    <s v="theater/plays"/>
    <n v="0"/>
    <n v="0"/>
    <x v="1"/>
    <s v="plays"/>
    <x v="11"/>
    <s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d v="2015-03-02T23:00:00"/>
    <n v="1421432810"/>
    <x v="3922"/>
    <b v="0"/>
    <n v="6"/>
    <b v="0"/>
    <s v="theater/plays"/>
    <n v="8.1333333333333329"/>
    <n v="10.166666666666666"/>
    <x v="1"/>
    <s v="plays"/>
    <x v="1"/>
    <s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d v="2015-04-09T23:31:11"/>
    <n v="1426203071"/>
    <x v="3923"/>
    <b v="0"/>
    <n v="17"/>
    <b v="0"/>
    <s v="theater/plays"/>
    <n v="12.034782608695652"/>
    <n v="81.411764705882348"/>
    <x v="1"/>
    <s v="plays"/>
    <x v="6"/>
    <s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d v="2014-06-26T23:02:02"/>
    <n v="1401231722"/>
    <x v="3924"/>
    <b v="0"/>
    <n v="40"/>
    <b v="0"/>
    <s v="theater/plays"/>
    <n v="15.266666666666667"/>
    <n v="57.25"/>
    <x v="1"/>
    <s v="plays"/>
    <x v="5"/>
    <s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d v="2014-07-30T20:53:59"/>
    <n v="1404161639"/>
    <x v="3925"/>
    <b v="0"/>
    <n v="3"/>
    <b v="0"/>
    <s v="theater/plays"/>
    <n v="10"/>
    <n v="5"/>
    <x v="1"/>
    <s v="plays"/>
    <x v="0"/>
    <s v="2014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d v="2014-12-27T02:02:28"/>
    <n v="1417053748"/>
    <x v="3926"/>
    <b v="0"/>
    <n v="1"/>
    <b v="0"/>
    <s v="theater/plays"/>
    <n v="0.3"/>
    <n v="15"/>
    <x v="1"/>
    <s v="plays"/>
    <x v="4"/>
    <s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d v="2014-08-09T06:25:04"/>
    <n v="1404973504"/>
    <x v="3927"/>
    <b v="0"/>
    <n v="2"/>
    <b v="0"/>
    <s v="theater/plays"/>
    <n v="1"/>
    <n v="12.5"/>
    <x v="1"/>
    <s v="plays"/>
    <x v="3"/>
    <s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d v="2015-10-16T04:59:00"/>
    <n v="1442593427"/>
    <x v="3928"/>
    <b v="0"/>
    <n v="7"/>
    <b v="0"/>
    <s v="theater/plays"/>
    <n v="13.020000000000001"/>
    <n v="93"/>
    <x v="1"/>
    <s v="plays"/>
    <x v="11"/>
    <s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d v="2016-09-18T19:51:05"/>
    <n v="1471636265"/>
    <x v="3929"/>
    <b v="0"/>
    <n v="14"/>
    <b v="0"/>
    <s v="theater/plays"/>
    <n v="2.2650000000000001"/>
    <n v="32.357142857142854"/>
    <x v="1"/>
    <s v="plays"/>
    <x v="7"/>
    <s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d v="2016-04-01T06:00:00"/>
    <n v="1457078868"/>
    <x v="3930"/>
    <b v="0"/>
    <n v="0"/>
    <b v="0"/>
    <s v="theater/plays"/>
    <n v="0"/>
    <n v="0"/>
    <x v="1"/>
    <s v="plays"/>
    <x v="6"/>
    <s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d v="2015-09-06T03:38:27"/>
    <n v="1439350707"/>
    <x v="3931"/>
    <b v="0"/>
    <n v="0"/>
    <b v="0"/>
    <s v="theater/plays"/>
    <n v="0"/>
    <n v="0"/>
    <x v="1"/>
    <s v="plays"/>
    <x v="7"/>
    <s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d v="2016-03-16T03:02:44"/>
    <n v="1455508964"/>
    <x v="3932"/>
    <b v="0"/>
    <n v="1"/>
    <b v="0"/>
    <s v="theater/plays"/>
    <n v="8.3333333333333332E-3"/>
    <n v="1"/>
    <x v="1"/>
    <s v="plays"/>
    <x v="1"/>
    <s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d v="2016-07-17T00:43:00"/>
    <n v="1466205262"/>
    <x v="3933"/>
    <b v="0"/>
    <n v="12"/>
    <b v="0"/>
    <s v="theater/plays"/>
    <n v="15.742857142857142"/>
    <n v="91.833333333333329"/>
    <x v="1"/>
    <s v="plays"/>
    <x v="0"/>
    <s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d v="2015-10-01T13:00:00"/>
    <n v="1439827639"/>
    <x v="3934"/>
    <b v="0"/>
    <n v="12"/>
    <b v="0"/>
    <s v="theater/plays"/>
    <n v="11"/>
    <n v="45.833333333333336"/>
    <x v="1"/>
    <s v="plays"/>
    <x v="11"/>
    <s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d v="2015-10-04T15:45:46"/>
    <n v="1438789546"/>
    <x v="3935"/>
    <b v="0"/>
    <n v="23"/>
    <b v="0"/>
    <s v="theater/plays"/>
    <n v="43.833333333333336"/>
    <n v="57.173913043478258"/>
    <x v="1"/>
    <s v="plays"/>
    <x v="11"/>
    <s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d v="2016-12-01T07:18:40"/>
    <n v="1477981120"/>
    <x v="3936"/>
    <b v="0"/>
    <n v="0"/>
    <b v="0"/>
    <s v="theater/plays"/>
    <n v="0"/>
    <n v="0"/>
    <x v="1"/>
    <s v="plays"/>
    <x v="4"/>
    <s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d v="2016-07-11T15:09:20"/>
    <n v="1465830560"/>
    <x v="3937"/>
    <b v="0"/>
    <n v="10"/>
    <b v="0"/>
    <s v="theater/plays"/>
    <n v="86.135181975736558"/>
    <n v="248.5"/>
    <x v="1"/>
    <s v="plays"/>
    <x v="0"/>
    <s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d v="2015-06-27T21:44:14"/>
    <n v="1432763054"/>
    <x v="3938"/>
    <b v="0"/>
    <n v="5"/>
    <b v="0"/>
    <s v="theater/plays"/>
    <n v="12.196620583717358"/>
    <n v="79.400000000000006"/>
    <x v="1"/>
    <s v="plays"/>
    <x v="5"/>
    <s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d v="2014-10-07T04:30:00"/>
    <n v="1412328979"/>
    <x v="3939"/>
    <b v="0"/>
    <n v="1"/>
    <b v="0"/>
    <s v="theater/plays"/>
    <n v="0.1"/>
    <n v="5"/>
    <x v="1"/>
    <s v="plays"/>
    <x v="11"/>
    <s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d v="2015-01-02T11:49:11"/>
    <n v="1416311351"/>
    <x v="3940"/>
    <b v="0"/>
    <n v="2"/>
    <b v="0"/>
    <s v="theater/plays"/>
    <n v="0.22"/>
    <n v="5.5"/>
    <x v="1"/>
    <s v="plays"/>
    <x v="9"/>
    <s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d v="2014-11-25T01:00:00"/>
    <n v="1414505137"/>
    <x v="3941"/>
    <b v="0"/>
    <n v="2"/>
    <b v="0"/>
    <s v="theater/plays"/>
    <n v="0.90909090909090906"/>
    <n v="25"/>
    <x v="1"/>
    <s v="plays"/>
    <x v="8"/>
    <s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d v="2015-06-16T21:41:54"/>
    <n v="1429306914"/>
    <x v="3942"/>
    <b v="0"/>
    <n v="0"/>
    <b v="0"/>
    <s v="theater/plays"/>
    <n v="0"/>
    <n v="0"/>
    <x v="1"/>
    <s v="plays"/>
    <x v="5"/>
    <s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d v="2015-11-02T16:50:00"/>
    <n v="1443811268"/>
    <x v="3943"/>
    <b v="0"/>
    <n v="13"/>
    <b v="0"/>
    <s v="theater/plays"/>
    <n v="35.64"/>
    <n v="137.07692307692307"/>
    <x v="1"/>
    <s v="plays"/>
    <x v="8"/>
    <s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d v="2015-08-27T15:54:35"/>
    <n v="1438098875"/>
    <x v="3944"/>
    <b v="0"/>
    <n v="0"/>
    <b v="0"/>
    <s v="theater/plays"/>
    <n v="0"/>
    <n v="0"/>
    <x v="1"/>
    <s v="plays"/>
    <x v="3"/>
    <s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d v="2015-05-15T19:14:28"/>
    <n v="1429125268"/>
    <x v="3945"/>
    <b v="0"/>
    <n v="1"/>
    <b v="0"/>
    <s v="theater/plays"/>
    <n v="0.25"/>
    <n v="5"/>
    <x v="1"/>
    <s v="plays"/>
    <x v="10"/>
    <s v="2015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d v="2015-02-28T08:00:00"/>
    <n v="1422388822"/>
    <x v="3946"/>
    <b v="0"/>
    <n v="5"/>
    <b v="0"/>
    <s v="theater/plays"/>
    <n v="3.25"/>
    <n v="39"/>
    <x v="1"/>
    <s v="plays"/>
    <x v="2"/>
    <s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d v="2016-10-02T03:25:44"/>
    <n v="1472786744"/>
    <x v="3947"/>
    <b v="0"/>
    <n v="2"/>
    <b v="0"/>
    <s v="theater/plays"/>
    <n v="3.3666666666666663"/>
    <n v="50.5"/>
    <x v="1"/>
    <s v="plays"/>
    <x v="11"/>
    <s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d v="2014-09-07T07:48:43"/>
    <n v="1404892123"/>
    <x v="3948"/>
    <b v="0"/>
    <n v="0"/>
    <b v="0"/>
    <s v="theater/plays"/>
    <n v="0"/>
    <n v="0"/>
    <x v="1"/>
    <s v="plays"/>
    <x v="7"/>
    <s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d v="2015-02-11T02:53:41"/>
    <n v="1421031221"/>
    <x v="3949"/>
    <b v="0"/>
    <n v="32"/>
    <b v="0"/>
    <s v="theater/plays"/>
    <n v="15.770000000000001"/>
    <n v="49.28125"/>
    <x v="1"/>
    <s v="plays"/>
    <x v="2"/>
    <s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d v="2016-04-08T18:35:00"/>
    <n v="1457628680"/>
    <x v="3950"/>
    <b v="0"/>
    <n v="1"/>
    <b v="0"/>
    <s v="theater/plays"/>
    <n v="0.625"/>
    <n v="25"/>
    <x v="1"/>
    <s v="plays"/>
    <x v="6"/>
    <s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d v="2016-05-03T18:49:02"/>
    <n v="1457120942"/>
    <x v="3951"/>
    <b v="0"/>
    <n v="1"/>
    <b v="0"/>
    <s v="theater/plays"/>
    <n v="5.0000000000000001E-4"/>
    <n v="1"/>
    <x v="1"/>
    <s v="plays"/>
    <x v="10"/>
    <s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d v="2015-10-26T18:58:10"/>
    <n v="1440701890"/>
    <x v="3952"/>
    <b v="0"/>
    <n v="1"/>
    <b v="0"/>
    <s v="theater/plays"/>
    <n v="9.6153846153846159E-2"/>
    <n v="25"/>
    <x v="1"/>
    <s v="plays"/>
    <x v="11"/>
    <s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d v="2016-07-29T23:29:00"/>
    <n v="1467162586"/>
    <x v="3953"/>
    <b v="0"/>
    <n v="0"/>
    <b v="0"/>
    <s v="theater/plays"/>
    <n v="0"/>
    <n v="0"/>
    <x v="1"/>
    <s v="plays"/>
    <x v="0"/>
    <s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d v="2014-07-14T15:37:44"/>
    <n v="1400168264"/>
    <x v="3954"/>
    <b v="0"/>
    <n v="0"/>
    <b v="0"/>
    <s v="theater/plays"/>
    <n v="0"/>
    <n v="0"/>
    <x v="1"/>
    <s v="plays"/>
    <x v="0"/>
    <s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d v="2015-11-28T21:22:21"/>
    <n v="1446150141"/>
    <x v="3955"/>
    <b v="0"/>
    <n v="8"/>
    <b v="0"/>
    <s v="theater/plays"/>
    <n v="24.285714285714285"/>
    <n v="53.125"/>
    <x v="1"/>
    <s v="plays"/>
    <x v="8"/>
    <s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d v="2016-04-25T00:20:00"/>
    <n v="1459203727"/>
    <x v="3956"/>
    <b v="0"/>
    <n v="0"/>
    <b v="0"/>
    <s v="theater/plays"/>
    <n v="0"/>
    <n v="0"/>
    <x v="1"/>
    <s v="plays"/>
    <x v="6"/>
    <s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d v="2016-07-08T23:25:54"/>
    <n v="1464045954"/>
    <x v="3957"/>
    <b v="0"/>
    <n v="1"/>
    <b v="0"/>
    <s v="theater/plays"/>
    <n v="2.5000000000000001E-2"/>
    <n v="7"/>
    <x v="1"/>
    <s v="plays"/>
    <x v="0"/>
    <s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d v="2014-08-02T14:00:00"/>
    <n v="1403822912"/>
    <x v="3958"/>
    <b v="0"/>
    <n v="16"/>
    <b v="0"/>
    <s v="theater/plays"/>
    <n v="32.049999999999997"/>
    <n v="40.0625"/>
    <x v="1"/>
    <s v="plays"/>
    <x v="3"/>
    <s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d v="2014-09-28T18:55:56"/>
    <n v="1409338556"/>
    <x v="3959"/>
    <b v="0"/>
    <n v="12"/>
    <b v="0"/>
    <s v="theater/plays"/>
    <n v="24.333333333333336"/>
    <n v="24.333333333333332"/>
    <x v="1"/>
    <s v="plays"/>
    <x v="7"/>
    <s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d v="2016-01-03T20:17:36"/>
    <n v="1449260256"/>
    <x v="3960"/>
    <b v="0"/>
    <n v="4"/>
    <b v="0"/>
    <s v="theater/plays"/>
    <n v="1.5"/>
    <n v="11.25"/>
    <x v="1"/>
    <s v="plays"/>
    <x v="9"/>
    <s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d v="2014-05-08T21:23:30"/>
    <n v="1397683410"/>
    <x v="3961"/>
    <b v="0"/>
    <n v="2"/>
    <b v="0"/>
    <s v="theater/plays"/>
    <n v="0.42"/>
    <n v="10.5"/>
    <x v="1"/>
    <s v="plays"/>
    <x v="10"/>
    <s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d v="2015-11-28T14:54:54"/>
    <n v="1446562494"/>
    <x v="3962"/>
    <b v="0"/>
    <n v="3"/>
    <b v="0"/>
    <s v="theater/plays"/>
    <n v="3.214285714285714"/>
    <n v="15"/>
    <x v="1"/>
    <s v="plays"/>
    <x v="8"/>
    <s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d v="2015-11-18T04:41:57"/>
    <n v="1445226117"/>
    <x v="3963"/>
    <b v="0"/>
    <n v="0"/>
    <b v="0"/>
    <s v="theater/plays"/>
    <n v="0"/>
    <n v="0"/>
    <x v="1"/>
    <s v="plays"/>
    <x v="8"/>
    <s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d v="2015-04-19T16:19:46"/>
    <n v="1424279986"/>
    <x v="3964"/>
    <b v="0"/>
    <n v="3"/>
    <b v="0"/>
    <s v="theater/plays"/>
    <n v="6.3"/>
    <n v="42"/>
    <x v="1"/>
    <s v="plays"/>
    <x v="6"/>
    <s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d v="2016-04-14T04:39:40"/>
    <n v="1455428380"/>
    <x v="3965"/>
    <b v="0"/>
    <n v="4"/>
    <b v="0"/>
    <s v="theater/plays"/>
    <n v="14.249999999999998"/>
    <n v="71.25"/>
    <x v="1"/>
    <s v="plays"/>
    <x v="6"/>
    <s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d v="2014-07-24T02:59:00"/>
    <n v="1402506278"/>
    <x v="3966"/>
    <b v="0"/>
    <n v="2"/>
    <b v="0"/>
    <s v="theater/plays"/>
    <n v="0.6"/>
    <n v="22.5"/>
    <x v="1"/>
    <s v="plays"/>
    <x v="0"/>
    <s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d v="2017-03-06T06:58:27"/>
    <n v="1486191507"/>
    <x v="3967"/>
    <b v="0"/>
    <n v="10"/>
    <b v="0"/>
    <s v="theater/plays"/>
    <n v="24.117647058823529"/>
    <n v="41"/>
    <x v="1"/>
    <s v="plays"/>
    <x v="1"/>
    <s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d v="2016-05-22T19:34:33"/>
    <n v="1458761673"/>
    <x v="3968"/>
    <b v="0"/>
    <n v="11"/>
    <b v="0"/>
    <s v="theater/plays"/>
    <n v="10.54"/>
    <n v="47.909090909090907"/>
    <x v="1"/>
    <s v="plays"/>
    <x v="10"/>
    <s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d v="2016-08-29T03:55:00"/>
    <n v="1471638646"/>
    <x v="3969"/>
    <b v="0"/>
    <n v="6"/>
    <b v="0"/>
    <s v="theater/plays"/>
    <n v="7.4690265486725664"/>
    <n v="35.166666666666664"/>
    <x v="1"/>
    <s v="plays"/>
    <x v="3"/>
    <s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d v="2016-04-17T20:43:31"/>
    <n v="1458333811"/>
    <x v="3970"/>
    <b v="0"/>
    <n v="2"/>
    <b v="0"/>
    <s v="theater/plays"/>
    <n v="7.3333333333333334E-2"/>
    <n v="5.5"/>
    <x v="1"/>
    <s v="plays"/>
    <x v="6"/>
    <s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d v="2014-07-21T12:52:06"/>
    <n v="1403355126"/>
    <x v="3971"/>
    <b v="0"/>
    <n v="6"/>
    <b v="0"/>
    <s v="theater/plays"/>
    <n v="0.97142857142857131"/>
    <n v="22.666666666666668"/>
    <x v="1"/>
    <s v="plays"/>
    <x v="0"/>
    <s v="2014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d v="2015-02-06T01:37:14"/>
    <n v="1418002634"/>
    <x v="3972"/>
    <b v="0"/>
    <n v="8"/>
    <b v="0"/>
    <s v="theater/plays"/>
    <n v="21.099999999999998"/>
    <n v="26.375"/>
    <x v="1"/>
    <s v="plays"/>
    <x v="2"/>
    <s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d v="2016-05-09T04:00:00"/>
    <n v="1460219110"/>
    <x v="3973"/>
    <b v="0"/>
    <n v="37"/>
    <b v="0"/>
    <s v="theater/plays"/>
    <n v="78.100000000000009"/>
    <n v="105.54054054054055"/>
    <x v="1"/>
    <s v="plays"/>
    <x v="10"/>
    <s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d v="2016-06-02T13:07:28"/>
    <n v="1462280848"/>
    <x v="3974"/>
    <b v="0"/>
    <n v="11"/>
    <b v="0"/>
    <s v="theater/plays"/>
    <n v="32"/>
    <n v="29.09090909090909"/>
    <x v="1"/>
    <s v="plays"/>
    <x v="5"/>
    <s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d v="2016-07-13T20:48:18"/>
    <n v="1465850898"/>
    <x v="3975"/>
    <b v="0"/>
    <n v="0"/>
    <b v="0"/>
    <s v="theater/plays"/>
    <n v="0"/>
    <n v="0"/>
    <x v="1"/>
    <s v="plays"/>
    <x v="0"/>
    <s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d v="2014-08-01T07:00:00"/>
    <n v="1405024561"/>
    <x v="3976"/>
    <b v="0"/>
    <n v="10"/>
    <b v="0"/>
    <s v="theater/plays"/>
    <n v="47.692307692307693"/>
    <n v="62"/>
    <x v="1"/>
    <s v="plays"/>
    <x v="3"/>
    <s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d v="2016-07-22T18:55:32"/>
    <n v="1466621732"/>
    <x v="3977"/>
    <b v="0"/>
    <n v="6"/>
    <b v="0"/>
    <s v="theater/plays"/>
    <n v="1.4500000000000002"/>
    <n v="217.5"/>
    <x v="1"/>
    <s v="plays"/>
    <x v="0"/>
    <s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d v="2015-01-31T15:25:53"/>
    <n v="1417533953"/>
    <x v="3978"/>
    <b v="0"/>
    <n v="8"/>
    <b v="0"/>
    <s v="theater/plays"/>
    <n v="10.7"/>
    <n v="26.75"/>
    <x v="1"/>
    <s v="plays"/>
    <x v="9"/>
    <s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d v="2015-03-29T20:00:00"/>
    <n v="1425678057"/>
    <x v="3979"/>
    <b v="0"/>
    <n v="6"/>
    <b v="0"/>
    <s v="theater/plays"/>
    <n v="1.8333333333333333"/>
    <n v="18.333333333333332"/>
    <x v="1"/>
    <s v="plays"/>
    <x v="1"/>
    <s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d v="2014-07-05T14:22:27"/>
    <n v="1401978147"/>
    <x v="3980"/>
    <b v="0"/>
    <n v="7"/>
    <b v="0"/>
    <s v="theater/plays"/>
    <n v="18"/>
    <n v="64.285714285714292"/>
    <x v="1"/>
    <s v="plays"/>
    <x v="0"/>
    <s v="2014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d v="2016-07-17T04:19:09"/>
    <n v="1463545149"/>
    <x v="3981"/>
    <b v="0"/>
    <n v="7"/>
    <b v="0"/>
    <s v="theater/plays"/>
    <n v="4.083333333333333"/>
    <n v="175"/>
    <x v="1"/>
    <s v="plays"/>
    <x v="0"/>
    <s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d v="2015-07-07T19:26:20"/>
    <n v="1431113180"/>
    <x v="3982"/>
    <b v="0"/>
    <n v="5"/>
    <b v="0"/>
    <s v="theater/plays"/>
    <n v="20"/>
    <n v="34"/>
    <x v="1"/>
    <s v="plays"/>
    <x v="0"/>
    <s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d v="2014-05-20T06:59:00"/>
    <n v="1397854356"/>
    <x v="3983"/>
    <b v="0"/>
    <n v="46"/>
    <b v="0"/>
    <s v="theater/plays"/>
    <n v="34.802513464991023"/>
    <n v="84.282608695652172"/>
    <x v="1"/>
    <s v="plays"/>
    <x v="10"/>
    <s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d v="2014-11-08T00:00:00"/>
    <n v="1412809644"/>
    <x v="3984"/>
    <b v="0"/>
    <n v="10"/>
    <b v="0"/>
    <s v="theater/plays"/>
    <n v="6.3333333333333339"/>
    <n v="9.5"/>
    <x v="1"/>
    <s v="plays"/>
    <x v="8"/>
    <s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d v="2016-02-20T21:05:00"/>
    <n v="1454173120"/>
    <x v="3985"/>
    <b v="0"/>
    <n v="19"/>
    <b v="0"/>
    <s v="theater/plays"/>
    <n v="32.049999999999997"/>
    <n v="33.736842105263158"/>
    <x v="1"/>
    <s v="plays"/>
    <x v="2"/>
    <s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d v="2016-05-06T13:04:00"/>
    <n v="1460034594"/>
    <x v="3986"/>
    <b v="0"/>
    <n v="13"/>
    <b v="0"/>
    <s v="theater/plays"/>
    <n v="9.76"/>
    <n v="37.53846153846154"/>
    <x v="1"/>
    <s v="plays"/>
    <x v="10"/>
    <s v="2016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d v="2014-05-16T22:11:30"/>
    <n v="1399414290"/>
    <x v="3987"/>
    <b v="0"/>
    <n v="13"/>
    <b v="0"/>
    <s v="theater/plays"/>
    <n v="37.75"/>
    <n v="11.615384615384615"/>
    <x v="1"/>
    <s v="plays"/>
    <x v="10"/>
    <s v="2014"/>
  </r>
  <r>
    <n v="3988"/>
    <s v="Folk-Tales: What Stories Do Your Folks Tell?"/>
    <s v="An evening of of stories based both in myth and truth."/>
    <n v="1500"/>
    <n v="32"/>
    <x v="2"/>
    <s v="US"/>
    <x v="0"/>
    <n v="1440813413"/>
    <d v="2015-08-29T01:56:53"/>
    <n v="1439517413"/>
    <x v="3988"/>
    <b v="0"/>
    <n v="4"/>
    <b v="0"/>
    <s v="theater/plays"/>
    <n v="2.1333333333333333"/>
    <n v="8"/>
    <x v="1"/>
    <s v="plays"/>
    <x v="3"/>
    <s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d v="2015-11-08T18:59:41"/>
    <n v="1444413581"/>
    <x v="3989"/>
    <b v="0"/>
    <n v="0"/>
    <b v="0"/>
    <s v="theater/plays"/>
    <n v="0"/>
    <n v="0"/>
    <x v="1"/>
    <s v="plays"/>
    <x v="8"/>
    <s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d v="2016-03-02T16:08:13"/>
    <n v="1454342893"/>
    <x v="3990"/>
    <b v="0"/>
    <n v="3"/>
    <b v="0"/>
    <s v="theater/plays"/>
    <n v="4.1818181818181817"/>
    <n v="23"/>
    <x v="1"/>
    <s v="plays"/>
    <x v="1"/>
    <s v="2016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d v="2015-05-31T15:28:02"/>
    <n v="1430494082"/>
    <x v="3991"/>
    <b v="0"/>
    <n v="1"/>
    <b v="0"/>
    <s v="theater/plays"/>
    <n v="20"/>
    <n v="100"/>
    <x v="1"/>
    <s v="plays"/>
    <x v="10"/>
    <s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d v="2015-12-11T23:34:19"/>
    <n v="1444689259"/>
    <x v="3992"/>
    <b v="0"/>
    <n v="9"/>
    <b v="0"/>
    <s v="theater/plays"/>
    <n v="5.41"/>
    <n v="60.111111111111114"/>
    <x v="1"/>
    <s v="plays"/>
    <x v="4"/>
    <s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d v="2015-05-13T20:45:12"/>
    <n v="1428957912"/>
    <x v="3993"/>
    <b v="0"/>
    <n v="1"/>
    <b v="0"/>
    <s v="theater/plays"/>
    <n v="6.0000000000000001E-3"/>
    <n v="3"/>
    <x v="1"/>
    <s v="plays"/>
    <x v="10"/>
    <s v="2015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d v="2014-07-19T09:21:30"/>
    <n v="1403169690"/>
    <x v="3994"/>
    <b v="0"/>
    <n v="1"/>
    <b v="0"/>
    <s v="theater/plays"/>
    <n v="0.25"/>
    <n v="5"/>
    <x v="1"/>
    <s v="plays"/>
    <x v="0"/>
    <s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d v="2015-02-14T11:27:00"/>
    <n v="1421339077"/>
    <x v="3995"/>
    <b v="0"/>
    <n v="4"/>
    <b v="0"/>
    <s v="theater/plays"/>
    <n v="35"/>
    <n v="17.5"/>
    <x v="1"/>
    <s v="plays"/>
    <x v="2"/>
    <s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d v="2014-11-20T16:04:00"/>
    <n v="1415341464"/>
    <x v="3996"/>
    <b v="0"/>
    <n v="17"/>
    <b v="0"/>
    <s v="theater/plays"/>
    <n v="16.566666666666666"/>
    <n v="29.235294117647058"/>
    <x v="1"/>
    <s v="plays"/>
    <x v="8"/>
    <s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d v="2015-04-05T08:23:41"/>
    <n v="1425633821"/>
    <x v="3997"/>
    <b v="0"/>
    <n v="0"/>
    <b v="0"/>
    <s v="theater/plays"/>
    <n v="0"/>
    <n v="0"/>
    <x v="1"/>
    <s v="plays"/>
    <x v="6"/>
    <s v="2015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d v="2015-03-28T22:07:06"/>
    <n v="1424992026"/>
    <x v="3998"/>
    <b v="0"/>
    <n v="12"/>
    <b v="0"/>
    <s v="theater/plays"/>
    <n v="57.199999999999996"/>
    <n v="59.583333333333336"/>
    <x v="1"/>
    <s v="plays"/>
    <x v="1"/>
    <s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d v="2014-08-31T19:51:49"/>
    <n v="1406058798"/>
    <x v="3999"/>
    <b v="0"/>
    <n v="14"/>
    <b v="0"/>
    <s v="theater/plays"/>
    <n v="16.514285714285716"/>
    <n v="82.571428571428569"/>
    <x v="1"/>
    <s v="plays"/>
    <x v="3"/>
    <s v="2014"/>
  </r>
  <r>
    <n v="4000"/>
    <s v="The Escorts"/>
    <s v="An Enticing Trip into the World of Assisted Dying"/>
    <n v="8000"/>
    <n v="10"/>
    <x v="2"/>
    <s v="US"/>
    <x v="0"/>
    <n v="1462631358"/>
    <d v="2016-05-07T14:29:18"/>
    <n v="1457450958"/>
    <x v="4000"/>
    <b v="0"/>
    <n v="1"/>
    <b v="0"/>
    <s v="theater/plays"/>
    <n v="0.125"/>
    <n v="10"/>
    <x v="1"/>
    <s v="plays"/>
    <x v="10"/>
    <s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d v="2017-03-01T19:00:00"/>
    <n v="1486681708"/>
    <x v="4001"/>
    <b v="0"/>
    <n v="14"/>
    <b v="0"/>
    <s v="theater/plays"/>
    <n v="37.75"/>
    <n v="32.357142857142854"/>
    <x v="1"/>
    <s v="plays"/>
    <x v="1"/>
    <s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d v="2014-09-27T01:02:41"/>
    <n v="1409187761"/>
    <x v="4002"/>
    <b v="0"/>
    <n v="4"/>
    <b v="0"/>
    <s v="theater/plays"/>
    <n v="1.8399999999999999"/>
    <n v="5.75"/>
    <x v="1"/>
    <s v="plays"/>
    <x v="7"/>
    <s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d v="2015-02-15T14:05:47"/>
    <n v="1421417147"/>
    <x v="4003"/>
    <b v="0"/>
    <n v="2"/>
    <b v="0"/>
    <s v="theater/plays"/>
    <n v="10.050000000000001"/>
    <n v="100.5"/>
    <x v="1"/>
    <s v="plays"/>
    <x v="2"/>
    <s v="2015"/>
  </r>
  <r>
    <n v="4004"/>
    <s v="South Florida Tours"/>
    <s v="Help Launch The Queen Into South Florida!"/>
    <n v="500"/>
    <n v="1"/>
    <x v="2"/>
    <s v="US"/>
    <x v="0"/>
    <n v="1412740457"/>
    <d v="2014-10-08T03:54:17"/>
    <n v="1410148457"/>
    <x v="4004"/>
    <b v="0"/>
    <n v="1"/>
    <b v="0"/>
    <s v="theater/plays"/>
    <n v="0.2"/>
    <n v="1"/>
    <x v="1"/>
    <s v="plays"/>
    <x v="11"/>
    <s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d v="2014-10-20T19:23:05"/>
    <n v="1408648985"/>
    <x v="4005"/>
    <b v="0"/>
    <n v="2"/>
    <b v="0"/>
    <s v="theater/plays"/>
    <n v="1.3333333333333335"/>
    <n v="20"/>
    <x v="1"/>
    <s v="plays"/>
    <x v="11"/>
    <s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d v="2016-02-16T18:33:07"/>
    <n v="1453487587"/>
    <x v="4006"/>
    <b v="0"/>
    <n v="1"/>
    <b v="0"/>
    <s v="theater/plays"/>
    <n v="6.6666666666666671E-3"/>
    <n v="2"/>
    <x v="1"/>
    <s v="plays"/>
    <x v="2"/>
    <s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d v="2014-08-26T16:28:00"/>
    <n v="1406572381"/>
    <x v="4007"/>
    <b v="0"/>
    <n v="1"/>
    <b v="0"/>
    <s v="theater/plays"/>
    <n v="0.25"/>
    <n v="5"/>
    <x v="1"/>
    <s v="plays"/>
    <x v="3"/>
    <s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d v="2015-07-22T23:08:27"/>
    <n v="1435014507"/>
    <x v="4008"/>
    <b v="0"/>
    <n v="4"/>
    <b v="0"/>
    <s v="theater/plays"/>
    <n v="6"/>
    <n v="15"/>
    <x v="1"/>
    <s v="plays"/>
    <x v="0"/>
    <s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d v="2014-09-09T16:49:20"/>
    <n v="1406825360"/>
    <x v="4009"/>
    <b v="0"/>
    <n v="3"/>
    <b v="0"/>
    <s v="theater/plays"/>
    <n v="3.8860103626943006"/>
    <n v="25"/>
    <x v="1"/>
    <s v="plays"/>
    <x v="7"/>
    <s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d v="2014-10-26T18:29:26"/>
    <n v="1412879366"/>
    <x v="4010"/>
    <b v="0"/>
    <n v="38"/>
    <b v="0"/>
    <s v="theater/plays"/>
    <n v="24.194444444444443"/>
    <n v="45.842105263157897"/>
    <x v="1"/>
    <s v="plays"/>
    <x v="11"/>
    <s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d v="2015-01-28T13:04:38"/>
    <n v="1419858278"/>
    <x v="4011"/>
    <b v="0"/>
    <n v="4"/>
    <b v="0"/>
    <s v="theater/plays"/>
    <n v="7.6"/>
    <n v="4.75"/>
    <x v="1"/>
    <s v="plays"/>
    <x v="9"/>
    <s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d v="2015-05-02T13:04:09"/>
    <n v="1427979849"/>
    <x v="4012"/>
    <b v="0"/>
    <n v="0"/>
    <b v="0"/>
    <s v="theater/plays"/>
    <n v="0"/>
    <n v="0"/>
    <x v="1"/>
    <s v="plays"/>
    <x v="10"/>
    <s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d v="2015-02-16T07:13:43"/>
    <n v="1421478823"/>
    <x v="4013"/>
    <b v="0"/>
    <n v="2"/>
    <b v="0"/>
    <s v="theater/plays"/>
    <n v="1.3"/>
    <n v="13"/>
    <x v="1"/>
    <s v="plays"/>
    <x v="2"/>
    <s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d v="2016-03-05T05:54:29"/>
    <n v="1455861269"/>
    <x v="4014"/>
    <b v="0"/>
    <n v="0"/>
    <b v="0"/>
    <s v="theater/plays"/>
    <n v="0"/>
    <n v="0"/>
    <x v="1"/>
    <s v="plays"/>
    <x v="1"/>
    <s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d v="2015-07-19T18:44:23"/>
    <n v="1434739463"/>
    <x v="4015"/>
    <b v="0"/>
    <n v="1"/>
    <b v="0"/>
    <s v="theater/plays"/>
    <n v="1.4285714285714287E-2"/>
    <n v="1"/>
    <x v="1"/>
    <s v="plays"/>
    <x v="0"/>
    <s v="2015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d v="2014-09-17T20:56:40"/>
    <n v="1408395400"/>
    <x v="4016"/>
    <b v="0"/>
    <n v="7"/>
    <b v="0"/>
    <s v="theater/plays"/>
    <n v="14.000000000000002"/>
    <n v="10"/>
    <x v="1"/>
    <s v="plays"/>
    <x v="7"/>
    <s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d v="2014-09-04T16:07:54"/>
    <n v="1407254874"/>
    <x v="4017"/>
    <b v="0"/>
    <n v="2"/>
    <b v="0"/>
    <s v="theater/plays"/>
    <n v="1.05"/>
    <n v="52.5"/>
    <x v="1"/>
    <s v="plays"/>
    <x v="7"/>
    <s v="2014"/>
  </r>
  <r>
    <n v="4018"/>
    <s v="Time Please Fringe"/>
    <s v="Funding for a production of Time Please at the Brighton Fringe 2017... and beyond."/>
    <n v="1500"/>
    <n v="130"/>
    <x v="2"/>
    <s v="GB"/>
    <x v="1"/>
    <n v="1475877108"/>
    <d v="2016-10-07T21:51:48"/>
    <n v="1473285108"/>
    <x v="4018"/>
    <b v="0"/>
    <n v="4"/>
    <b v="0"/>
    <s v="theater/plays"/>
    <n v="8.6666666666666679"/>
    <n v="32.5"/>
    <x v="1"/>
    <s v="plays"/>
    <x v="11"/>
    <s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d v="2016-04-15T16:28:00"/>
    <n v="1455725596"/>
    <x v="4019"/>
    <b v="0"/>
    <n v="4"/>
    <b v="0"/>
    <s v="theater/plays"/>
    <n v="0.82857142857142851"/>
    <n v="7.25"/>
    <x v="1"/>
    <s v="plays"/>
    <x v="6"/>
    <s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d v="2015-03-24T03:34:59"/>
    <n v="1424579699"/>
    <x v="4020"/>
    <b v="0"/>
    <n v="3"/>
    <b v="0"/>
    <s v="theater/plays"/>
    <n v="16.666666666666664"/>
    <n v="33.333333333333336"/>
    <x v="1"/>
    <s v="plays"/>
    <x v="1"/>
    <s v="2015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d v="2014-10-26T21:52:38"/>
    <n v="1409176358"/>
    <x v="4021"/>
    <b v="0"/>
    <n v="2"/>
    <b v="0"/>
    <s v="theater/plays"/>
    <n v="0.83333333333333337"/>
    <n v="62.5"/>
    <x v="1"/>
    <s v="plays"/>
    <x v="11"/>
    <s v="2014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d v="2015-02-01T02:54:00"/>
    <n v="1418824867"/>
    <x v="4022"/>
    <b v="0"/>
    <n v="197"/>
    <b v="0"/>
    <s v="theater/plays"/>
    <n v="69.561111111111103"/>
    <n v="63.558375634517766"/>
    <x v="1"/>
    <s v="plays"/>
    <x v="2"/>
    <s v="2015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d v="2016-03-24T22:59:23"/>
    <n v="1454975963"/>
    <x v="4023"/>
    <b v="0"/>
    <n v="0"/>
    <b v="0"/>
    <s v="theater/plays"/>
    <n v="0"/>
    <n v="0"/>
    <x v="1"/>
    <s v="plays"/>
    <x v="1"/>
    <s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d v="2015-08-31T16:04:57"/>
    <n v="1438445097"/>
    <x v="4024"/>
    <b v="0"/>
    <n v="1"/>
    <b v="0"/>
    <s v="theater/plays"/>
    <n v="1.25"/>
    <n v="10"/>
    <x v="1"/>
    <s v="plays"/>
    <x v="3"/>
    <s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d v="2015-07-26T05:42:16"/>
    <n v="1432705336"/>
    <x v="4025"/>
    <b v="0"/>
    <n v="4"/>
    <b v="0"/>
    <s v="theater/plays"/>
    <n v="5"/>
    <n v="62.5"/>
    <x v="1"/>
    <s v="plays"/>
    <x v="0"/>
    <s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d v="2015-12-04T16:43:59"/>
    <n v="1444059839"/>
    <x v="4026"/>
    <b v="0"/>
    <n v="0"/>
    <b v="0"/>
    <s v="theater/plays"/>
    <n v="0"/>
    <n v="0"/>
    <x v="1"/>
    <s v="plays"/>
    <x v="4"/>
    <s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d v="2017-02-23T01:00:00"/>
    <n v="1486077481"/>
    <x v="4027"/>
    <b v="0"/>
    <n v="7"/>
    <b v="0"/>
    <s v="theater/plays"/>
    <n v="7.166666666666667"/>
    <n v="30.714285714285715"/>
    <x v="1"/>
    <s v="plays"/>
    <x v="2"/>
    <s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d v="2014-06-05T22:31:40"/>
    <n v="1399415500"/>
    <x v="4028"/>
    <b v="0"/>
    <n v="11"/>
    <b v="0"/>
    <s v="theater/plays"/>
    <n v="28.050000000000004"/>
    <n v="51"/>
    <x v="1"/>
    <s v="plays"/>
    <x v="5"/>
    <s v="2014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d v="2015-12-14T00:36:10"/>
    <n v="1447461370"/>
    <x v="4029"/>
    <b v="0"/>
    <n v="0"/>
    <b v="0"/>
    <s v="theater/plays"/>
    <n v="0"/>
    <n v="0"/>
    <x v="1"/>
    <s v="plays"/>
    <x v="4"/>
    <s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d v="2016-02-03T18:49:00"/>
    <n v="1452008599"/>
    <x v="4030"/>
    <b v="0"/>
    <n v="6"/>
    <b v="0"/>
    <s v="theater/plays"/>
    <n v="16"/>
    <n v="66.666666666666671"/>
    <x v="1"/>
    <s v="plays"/>
    <x v="2"/>
    <s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d v="2014-12-18T15:02:44"/>
    <n v="1414591364"/>
    <x v="4031"/>
    <b v="0"/>
    <n v="0"/>
    <b v="0"/>
    <s v="theater/plays"/>
    <n v="0"/>
    <n v="0"/>
    <x v="1"/>
    <s v="plays"/>
    <x v="4"/>
    <s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d v="2015-12-15T20:25:16"/>
    <n v="1445023516"/>
    <x v="4032"/>
    <b v="0"/>
    <n v="7"/>
    <b v="0"/>
    <s v="theater/plays"/>
    <n v="6.8287037037037033"/>
    <n v="59"/>
    <x v="1"/>
    <s v="plays"/>
    <x v="4"/>
    <s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d v="2016-10-02T09:00:00"/>
    <n v="1472711224"/>
    <x v="4033"/>
    <b v="0"/>
    <n v="94"/>
    <b v="0"/>
    <s v="theater/plays"/>
    <n v="25.698702928870294"/>
    <n v="65.340319148936175"/>
    <x v="1"/>
    <s v="plays"/>
    <x v="11"/>
    <s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d v="2015-04-03T21:44:10"/>
    <n v="1425509050"/>
    <x v="4034"/>
    <b v="0"/>
    <n v="2"/>
    <b v="0"/>
    <s v="theater/plays"/>
    <n v="1.4814814814814816"/>
    <n v="100"/>
    <x v="1"/>
    <s v="plays"/>
    <x v="6"/>
    <s v="2015"/>
  </r>
  <r>
    <n v="4035"/>
    <s v="The Lost Boy"/>
    <s v="&quot;Stories are where you go to look for the truth of your own life.&quot; (Frank Delaney)"/>
    <n v="10000"/>
    <n v="3685"/>
    <x v="2"/>
    <s v="US"/>
    <x v="0"/>
    <n v="1413925887"/>
    <d v="2014-10-21T21:11:27"/>
    <n v="1411333887"/>
    <x v="4035"/>
    <b v="0"/>
    <n v="25"/>
    <b v="0"/>
    <s v="theater/plays"/>
    <n v="36.85"/>
    <n v="147.4"/>
    <x v="1"/>
    <s v="plays"/>
    <x v="11"/>
    <s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d v="2014-07-01T22:30:00"/>
    <n v="1402784964"/>
    <x v="4036"/>
    <b v="0"/>
    <n v="17"/>
    <b v="0"/>
    <s v="theater/plays"/>
    <n v="47.05"/>
    <n v="166.05882352941177"/>
    <x v="1"/>
    <s v="plays"/>
    <x v="0"/>
    <s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d v="2016-05-24T14:25:00"/>
    <n v="1462585315"/>
    <x v="4037"/>
    <b v="0"/>
    <n v="2"/>
    <b v="0"/>
    <s v="theater/plays"/>
    <n v="11.428571428571429"/>
    <n v="40"/>
    <x v="1"/>
    <s v="plays"/>
    <x v="10"/>
    <s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d v="2014-10-17T19:10:10"/>
    <n v="1408389010"/>
    <x v="4038"/>
    <b v="0"/>
    <n v="4"/>
    <b v="0"/>
    <s v="theater/plays"/>
    <n v="12.04"/>
    <n v="75.25"/>
    <x v="1"/>
    <s v="plays"/>
    <x v="11"/>
    <s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d v="2015-12-01T05:59:00"/>
    <n v="1446048367"/>
    <x v="4039"/>
    <b v="0"/>
    <n v="5"/>
    <b v="0"/>
    <s v="theater/plays"/>
    <n v="60"/>
    <n v="60"/>
    <x v="1"/>
    <s v="plays"/>
    <x v="4"/>
    <s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d v="2015-07-18T03:00:00"/>
    <n v="1432100004"/>
    <x v="4040"/>
    <b v="0"/>
    <n v="2"/>
    <b v="0"/>
    <s v="theater/plays"/>
    <n v="31.25"/>
    <n v="1250"/>
    <x v="1"/>
    <s v="plays"/>
    <x v="0"/>
    <s v="2015"/>
  </r>
  <r>
    <n v="4041"/>
    <s v="In the Land of Gold"/>
    <s v="A bold, colouful, vibrant play centred around the last remaining monarchy of Africa."/>
    <n v="5000"/>
    <n v="21"/>
    <x v="2"/>
    <s v="GB"/>
    <x v="1"/>
    <n v="1473160954"/>
    <d v="2016-09-06T11:22:34"/>
    <n v="1467976954"/>
    <x v="4041"/>
    <b v="0"/>
    <n v="2"/>
    <b v="0"/>
    <s v="theater/plays"/>
    <n v="0.42"/>
    <n v="10.5"/>
    <x v="1"/>
    <s v="plays"/>
    <x v="7"/>
    <s v="2016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d v="2015-01-20T19:16:00"/>
    <n v="1419213664"/>
    <x v="4042"/>
    <b v="0"/>
    <n v="3"/>
    <b v="0"/>
    <s v="theater/plays"/>
    <n v="0.21"/>
    <n v="7"/>
    <x v="1"/>
    <s v="plays"/>
    <x v="9"/>
    <s v="2015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d v="2014-11-20T22:58:45"/>
    <n v="1415228325"/>
    <x v="4043"/>
    <b v="0"/>
    <n v="0"/>
    <b v="0"/>
    <s v="theater/plays"/>
    <n v="0"/>
    <n v="0"/>
    <x v="1"/>
    <s v="plays"/>
    <x v="8"/>
    <s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d v="2015-04-10T05:00:00"/>
    <n v="1426050982"/>
    <x v="4044"/>
    <b v="0"/>
    <n v="4"/>
    <b v="0"/>
    <s v="theater/plays"/>
    <n v="37.5"/>
    <n v="56.25"/>
    <x v="1"/>
    <s v="plays"/>
    <x v="6"/>
    <s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d v="2014-08-21T04:49:49"/>
    <n v="1406004589"/>
    <x v="4045"/>
    <b v="0"/>
    <n v="1"/>
    <b v="0"/>
    <s v="theater/plays"/>
    <n v="0.02"/>
    <n v="1"/>
    <x v="1"/>
    <s v="plays"/>
    <x v="3"/>
    <s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d v="2014-10-22T15:36:50"/>
    <n v="1411400210"/>
    <x v="4046"/>
    <b v="0"/>
    <n v="12"/>
    <b v="0"/>
    <s v="theater/plays"/>
    <n v="8.2142857142857135"/>
    <n v="38.333333333333336"/>
    <x v="1"/>
    <s v="plays"/>
    <x v="11"/>
    <s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d v="2015-01-11T01:00:00"/>
    <n v="1418862743"/>
    <x v="4047"/>
    <b v="0"/>
    <n v="4"/>
    <b v="0"/>
    <s v="theater/plays"/>
    <n v="2.1999999999999997"/>
    <n v="27.5"/>
    <x v="1"/>
    <s v="plays"/>
    <x v="9"/>
    <s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d v="2016-04-11T11:13:07"/>
    <n v="1457352787"/>
    <x v="4048"/>
    <b v="0"/>
    <n v="91"/>
    <b v="0"/>
    <s v="theater/plays"/>
    <n v="17.652941176470588"/>
    <n v="32.978021978021978"/>
    <x v="1"/>
    <s v="plays"/>
    <x v="6"/>
    <s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d v="2015-07-14T23:00:15"/>
    <n v="1434322815"/>
    <x v="4049"/>
    <b v="0"/>
    <n v="1"/>
    <b v="0"/>
    <s v="theater/plays"/>
    <n v="0.08"/>
    <n v="16"/>
    <x v="1"/>
    <s v="plays"/>
    <x v="0"/>
    <s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d v="2014-10-23T15:16:31"/>
    <n v="1411485391"/>
    <x v="4050"/>
    <b v="0"/>
    <n v="1"/>
    <b v="0"/>
    <s v="theater/plays"/>
    <n v="6.6666666666666666E-2"/>
    <n v="1"/>
    <x v="1"/>
    <s v="plays"/>
    <x v="11"/>
    <s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d v="2014-05-09T06:53:00"/>
    <n v="1399058797"/>
    <x v="4051"/>
    <b v="0"/>
    <n v="0"/>
    <b v="0"/>
    <s v="theater/plays"/>
    <n v="0"/>
    <n v="0"/>
    <x v="1"/>
    <s v="plays"/>
    <x v="10"/>
    <s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d v="2014-10-13T21:05:16"/>
    <n v="1408050316"/>
    <x v="4052"/>
    <b v="0"/>
    <n v="13"/>
    <b v="0"/>
    <s v="theater/plays"/>
    <n v="37.533333333333339"/>
    <n v="86.615384615384613"/>
    <x v="1"/>
    <s v="plays"/>
    <x v="11"/>
    <s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d v="2014-11-15T20:00:00"/>
    <n v="1413477228"/>
    <x v="4053"/>
    <b v="0"/>
    <n v="2"/>
    <b v="0"/>
    <s v="theater/plays"/>
    <n v="22"/>
    <n v="55"/>
    <x v="1"/>
    <s v="plays"/>
    <x v="8"/>
    <s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d v="2016-10-01T04:00:00"/>
    <n v="1472674285"/>
    <x v="4054"/>
    <b v="0"/>
    <n v="0"/>
    <b v="0"/>
    <s v="theater/plays"/>
    <n v="0"/>
    <n v="0"/>
    <x v="1"/>
    <s v="plays"/>
    <x v="11"/>
    <s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d v="2014-06-19T15:33:51"/>
    <n v="1400600031"/>
    <x v="4055"/>
    <b v="0"/>
    <n v="21"/>
    <b v="0"/>
    <s v="theater/plays"/>
    <n v="17.62"/>
    <n v="41.952380952380949"/>
    <x v="1"/>
    <s v="plays"/>
    <x v="5"/>
    <s v="2014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d v="2016-07-03T19:59:00"/>
    <n v="1465856639"/>
    <x v="4056"/>
    <b v="0"/>
    <n v="9"/>
    <b v="0"/>
    <s v="theater/plays"/>
    <n v="53"/>
    <n v="88.333333333333329"/>
    <x v="1"/>
    <s v="plays"/>
    <x v="0"/>
    <s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d v="2015-11-25T23:00:00"/>
    <n v="1446506080"/>
    <x v="4057"/>
    <b v="0"/>
    <n v="6"/>
    <b v="0"/>
    <s v="theater/plays"/>
    <n v="22.142857142857142"/>
    <n v="129.16666666666666"/>
    <x v="1"/>
    <s v="plays"/>
    <x v="8"/>
    <s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d v="2016-04-01T03:59:00"/>
    <n v="1458178044"/>
    <x v="4058"/>
    <b v="0"/>
    <n v="4"/>
    <b v="0"/>
    <s v="theater/plays"/>
    <n v="2.5333333333333332"/>
    <n v="23.75"/>
    <x v="1"/>
    <s v="plays"/>
    <x v="6"/>
    <s v="2016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d v="2014-09-16T03:00:00"/>
    <n v="1408116152"/>
    <x v="4059"/>
    <b v="0"/>
    <n v="7"/>
    <b v="0"/>
    <s v="theater/plays"/>
    <n v="2.5"/>
    <n v="35.714285714285715"/>
    <x v="1"/>
    <s v="plays"/>
    <x v="7"/>
    <s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d v="2014-06-23T16:00:00"/>
    <n v="1400604056"/>
    <x v="4060"/>
    <b v="0"/>
    <n v="5"/>
    <b v="0"/>
    <s v="theater/plays"/>
    <n v="2.85"/>
    <n v="57"/>
    <x v="1"/>
    <s v="plays"/>
    <x v="5"/>
    <s v="2014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d v="2016-04-21T02:23:43"/>
    <n v="1456025023"/>
    <x v="4061"/>
    <b v="0"/>
    <n v="0"/>
    <b v="0"/>
    <s v="theater/plays"/>
    <n v="0"/>
    <n v="0"/>
    <x v="1"/>
    <s v="plays"/>
    <x v="6"/>
    <s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d v="2016-07-02T17:44:28"/>
    <n v="1464889468"/>
    <x v="4062"/>
    <b v="0"/>
    <n v="3"/>
    <b v="0"/>
    <s v="theater/plays"/>
    <n v="2.4500000000000002"/>
    <n v="163.33333333333334"/>
    <x v="1"/>
    <s v="plays"/>
    <x v="0"/>
    <s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d v="2014-06-27T16:21:24"/>
    <n v="1401294084"/>
    <x v="4063"/>
    <b v="0"/>
    <n v="9"/>
    <b v="0"/>
    <s v="theater/plays"/>
    <n v="1.4210526315789473"/>
    <n v="15"/>
    <x v="1"/>
    <s v="plays"/>
    <x v="5"/>
    <s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d v="2015-04-29T14:07:06"/>
    <n v="1427724426"/>
    <x v="4064"/>
    <b v="0"/>
    <n v="6"/>
    <b v="0"/>
    <s v="theater/plays"/>
    <n v="19.25"/>
    <n v="64.166666666666671"/>
    <x v="1"/>
    <s v="plays"/>
    <x v="6"/>
    <s v="2015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d v="2014-08-12T22:50:11"/>
    <n v="1405291811"/>
    <x v="4065"/>
    <b v="0"/>
    <n v="4"/>
    <b v="0"/>
    <s v="theater/plays"/>
    <n v="0.67500000000000004"/>
    <n v="6.75"/>
    <x v="1"/>
    <s v="plays"/>
    <x v="3"/>
    <s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d v="2016-05-19T00:56:28"/>
    <n v="1461027388"/>
    <x v="4066"/>
    <b v="0"/>
    <n v="1"/>
    <b v="0"/>
    <s v="theater/plays"/>
    <n v="0.16666666666666669"/>
    <n v="25"/>
    <x v="1"/>
    <s v="plays"/>
    <x v="10"/>
    <s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d v="2015-09-28T02:49:10"/>
    <n v="1439952550"/>
    <x v="4067"/>
    <b v="0"/>
    <n v="17"/>
    <b v="0"/>
    <s v="theater/plays"/>
    <n v="60.9"/>
    <n v="179.11764705882354"/>
    <x v="1"/>
    <s v="plays"/>
    <x v="7"/>
    <s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d v="2017-01-13T23:05:00"/>
    <n v="1481756855"/>
    <x v="4068"/>
    <b v="0"/>
    <n v="1"/>
    <b v="0"/>
    <s v="theater/plays"/>
    <n v="1"/>
    <n v="34.950000000000003"/>
    <x v="1"/>
    <s v="plays"/>
    <x v="9"/>
    <s v="2017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d v="2015-02-28T12:00:00"/>
    <n v="1421596356"/>
    <x v="4069"/>
    <b v="0"/>
    <n v="13"/>
    <b v="0"/>
    <s v="theater/plays"/>
    <n v="34.4"/>
    <n v="33.07692307692308"/>
    <x v="1"/>
    <s v="plays"/>
    <x v="2"/>
    <s v="2015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d v="2015-03-01T03:00:00"/>
    <n v="1422374420"/>
    <x v="4070"/>
    <b v="0"/>
    <n v="6"/>
    <b v="0"/>
    <s v="theater/plays"/>
    <n v="16.5"/>
    <n v="27.5"/>
    <x v="1"/>
    <s v="plays"/>
    <x v="1"/>
    <s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d v="2016-12-26T19:18:51"/>
    <n v="1480187931"/>
    <x v="4071"/>
    <b v="0"/>
    <n v="0"/>
    <b v="0"/>
    <s v="theater/plays"/>
    <n v="0"/>
    <n v="0"/>
    <x v="1"/>
    <s v="plays"/>
    <x v="4"/>
    <s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d v="2014-08-21T18:35:11"/>
    <n v="1403462111"/>
    <x v="4072"/>
    <b v="0"/>
    <n v="2"/>
    <b v="0"/>
    <s v="theater/plays"/>
    <n v="0.4"/>
    <n v="2"/>
    <x v="1"/>
    <s v="plays"/>
    <x v="3"/>
    <s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d v="2015-05-09T04:00:00"/>
    <n v="1426407426"/>
    <x v="4073"/>
    <b v="0"/>
    <n v="2"/>
    <b v="0"/>
    <s v="theater/plays"/>
    <n v="1.0571428571428572"/>
    <n v="18.5"/>
    <x v="1"/>
    <s v="plays"/>
    <x v="10"/>
    <s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d v="2015-11-05T14:16:15"/>
    <n v="1444137375"/>
    <x v="4074"/>
    <b v="0"/>
    <n v="21"/>
    <b v="0"/>
    <s v="theater/plays"/>
    <n v="26.727272727272727"/>
    <n v="35"/>
    <x v="1"/>
    <s v="plays"/>
    <x v="8"/>
    <s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d v="2014-06-30T17:28:00"/>
    <n v="1400547969"/>
    <x v="4075"/>
    <b v="0"/>
    <n v="13"/>
    <b v="0"/>
    <s v="theater/plays"/>
    <n v="28.799999999999997"/>
    <n v="44.307692307692307"/>
    <x v="1"/>
    <s v="plays"/>
    <x v="5"/>
    <s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d v="2014-10-21T19:51:00"/>
    <n v="1411499149"/>
    <x v="4076"/>
    <b v="0"/>
    <n v="0"/>
    <b v="0"/>
    <s v="theater/plays"/>
    <n v="0"/>
    <n v="0"/>
    <x v="1"/>
    <s v="plays"/>
    <x v="11"/>
    <s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d v="2016-12-21T17:03:14"/>
    <n v="1479747794"/>
    <x v="4077"/>
    <b v="0"/>
    <n v="6"/>
    <b v="0"/>
    <s v="theater/plays"/>
    <n v="8.9"/>
    <n v="222.5"/>
    <x v="1"/>
    <s v="plays"/>
    <x v="4"/>
    <s v="2016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d v="2017-01-27T18:54:02"/>
    <n v="1482951242"/>
    <x v="4078"/>
    <b v="0"/>
    <n v="0"/>
    <b v="0"/>
    <s v="theater/plays"/>
    <n v="0"/>
    <n v="0"/>
    <x v="1"/>
    <s v="plays"/>
    <x v="9"/>
    <s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d v="2016-06-19T22:32:01"/>
    <n v="1463783521"/>
    <x v="4079"/>
    <b v="0"/>
    <n v="1"/>
    <b v="0"/>
    <s v="theater/plays"/>
    <n v="0.16666666666666669"/>
    <n v="5"/>
    <x v="1"/>
    <s v="plays"/>
    <x v="5"/>
    <s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d v="2016-06-14T18:54:00"/>
    <n v="1463849116"/>
    <x v="4080"/>
    <b v="0"/>
    <n v="0"/>
    <b v="0"/>
    <s v="theater/plays"/>
    <n v="0"/>
    <n v="0"/>
    <x v="1"/>
    <s v="plays"/>
    <x v="5"/>
    <s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d v="2015-03-08T12:57:05"/>
    <n v="1423231025"/>
    <x v="4081"/>
    <b v="0"/>
    <n v="12"/>
    <b v="0"/>
    <s v="theater/plays"/>
    <n v="15.737410071942445"/>
    <n v="29.166666666666668"/>
    <x v="1"/>
    <s v="plays"/>
    <x v="1"/>
    <s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d v="2015-11-14T23:00:00"/>
    <n v="1446179553"/>
    <x v="4082"/>
    <b v="0"/>
    <n v="2"/>
    <b v="0"/>
    <s v="theater/plays"/>
    <n v="2"/>
    <n v="1.5"/>
    <x v="1"/>
    <s v="plays"/>
    <x v="8"/>
    <s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d v="2016-01-14T18:16:56"/>
    <n v="1450203416"/>
    <x v="4083"/>
    <b v="0"/>
    <n v="6"/>
    <b v="0"/>
    <s v="theater/plays"/>
    <n v="21.685714285714287"/>
    <n v="126.5"/>
    <x v="1"/>
    <s v="plays"/>
    <x v="9"/>
    <s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d v="2016-10-09T10:28:26"/>
    <n v="1473416906"/>
    <x v="4084"/>
    <b v="0"/>
    <n v="1"/>
    <b v="0"/>
    <s v="theater/plays"/>
    <n v="0.33333333333333337"/>
    <n v="10"/>
    <x v="1"/>
    <s v="plays"/>
    <x v="11"/>
    <s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d v="2015-03-24T03:59:00"/>
    <n v="1424701775"/>
    <x v="4085"/>
    <b v="0"/>
    <n v="1"/>
    <b v="0"/>
    <s v="theater/plays"/>
    <n v="0.2857142857142857"/>
    <n v="10"/>
    <x v="1"/>
    <s v="plays"/>
    <x v="1"/>
    <s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d v="2015-11-21T04:00:00"/>
    <n v="1445985299"/>
    <x v="4086"/>
    <b v="0"/>
    <n v="5"/>
    <b v="0"/>
    <s v="theater/plays"/>
    <n v="4.7"/>
    <n v="9.4"/>
    <x v="1"/>
    <s v="plays"/>
    <x v="8"/>
    <s v="2015"/>
  </r>
  <r>
    <n v="4087"/>
    <s v="Stage Production &quot;The Nail Shop&quot;"/>
    <s v="Comedy Stage Play"/>
    <n v="9600"/>
    <n v="0"/>
    <x v="2"/>
    <s v="US"/>
    <x v="0"/>
    <n v="1468777786"/>
    <d v="2016-07-17T17:49:46"/>
    <n v="1466185786"/>
    <x v="4087"/>
    <b v="0"/>
    <n v="0"/>
    <b v="0"/>
    <s v="theater/plays"/>
    <n v="0"/>
    <n v="0"/>
    <x v="1"/>
    <s v="plays"/>
    <x v="0"/>
    <s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d v="2015-01-16T10:26:00"/>
    <n v="1418827324"/>
    <x v="4088"/>
    <b v="0"/>
    <n v="3"/>
    <b v="0"/>
    <s v="theater/plays"/>
    <n v="10.8"/>
    <n v="72"/>
    <x v="1"/>
    <s v="plays"/>
    <x v="9"/>
    <s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d v="2015-05-31T17:35:00"/>
    <n v="1430242488"/>
    <x v="4089"/>
    <b v="0"/>
    <n v="8"/>
    <b v="0"/>
    <s v="theater/plays"/>
    <n v="4.8"/>
    <n v="30"/>
    <x v="1"/>
    <s v="plays"/>
    <x v="10"/>
    <s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d v="2015-08-07T15:00:00"/>
    <n v="1437754137"/>
    <x v="4090"/>
    <b v="0"/>
    <n v="3"/>
    <b v="0"/>
    <s v="theater/plays"/>
    <n v="3.2"/>
    <n v="10.666666666666666"/>
    <x v="1"/>
    <s v="plays"/>
    <x v="3"/>
    <s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d v="2015-01-16T12:09:11"/>
    <n v="1418818151"/>
    <x v="4091"/>
    <b v="0"/>
    <n v="8"/>
    <b v="0"/>
    <s v="theater/plays"/>
    <n v="12.75"/>
    <n v="25.5"/>
    <x v="1"/>
    <s v="plays"/>
    <x v="9"/>
    <s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d v="2015-04-05T03:40:47"/>
    <n v="1423024847"/>
    <x v="4092"/>
    <b v="0"/>
    <n v="1"/>
    <b v="0"/>
    <s v="theater/plays"/>
    <n v="1.8181818181818181E-2"/>
    <n v="20"/>
    <x v="1"/>
    <s v="plays"/>
    <x v="6"/>
    <s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d v="2015-08-22T19:34:53"/>
    <n v="1435088093"/>
    <x v="4093"/>
    <b v="0"/>
    <n v="4"/>
    <b v="0"/>
    <s v="theater/plays"/>
    <n v="2.4"/>
    <n v="15"/>
    <x v="1"/>
    <s v="plays"/>
    <x v="3"/>
    <s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d v="2014-10-22T04:59:00"/>
    <n v="1410141900"/>
    <x v="4094"/>
    <b v="0"/>
    <n v="8"/>
    <b v="0"/>
    <s v="theater/plays"/>
    <n v="36.5"/>
    <n v="91.25"/>
    <x v="1"/>
    <s v="plays"/>
    <x v="11"/>
    <s v="2014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d v="2016-12-19T00:45:50"/>
    <n v="1479516350"/>
    <x v="4095"/>
    <b v="0"/>
    <n v="1"/>
    <b v="0"/>
    <s v="theater/plays"/>
    <n v="2.666666666666667"/>
    <n v="800"/>
    <x v="1"/>
    <s v="plays"/>
    <x v="4"/>
    <s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d v="2017-02-28T08:51:00"/>
    <n v="1484484219"/>
    <x v="4096"/>
    <b v="0"/>
    <n v="5"/>
    <b v="0"/>
    <s v="theater/plays"/>
    <n v="11.428571428571429"/>
    <n v="80"/>
    <x v="1"/>
    <s v="plays"/>
    <x v="2"/>
    <s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d v="2016-01-31T23:55:00"/>
    <n v="1449431237"/>
    <x v="4097"/>
    <b v="0"/>
    <n v="0"/>
    <b v="0"/>
    <s v="theater/plays"/>
    <n v="0"/>
    <n v="0"/>
    <x v="1"/>
    <s v="plays"/>
    <x v="9"/>
    <s v="2016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d v="2016-06-04T17:19:57"/>
    <n v="1462468797"/>
    <x v="4098"/>
    <b v="0"/>
    <n v="0"/>
    <b v="0"/>
    <s v="theater/plays"/>
    <n v="0"/>
    <n v="0"/>
    <x v="1"/>
    <s v="plays"/>
    <x v="5"/>
    <s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d v="2016-09-02T20:24:33"/>
    <n v="1468959873"/>
    <x v="4099"/>
    <b v="0"/>
    <n v="1"/>
    <b v="0"/>
    <s v="theater/plays"/>
    <n v="1.1111111111111112"/>
    <n v="50"/>
    <x v="1"/>
    <s v="plays"/>
    <x v="7"/>
    <s v="2016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d v="2014-10-25T02:59:50"/>
    <n v="1413341990"/>
    <x v="4100"/>
    <b v="0"/>
    <n v="0"/>
    <b v="0"/>
    <s v="theater/plays"/>
    <n v="0"/>
    <n v="0"/>
    <x v="1"/>
    <s v="plays"/>
    <x v="11"/>
    <s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d v="2017-01-25T21:41:22"/>
    <n v="1482788482"/>
    <x v="4101"/>
    <b v="0"/>
    <n v="0"/>
    <b v="0"/>
    <s v="theater/plays"/>
    <n v="0"/>
    <n v="0"/>
    <x v="1"/>
    <s v="plays"/>
    <x v="9"/>
    <s v="2017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d v="2016-05-15T20:21:13"/>
    <n v="1460751673"/>
    <x v="4102"/>
    <b v="0"/>
    <n v="6"/>
    <b v="0"/>
    <s v="theater/plays"/>
    <n v="27.400000000000002"/>
    <n v="22.833333333333332"/>
    <x v="1"/>
    <s v="plays"/>
    <x v="10"/>
    <s v="2016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d v="2015-08-26T18:32:00"/>
    <n v="1435953566"/>
    <x v="4103"/>
    <b v="0"/>
    <n v="6"/>
    <b v="0"/>
    <s v="theater/plays"/>
    <n v="10"/>
    <n v="16.666666666666668"/>
    <x v="1"/>
    <s v="plays"/>
    <x v="3"/>
    <s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d v="2016-10-27T06:40:34"/>
    <n v="1474958434"/>
    <x v="4104"/>
    <b v="0"/>
    <n v="14"/>
    <b v="0"/>
    <s v="theater/plays"/>
    <n v="21.366666666666667"/>
    <n v="45.785714285714285"/>
    <x v="1"/>
    <s v="plays"/>
    <x v="11"/>
    <s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d v="2016-12-26T00:15:09"/>
    <n v="1479860109"/>
    <x v="4105"/>
    <b v="0"/>
    <n v="6"/>
    <b v="0"/>
    <s v="theater/plays"/>
    <n v="6.9696969696969706"/>
    <n v="383.33333333333331"/>
    <x v="1"/>
    <s v="plays"/>
    <x v="4"/>
    <s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d v="2015-04-02T01:00:00"/>
    <n v="1424221866"/>
    <x v="4106"/>
    <b v="0"/>
    <n v="33"/>
    <b v="0"/>
    <s v="theater/plays"/>
    <n v="70.599999999999994"/>
    <n v="106.96969696969697"/>
    <x v="1"/>
    <s v="plays"/>
    <x v="6"/>
    <s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d v="2014-09-24T22:00:01"/>
    <n v="1409608801"/>
    <x v="4107"/>
    <b v="0"/>
    <n v="4"/>
    <b v="0"/>
    <s v="theater/plays"/>
    <n v="2.0500000000000003"/>
    <n v="10.25"/>
    <x v="1"/>
    <s v="plays"/>
    <x v="7"/>
    <s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d v="2017-03-03T05:00:00"/>
    <n v="1485909937"/>
    <x v="4108"/>
    <b v="0"/>
    <n v="1"/>
    <b v="0"/>
    <s v="theater/plays"/>
    <n v="1.9666666666666666"/>
    <n v="59"/>
    <x v="1"/>
    <s v="plays"/>
    <x v="1"/>
    <s v="2017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d v="2015-11-29T13:56:44"/>
    <n v="1446209804"/>
    <x v="4109"/>
    <b v="0"/>
    <n v="0"/>
    <b v="0"/>
    <s v="theater/plays"/>
    <n v="0"/>
    <n v="0"/>
    <x v="1"/>
    <s v="plays"/>
    <x v="8"/>
    <s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d v="2016-07-21T15:02:31"/>
    <n v="1463929351"/>
    <x v="4110"/>
    <b v="0"/>
    <n v="6"/>
    <b v="0"/>
    <s v="theater/plays"/>
    <n v="28.666666666666668"/>
    <n v="14.333333333333334"/>
    <x v="1"/>
    <s v="plays"/>
    <x v="0"/>
    <s v="2016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d v="2015-02-24T03:15:40"/>
    <n v="1422155740"/>
    <x v="4111"/>
    <b v="0"/>
    <n v="6"/>
    <b v="0"/>
    <s v="theater/plays"/>
    <n v="3.1333333333333333"/>
    <n v="15.666666666666666"/>
    <x v="1"/>
    <s v="plays"/>
    <x v="2"/>
    <s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d v="2016-02-28T00:00:00"/>
    <n v="1454280186"/>
    <x v="4112"/>
    <b v="0"/>
    <n v="1"/>
    <b v="0"/>
    <s v="theater/plays"/>
    <n v="0.04"/>
    <n v="1"/>
    <x v="1"/>
    <s v="plays"/>
    <x v="2"/>
    <s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d v="2016-01-08T06:34:00"/>
    <n v="1450619123"/>
    <x v="4113"/>
    <b v="0"/>
    <n v="3"/>
    <b v="0"/>
    <s v="theater/plays"/>
    <n v="0.2"/>
    <n v="1"/>
    <x v="1"/>
    <s v="plays"/>
    <x v="9"/>
    <s v="2016"/>
  </r>
  <r>
    <m/>
    <m/>
    <m/>
    <m/>
    <m/>
    <x v="4"/>
    <m/>
    <x v="13"/>
    <m/>
    <m/>
    <m/>
    <x v="4114"/>
    <m/>
    <m/>
    <m/>
    <m/>
    <m/>
    <m/>
    <x v="9"/>
    <m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7E1A9-977E-4619-A45B-BF8EA768EB6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F818B-0813-412D-8BA5-982E749BDEB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F2BDF-3F1C-450D-968C-85BD20D932D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4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x="12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CC8A9-08C3-4A32-93D6-7007B3362A1E}">
  <dimension ref="A1:F47"/>
  <sheetViews>
    <sheetView workbookViewId="0">
      <selection activeCell="F8" sqref="F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6" t="s">
        <v>8223</v>
      </c>
      <c r="B1" t="s">
        <v>8323</v>
      </c>
    </row>
    <row r="2" spans="1:6" x14ac:dyDescent="0.3">
      <c r="A2" s="6" t="s">
        <v>8308</v>
      </c>
      <c r="B2" t="s">
        <v>8323</v>
      </c>
    </row>
    <row r="4" spans="1:6" x14ac:dyDescent="0.3">
      <c r="A4" s="6" t="s">
        <v>8322</v>
      </c>
      <c r="B4" s="6" t="s">
        <v>8321</v>
      </c>
    </row>
    <row r="5" spans="1:6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8326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8327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8329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8332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8337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8340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8341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8345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8350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8351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8353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8354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8355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8358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8359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8360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8361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8363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8364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8365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4708-0DD6-4BD9-95DB-8E4123EBE3E3}">
  <dimension ref="A1:F14"/>
  <sheetViews>
    <sheetView zoomScale="90" zoomScaleNormal="190" workbookViewId="0">
      <selection activeCell="C17" sqref="C17"/>
    </sheetView>
  </sheetViews>
  <sheetFormatPr defaultRowHeight="14.4" x14ac:dyDescent="0.3"/>
  <cols>
    <col min="1" max="1" width="13.44140625" bestFit="1" customWidth="1"/>
    <col min="2" max="2" width="17.5546875" bestFit="1" customWidth="1"/>
    <col min="3" max="3" width="5.88671875" bestFit="1" customWidth="1"/>
    <col min="4" max="4" width="8.77734375" bestFit="1" customWidth="1"/>
    <col min="5" max="5" width="4.21875" bestFit="1" customWidth="1"/>
    <col min="6" max="6" width="11.21875" bestFit="1" customWidth="1"/>
    <col min="7" max="7" width="10.77734375" bestFit="1" customWidth="1"/>
  </cols>
  <sheetData>
    <row r="1" spans="1:6" x14ac:dyDescent="0.3">
      <c r="A1" s="6" t="s">
        <v>8223</v>
      </c>
      <c r="B1" t="s">
        <v>8324</v>
      </c>
    </row>
    <row r="3" spans="1:6" x14ac:dyDescent="0.3">
      <c r="A3" s="6" t="s">
        <v>8322</v>
      </c>
      <c r="B3" s="6" t="s">
        <v>8321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4411D-3051-4E76-B596-CBD12F40EA33}">
  <dimension ref="A1:O18"/>
  <sheetViews>
    <sheetView workbookViewId="0">
      <selection activeCell="O15" sqref="O15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15" x14ac:dyDescent="0.3">
      <c r="A1" s="6" t="s">
        <v>8368</v>
      </c>
      <c r="B1" t="s">
        <v>8323</v>
      </c>
    </row>
    <row r="2" spans="1:15" x14ac:dyDescent="0.3">
      <c r="A2" s="6" t="s">
        <v>8381</v>
      </c>
      <c r="B2" t="s">
        <v>8323</v>
      </c>
    </row>
    <row r="4" spans="1:15" x14ac:dyDescent="0.3">
      <c r="A4" s="6" t="s">
        <v>8322</v>
      </c>
      <c r="B4" s="6" t="s">
        <v>8321</v>
      </c>
    </row>
    <row r="5" spans="1:15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15" x14ac:dyDescent="0.3">
      <c r="A6" s="7" t="s">
        <v>8375</v>
      </c>
      <c r="B6" s="8">
        <v>182</v>
      </c>
      <c r="C6" s="8">
        <v>149</v>
      </c>
      <c r="D6" s="8">
        <v>34</v>
      </c>
      <c r="E6" s="8">
        <v>365</v>
      </c>
    </row>
    <row r="7" spans="1:15" x14ac:dyDescent="0.3">
      <c r="A7" s="7" t="s">
        <v>8376</v>
      </c>
      <c r="B7" s="8">
        <v>202</v>
      </c>
      <c r="C7" s="8">
        <v>106</v>
      </c>
      <c r="D7" s="8">
        <v>27</v>
      </c>
      <c r="E7" s="8">
        <v>335</v>
      </c>
    </row>
    <row r="8" spans="1:15" x14ac:dyDescent="0.3">
      <c r="A8" s="7" t="s">
        <v>8377</v>
      </c>
      <c r="B8" s="8">
        <v>180</v>
      </c>
      <c r="C8" s="8">
        <v>108</v>
      </c>
      <c r="D8" s="8">
        <v>28</v>
      </c>
      <c r="E8" s="8">
        <v>316</v>
      </c>
    </row>
    <row r="9" spans="1:15" x14ac:dyDescent="0.3">
      <c r="A9" s="7" t="s">
        <v>8378</v>
      </c>
      <c r="B9" s="8">
        <v>192</v>
      </c>
      <c r="C9" s="8">
        <v>102</v>
      </c>
      <c r="D9" s="8">
        <v>27</v>
      </c>
      <c r="E9" s="8">
        <v>321</v>
      </c>
    </row>
    <row r="10" spans="1:15" x14ac:dyDescent="0.3">
      <c r="A10" s="7" t="s">
        <v>8369</v>
      </c>
      <c r="B10" s="8">
        <v>234</v>
      </c>
      <c r="C10" s="8">
        <v>126</v>
      </c>
      <c r="D10" s="8">
        <v>26</v>
      </c>
      <c r="E10" s="8">
        <v>386</v>
      </c>
    </row>
    <row r="11" spans="1:15" x14ac:dyDescent="0.3">
      <c r="A11" s="7" t="s">
        <v>8379</v>
      </c>
      <c r="B11" s="8">
        <v>211</v>
      </c>
      <c r="C11" s="8">
        <v>147</v>
      </c>
      <c r="D11" s="8">
        <v>27</v>
      </c>
      <c r="E11" s="8">
        <v>385</v>
      </c>
    </row>
    <row r="12" spans="1:15" x14ac:dyDescent="0.3">
      <c r="A12" s="7" t="s">
        <v>8370</v>
      </c>
      <c r="B12" s="8">
        <v>194</v>
      </c>
      <c r="C12" s="8">
        <v>150</v>
      </c>
      <c r="D12" s="8">
        <v>43</v>
      </c>
      <c r="E12" s="8">
        <v>387</v>
      </c>
    </row>
    <row r="13" spans="1:15" x14ac:dyDescent="0.3">
      <c r="A13" s="7" t="s">
        <v>8371</v>
      </c>
      <c r="B13" s="8">
        <v>166</v>
      </c>
      <c r="C13" s="8">
        <v>134</v>
      </c>
      <c r="D13" s="8">
        <v>33</v>
      </c>
      <c r="E13" s="8">
        <v>333</v>
      </c>
    </row>
    <row r="14" spans="1:15" x14ac:dyDescent="0.3">
      <c r="A14" s="7" t="s">
        <v>8372</v>
      </c>
      <c r="B14" s="8">
        <v>147</v>
      </c>
      <c r="C14" s="8">
        <v>127</v>
      </c>
      <c r="D14" s="8">
        <v>24</v>
      </c>
      <c r="E14" s="8">
        <v>298</v>
      </c>
      <c r="O14" t="s">
        <v>8382</v>
      </c>
    </row>
    <row r="15" spans="1:15" x14ac:dyDescent="0.3">
      <c r="A15" s="7" t="s">
        <v>8373</v>
      </c>
      <c r="B15" s="8">
        <v>183</v>
      </c>
      <c r="C15" s="8">
        <v>149</v>
      </c>
      <c r="D15" s="8">
        <v>20</v>
      </c>
      <c r="E15" s="8">
        <v>352</v>
      </c>
    </row>
    <row r="16" spans="1:15" x14ac:dyDescent="0.3">
      <c r="A16" s="7" t="s">
        <v>8374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7" t="s">
        <v>8380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7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BECA7-E999-472B-A728-413AB11A0E27}">
  <dimension ref="A1:H13"/>
  <sheetViews>
    <sheetView tabSelected="1" workbookViewId="0">
      <selection activeCell="J12" sqref="J12"/>
    </sheetView>
  </sheetViews>
  <sheetFormatPr defaultRowHeight="14.4" x14ac:dyDescent="0.3"/>
  <cols>
    <col min="1" max="1" width="18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8383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3">
      <c r="A2" s="16" t="s">
        <v>8384</v>
      </c>
      <c r="B2">
        <f>COUNTIFS(StarterBook!$D$2:$D$4115, "&lt;1000", StarterBook!$F$2:$F$4115, "Successful")</f>
        <v>322</v>
      </c>
      <c r="C2">
        <f>COUNTIFS(StarterBook!$D$2:$D$4115, "&lt;1000", StarterBook!$F$2:$F$4115, "Failed")</f>
        <v>113</v>
      </c>
      <c r="D2">
        <f>COUNTIFS(StarterBook!$D$2:$D$4115,"&lt;1000",StarterBook!$F$2:$F$4115,"Canceled")</f>
        <v>18</v>
      </c>
      <c r="E2">
        <f>SUM(B2:D2)</f>
        <v>453</v>
      </c>
      <c r="F2" s="18">
        <f>B2/$E$2</f>
        <v>0.71081677704194257</v>
      </c>
      <c r="G2" s="18">
        <f t="shared" ref="G2:H2" si="0">C2/$E$2</f>
        <v>0.24944812362030905</v>
      </c>
      <c r="H2" s="18">
        <f t="shared" si="0"/>
        <v>3.9735099337748346E-2</v>
      </c>
    </row>
    <row r="3" spans="1:8" x14ac:dyDescent="0.3">
      <c r="A3" s="16" t="s">
        <v>8385</v>
      </c>
      <c r="B3">
        <f>COUNTIFS(StarterBook!$D$2:$D$4115,"&gt;=1000",StarterBook!$D$2:$D$4115,"&lt;=4999",StarterBook!$F$2:$F$4115,"Successful")</f>
        <v>932</v>
      </c>
      <c r="C3">
        <f>COUNTIFS(StarterBook!$D$2:$D$4115,"&gt;=1000",StarterBook!$D$2:$D$4115,"&lt;=4999",StarterBook!$F$2:$F$4115,"Failed")</f>
        <v>420</v>
      </c>
      <c r="D3">
        <f>COUNTIFS(StarterBook!$D$2:$D$4115,"&gt;=1000",StarterBook!$D$2:$D$4115,"&lt;=4999",StarterBook!$F$2:$F$4115,"Canceled")</f>
        <v>60</v>
      </c>
      <c r="E3">
        <f t="shared" ref="E3:E12" si="1">SUM(B3:D3)</f>
        <v>1412</v>
      </c>
      <c r="F3" s="18">
        <f>B3/$E$3</f>
        <v>0.66005665722379603</v>
      </c>
      <c r="G3" s="18">
        <f t="shared" ref="G3:H3" si="2">C3/$E$3</f>
        <v>0.29745042492917845</v>
      </c>
      <c r="H3" s="18">
        <f t="shared" si="2"/>
        <v>4.2492917847025496E-2</v>
      </c>
    </row>
    <row r="4" spans="1:8" x14ac:dyDescent="0.3">
      <c r="A4" s="16" t="s">
        <v>8386</v>
      </c>
      <c r="B4">
        <f>COUNTIFS(StarterBook!$D$2:$D$4115,"&gt;=5000",StarterBook!$D$2:$D$4115,"&lt;=9999",StarterBook!$F$2:$F$4115,"Successful")</f>
        <v>381</v>
      </c>
      <c r="C4">
        <f>COUNTIFS(StarterBook!$D$2:$D$4115,"&gt;=5000",StarterBook!$D$2:$D$4115,"&lt;=9999",StarterBook!$F$2:$F$4115,"Failed")</f>
        <v>283</v>
      </c>
      <c r="D4">
        <f>COUNTIFS(StarterBook!$D$2:$D$4115,"&gt;=5000",StarterBook!$D$2:$D$4115,"&lt;=9999",StarterBook!$F$2:$F$4115,"Canceled")</f>
        <v>52</v>
      </c>
      <c r="E4">
        <f t="shared" si="1"/>
        <v>716</v>
      </c>
      <c r="F4" s="18">
        <f>B4/$E$4</f>
        <v>0.53212290502793291</v>
      </c>
      <c r="G4" s="18">
        <f t="shared" ref="G4:H4" si="3">C4/$E$4</f>
        <v>0.39525139664804471</v>
      </c>
      <c r="H4" s="18">
        <f t="shared" si="3"/>
        <v>7.2625698324022353E-2</v>
      </c>
    </row>
    <row r="5" spans="1:8" x14ac:dyDescent="0.3">
      <c r="A5" s="16" t="s">
        <v>8387</v>
      </c>
      <c r="B5">
        <f>COUNTIFS(StarterBook!$D$2:$D$4115,"&gt;=10000",StarterBook!$D$2:$D$4115,"&lt;=14999",StarterBook!$F$2:$F$4115,"Successful")</f>
        <v>168</v>
      </c>
      <c r="C5">
        <f>COUNTIFS(StarterBook!$D$2:$D$4115,"&gt;=10000",StarterBook!$D$2:$D$4115,"&lt;=14999",StarterBook!$F$2:$F$4115,"Failed")</f>
        <v>144</v>
      </c>
      <c r="D5">
        <f>COUNTIFS(StarterBook!$D$2:$D$4115,"&gt;=10000",StarterBook!$D$2:$D$4115,"&lt;=14999",StarterBook!$F$2:$F$4115,"Canceled")</f>
        <v>40</v>
      </c>
      <c r="E5">
        <f t="shared" si="1"/>
        <v>352</v>
      </c>
      <c r="F5" s="18">
        <f>B5/$E$5</f>
        <v>0.47727272727272729</v>
      </c>
      <c r="G5" s="18">
        <f t="shared" ref="G5:H5" si="4">C5/$E$5</f>
        <v>0.40909090909090912</v>
      </c>
      <c r="H5" s="18">
        <f t="shared" si="4"/>
        <v>0.11363636363636363</v>
      </c>
    </row>
    <row r="6" spans="1:8" x14ac:dyDescent="0.3">
      <c r="A6" s="16" t="s">
        <v>8388</v>
      </c>
      <c r="B6">
        <f>COUNTIFS(StarterBook!$D$2:$D$4115,"&gt;=15000",StarterBook!$D$2:$D$4115,"&lt;=19999",StarterBook!$F$2:$F$4115,"Successful")</f>
        <v>94</v>
      </c>
      <c r="C6">
        <f>COUNTIFS(StarterBook!$D$2:$D$4115,"&gt;=15000",StarterBook!$D$2:$D$4115,"&lt;=19999",StarterBook!$F$2:$F$4115,"Failed")</f>
        <v>90</v>
      </c>
      <c r="D6">
        <f>COUNTIFS(StarterBook!$D$2:$D$4115,"&gt;=15000",StarterBook!$D$2:$D$4115,"&lt;=19999",StarterBook!$F$2:$F$4115,"Canceled")</f>
        <v>17</v>
      </c>
      <c r="E6">
        <f t="shared" si="1"/>
        <v>201</v>
      </c>
      <c r="F6" s="18">
        <f>B6/$E$6</f>
        <v>0.46766169154228854</v>
      </c>
      <c r="G6" s="18">
        <f t="shared" ref="G6:H6" si="5">C6/$E$6</f>
        <v>0.44776119402985076</v>
      </c>
      <c r="H6" s="18">
        <f t="shared" si="5"/>
        <v>8.45771144278607E-2</v>
      </c>
    </row>
    <row r="7" spans="1:8" x14ac:dyDescent="0.3">
      <c r="A7" s="16" t="s">
        <v>8389</v>
      </c>
      <c r="B7">
        <f>COUNTIFS(StarterBook!$D$2:$D$4115,"&gt;=20000",StarterBook!$D$2:$D$4115,"&lt;=24999",StarterBook!$F$2:$F$4115,"Successful")</f>
        <v>62</v>
      </c>
      <c r="C7">
        <f>COUNTIFS(StarterBook!$D$2:$D$4115,"&gt;=20000",StarterBook!$D$2:$D$4115,"&lt;=24999",StarterBook!$F$2:$F$4115,"Failed")</f>
        <v>72</v>
      </c>
      <c r="D7">
        <f>COUNTIFS(StarterBook!$D$2:$D$4115,"&gt;=20000",StarterBook!$D$2:$D$4115,"&lt;=24999",StarterBook!$F$2:$F$4115,"Canceled")</f>
        <v>14</v>
      </c>
      <c r="E7">
        <f t="shared" si="1"/>
        <v>148</v>
      </c>
      <c r="F7" s="18">
        <f>B7/$E$7</f>
        <v>0.41891891891891891</v>
      </c>
      <c r="G7" s="18">
        <f t="shared" ref="G7:H7" si="6">C7/$E$7</f>
        <v>0.48648648648648651</v>
      </c>
      <c r="H7" s="18">
        <f t="shared" si="6"/>
        <v>9.45945945945946E-2</v>
      </c>
    </row>
    <row r="8" spans="1:8" x14ac:dyDescent="0.3">
      <c r="A8" s="16" t="s">
        <v>8390</v>
      </c>
      <c r="B8">
        <f>COUNTIFS(StarterBook!$D$2:$D$4115,"&gt;=25000",StarterBook!$D$2:$D$4115,"&lt;=29999",StarterBook!$F$2:$F$4115,"Successful")</f>
        <v>55</v>
      </c>
      <c r="C8">
        <f>COUNTIFS(StarterBook!$D$2:$D$4115,"&gt;=25000",StarterBook!$D$2:$D$4115,"&lt;=29999",StarterBook!$F$2:$F$4115,"Failed")</f>
        <v>64</v>
      </c>
      <c r="D8">
        <f>COUNTIFS(StarterBook!$D$2:$D$4115,"&gt;=25000",StarterBook!$D$2:$D$4115,"&lt;=29999",StarterBook!$F$2:$F$4115,"Canceled")</f>
        <v>18</v>
      </c>
      <c r="E8">
        <f t="shared" si="1"/>
        <v>137</v>
      </c>
      <c r="F8" s="18">
        <f>B8/$E$8</f>
        <v>0.40145985401459855</v>
      </c>
      <c r="G8" s="18">
        <f t="shared" ref="G8:H8" si="7">C8/$E$8</f>
        <v>0.46715328467153283</v>
      </c>
      <c r="H8" s="18">
        <f t="shared" si="7"/>
        <v>0.13138686131386862</v>
      </c>
    </row>
    <row r="9" spans="1:8" x14ac:dyDescent="0.3">
      <c r="A9" s="16" t="s">
        <v>8391</v>
      </c>
      <c r="B9">
        <f>COUNTIFS(StarterBook!$D$2:$D$4115,"&gt;=30000",StarterBook!$D$2:$D$4115,"&lt;=34999",StarterBook!$F$2:$F$4115,"Successful")</f>
        <v>32</v>
      </c>
      <c r="C9">
        <f>COUNTIFS(StarterBook!$D$2:$D$4115,"&gt;=30000",StarterBook!$D$2:$D$4115,"&lt;=34999",StarterBook!$F$2:$F$4115,"Failed")</f>
        <v>37</v>
      </c>
      <c r="D9">
        <f>COUNTIFS(StarterBook!$D$2:$D$4115,"&gt;=30000",StarterBook!$D$2:$D$4115,"&lt;=34999",StarterBook!$F$2:$F$4115,"Canceled")</f>
        <v>13</v>
      </c>
      <c r="E9">
        <f t="shared" si="1"/>
        <v>82</v>
      </c>
      <c r="F9" s="18">
        <f>B9/$E$9</f>
        <v>0.3902439024390244</v>
      </c>
      <c r="G9" s="18">
        <f t="shared" ref="G9:H9" si="8">C9/$E$9</f>
        <v>0.45121951219512196</v>
      </c>
      <c r="H9" s="18">
        <f t="shared" si="8"/>
        <v>0.15853658536585366</v>
      </c>
    </row>
    <row r="10" spans="1:8" x14ac:dyDescent="0.3">
      <c r="A10" s="16" t="s">
        <v>8392</v>
      </c>
      <c r="B10">
        <f>COUNTIFS(StarterBook!$D$2:$D$4115,"&gt;=35000",StarterBook!$D$2:$D$4115,"&lt;=39999",StarterBook!$F$2:$F$4115,"Successful")</f>
        <v>26</v>
      </c>
      <c r="C10">
        <f>COUNTIFS(StarterBook!$D$2:$D$4115,"&gt;=35000",StarterBook!$D$2:$D$4115,"&lt;=39999",StarterBook!$F$2:$F$4115,"Failed")</f>
        <v>22</v>
      </c>
      <c r="D10">
        <f>COUNTIFS(StarterBook!$D$2:$D$4115,"&gt;=35000",StarterBook!$D$2:$D$4115,"&lt;=39999",StarterBook!$F$2:$F$4115,"Canceled")</f>
        <v>7</v>
      </c>
      <c r="E10">
        <f t="shared" si="1"/>
        <v>55</v>
      </c>
      <c r="F10" s="18">
        <f>B10/$E$10</f>
        <v>0.47272727272727272</v>
      </c>
      <c r="G10" s="18">
        <f t="shared" ref="G10:H10" si="9">C10/$E$10</f>
        <v>0.4</v>
      </c>
      <c r="H10" s="18">
        <f t="shared" si="9"/>
        <v>0.12727272727272726</v>
      </c>
    </row>
    <row r="11" spans="1:8" x14ac:dyDescent="0.3">
      <c r="A11" s="16" t="s">
        <v>8393</v>
      </c>
      <c r="B11">
        <f>COUNTIFS(StarterBook!$D$2:$D$4115,"&gt;=40000",StarterBook!$D$2:$D$4115,"&lt;=44999",StarterBook!$F$2:$F$4115,"Successful")</f>
        <v>21</v>
      </c>
      <c r="C11">
        <f>COUNTIFS(StarterBook!$D$2:$D$4115,"&gt;=40000",StarterBook!$D$2:$D$4115,"&lt;=44999",StarterBook!$F$2:$F$4115,"Failed")</f>
        <v>16</v>
      </c>
      <c r="D11">
        <f>COUNTIFS(StarterBook!$D$2:$D$4115,"&gt;=40000",StarterBook!$D$2:$D$4115,"&lt;=44999",StarterBook!$F$2:$F$4115,"Canceled")</f>
        <v>6</v>
      </c>
      <c r="E11">
        <f t="shared" si="1"/>
        <v>43</v>
      </c>
      <c r="F11" s="18">
        <f>B11/$E$11</f>
        <v>0.48837209302325579</v>
      </c>
      <c r="G11" s="18">
        <f t="shared" ref="G11:H11" si="10">C11/$E$11</f>
        <v>0.37209302325581395</v>
      </c>
      <c r="H11" s="18">
        <f t="shared" si="10"/>
        <v>0.13953488372093023</v>
      </c>
    </row>
    <row r="12" spans="1:8" x14ac:dyDescent="0.3">
      <c r="A12" s="17" t="s">
        <v>8394</v>
      </c>
      <c r="B12">
        <f>COUNTIFS(StarterBook!$D$2:$D$4115,"&gt;=45000",StarterBook!$D$2:$D$4115,"&lt;=49999",StarterBook!$F$2:$F$4115,"Successful")</f>
        <v>6</v>
      </c>
      <c r="C12">
        <f>COUNTIFS(StarterBook!$D$2:$D$4115,"&gt;=45000",StarterBook!$D$2:$D$4115,"&lt;=49999",StarterBook!$F$2:$F$4115,"Failed")</f>
        <v>11</v>
      </c>
      <c r="D12">
        <f>COUNTIFS(StarterBook!$D$2:$D$4115,"&gt;=45000",StarterBook!$D$2:$D$4115,"&lt;=49999",StarterBook!$F$2:$F$4115,"Canceled")</f>
        <v>4</v>
      </c>
      <c r="E12">
        <f t="shared" si="1"/>
        <v>21</v>
      </c>
      <c r="F12" s="18">
        <f>B12/$E$12</f>
        <v>0.2857142857142857</v>
      </c>
      <c r="G12" s="18">
        <f t="shared" ref="G12:H12" si="11">C12/$E$12</f>
        <v>0.52380952380952384</v>
      </c>
      <c r="H12" s="18">
        <f t="shared" si="11"/>
        <v>0.19047619047619047</v>
      </c>
    </row>
    <row r="13" spans="1:8" x14ac:dyDescent="0.3">
      <c r="A13" s="16" t="s">
        <v>8402</v>
      </c>
      <c r="B13">
        <f>COUNTIFS(StarterBook!$D$2:$D$4115, "&gt;=50000", StarterBook!$F$2:$F$4115, "Successful")</f>
        <v>86</v>
      </c>
      <c r="C13">
        <f>COUNTIFS(StarterBook!$D$2:$D$4115, "&gt;=50000", StarterBook!$F$2:$F$4115, "Failed")</f>
        <v>258</v>
      </c>
      <c r="D13">
        <f>COUNTIFS(StarterBook!$D$2:$D$4115, "&gt;=50000", StarterBook!$F$2:$F$4115,"Canceled")</f>
        <v>100</v>
      </c>
      <c r="E13">
        <f>SUM(B13:D13)</f>
        <v>444</v>
      </c>
      <c r="F13" s="18">
        <f>B13/$E$13</f>
        <v>0.19369369369369369</v>
      </c>
      <c r="G13" s="18">
        <f t="shared" ref="G13:H13" si="12">C13/$E$13</f>
        <v>0.58108108108108103</v>
      </c>
      <c r="H13" s="18">
        <f t="shared" si="12"/>
        <v>0.22522522522522523</v>
      </c>
    </row>
  </sheetData>
  <pageMargins left="0.7" right="0.7" top="0.75" bottom="0.75" header="0.3" footer="0.3"/>
  <pageSetup orientation="portrait" horizontalDpi="300" verticalDpi="300" r:id="rId1"/>
  <ignoredErrors>
    <ignoredError sqref="C2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22" zoomScale="91" zoomScaleNormal="55" workbookViewId="0">
      <selection activeCell="F124" sqref="F124"/>
    </sheetView>
  </sheetViews>
  <sheetFormatPr defaultRowHeight="14.4" x14ac:dyDescent="0.3"/>
  <cols>
    <col min="2" max="2" width="38.44140625" style="3" customWidth="1"/>
    <col min="3" max="3" width="48.44140625" style="3" hidden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7.109375" style="10" customWidth="1"/>
    <col min="11" max="11" width="17.88671875" customWidth="1"/>
    <col min="12" max="12" width="29.33203125" style="10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1.77734375" style="5" customWidth="1"/>
    <col min="18" max="18" width="22.33203125" style="15" customWidth="1"/>
    <col min="19" max="19" width="18.33203125" customWidth="1"/>
    <col min="20" max="20" width="17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8367</v>
      </c>
      <c r="K1" s="1" t="s">
        <v>8260</v>
      </c>
      <c r="L1" s="9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2" t="s">
        <v>8306</v>
      </c>
      <c r="R1" s="14" t="s">
        <v>8307</v>
      </c>
      <c r="S1" s="1" t="s">
        <v>8368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3">
        <f>E2/D2*100</f>
        <v>136.85882352941178</v>
      </c>
      <c r="R2" s="15">
        <f>IFERROR(E2/N2, 0)</f>
        <v>63.917582417582416</v>
      </c>
      <c r="S2" t="str">
        <f>LEFT(P2, SEARCH("/",P2,1)-1)</f>
        <v>film &amp; video</v>
      </c>
      <c r="T2" t="str">
        <f>RIGHT(P2,LEN(P2)-(FIND("/",P2,1)))</f>
        <v>television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3">
        <f t="shared" ref="Q3:Q66" si="2">E3/D3*100</f>
        <v>142.60827250608273</v>
      </c>
      <c r="R3" s="15">
        <f t="shared" ref="R3:R66" si="3">IFERROR(E3/N3, 0)</f>
        <v>185.48101265822785</v>
      </c>
      <c r="S3" t="str">
        <f t="shared" ref="S3:S66" si="4">LEFT(P3, SEARCH("/",P3,1)-1)</f>
        <v>film &amp; video</v>
      </c>
      <c r="T3" t="str">
        <f t="shared" ref="T3:T66" si="5">RIGHT(P3,LEN(P3)-(FIND("/",P3,1)))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13">
        <f t="shared" si="2"/>
        <v>105</v>
      </c>
      <c r="R4" s="15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13">
        <f t="shared" si="2"/>
        <v>103.89999999999999</v>
      </c>
      <c r="R5" s="15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13">
        <f t="shared" si="2"/>
        <v>122.99154545454545</v>
      </c>
      <c r="R6" s="15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13">
        <f t="shared" si="2"/>
        <v>109.77744436109028</v>
      </c>
      <c r="R7" s="15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13">
        <f t="shared" si="2"/>
        <v>106.4875</v>
      </c>
      <c r="R8" s="15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13">
        <f t="shared" si="2"/>
        <v>101.22222222222221</v>
      </c>
      <c r="R9" s="15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13">
        <f t="shared" si="2"/>
        <v>100.04342857142856</v>
      </c>
      <c r="R10" s="15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13">
        <f t="shared" si="2"/>
        <v>125.998</v>
      </c>
      <c r="R11" s="15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13">
        <f t="shared" si="2"/>
        <v>100.49999999999999</v>
      </c>
      <c r="R12" s="15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13">
        <f t="shared" si="2"/>
        <v>120.5</v>
      </c>
      <c r="R13" s="15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13">
        <f t="shared" si="2"/>
        <v>165.29333333333335</v>
      </c>
      <c r="R14" s="15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13">
        <f t="shared" si="2"/>
        <v>159.97142857142856</v>
      </c>
      <c r="R15" s="15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13">
        <f t="shared" si="2"/>
        <v>100.93333333333334</v>
      </c>
      <c r="R16" s="15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13">
        <f t="shared" si="2"/>
        <v>106.60000000000001</v>
      </c>
      <c r="R17" s="15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13">
        <f t="shared" si="2"/>
        <v>100.24166666666667</v>
      </c>
      <c r="R18" s="15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13">
        <f t="shared" si="2"/>
        <v>100.66666666666666</v>
      </c>
      <c r="R19" s="15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13">
        <f t="shared" si="2"/>
        <v>106.32110000000002</v>
      </c>
      <c r="R20" s="15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13">
        <f t="shared" si="2"/>
        <v>145.29411764705881</v>
      </c>
      <c r="R21" s="15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13">
        <f t="shared" si="2"/>
        <v>100.2</v>
      </c>
      <c r="R22" s="15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13">
        <f t="shared" si="2"/>
        <v>109.13513513513513</v>
      </c>
      <c r="R23" s="15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13">
        <f t="shared" si="2"/>
        <v>117.14285714285715</v>
      </c>
      <c r="R24" s="15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13">
        <f t="shared" si="2"/>
        <v>118.5</v>
      </c>
      <c r="R25" s="15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13">
        <f t="shared" si="2"/>
        <v>108.80768571428572</v>
      </c>
      <c r="R26" s="15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13">
        <f t="shared" si="2"/>
        <v>133.33333333333331</v>
      </c>
      <c r="R27" s="15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13">
        <f t="shared" si="2"/>
        <v>155.20000000000002</v>
      </c>
      <c r="R28" s="15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13">
        <f t="shared" si="2"/>
        <v>111.72500000000001</v>
      </c>
      <c r="R29" s="15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13">
        <f t="shared" si="2"/>
        <v>100.35000000000001</v>
      </c>
      <c r="R30" s="15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13">
        <f t="shared" si="2"/>
        <v>123.33333333333334</v>
      </c>
      <c r="R31" s="15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13">
        <f t="shared" si="2"/>
        <v>101.29975</v>
      </c>
      <c r="R32" s="15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13">
        <f t="shared" si="2"/>
        <v>100</v>
      </c>
      <c r="R33" s="15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13">
        <f t="shared" si="2"/>
        <v>100.24604569420035</v>
      </c>
      <c r="R34" s="15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13">
        <f t="shared" si="2"/>
        <v>102.0952380952381</v>
      </c>
      <c r="R35" s="15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13">
        <f t="shared" si="2"/>
        <v>130.46153846153845</v>
      </c>
      <c r="R36" s="15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13">
        <f t="shared" si="2"/>
        <v>166.5</v>
      </c>
      <c r="R37" s="15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13">
        <f t="shared" si="2"/>
        <v>142.15</v>
      </c>
      <c r="R38" s="15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13">
        <f t="shared" si="2"/>
        <v>183.44090909090909</v>
      </c>
      <c r="R39" s="15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13">
        <f t="shared" si="2"/>
        <v>110.04</v>
      </c>
      <c r="R40" s="15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13">
        <f t="shared" si="2"/>
        <v>130.98000000000002</v>
      </c>
      <c r="R41" s="15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13">
        <f t="shared" si="2"/>
        <v>101.35000000000001</v>
      </c>
      <c r="R42" s="15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13">
        <f t="shared" si="2"/>
        <v>100</v>
      </c>
      <c r="R43" s="15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13">
        <f t="shared" si="2"/>
        <v>141.85714285714286</v>
      </c>
      <c r="R44" s="15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13">
        <f t="shared" si="2"/>
        <v>308.65999999999997</v>
      </c>
      <c r="R45" s="15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13">
        <f t="shared" si="2"/>
        <v>100</v>
      </c>
      <c r="R46" s="15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13">
        <f t="shared" si="2"/>
        <v>120</v>
      </c>
      <c r="R47" s="15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13">
        <f t="shared" si="2"/>
        <v>104.16666666666667</v>
      </c>
      <c r="R48" s="15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13">
        <f t="shared" si="2"/>
        <v>107.61100000000002</v>
      </c>
      <c r="R49" s="15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13">
        <f t="shared" si="2"/>
        <v>107.94999999999999</v>
      </c>
      <c r="R50" s="15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13">
        <f t="shared" si="2"/>
        <v>100</v>
      </c>
      <c r="R51" s="15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13">
        <f t="shared" si="2"/>
        <v>100</v>
      </c>
      <c r="R52" s="15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13">
        <f t="shared" si="2"/>
        <v>128.0181818181818</v>
      </c>
      <c r="R53" s="15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13">
        <f t="shared" si="2"/>
        <v>116.21</v>
      </c>
      <c r="R54" s="15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13">
        <f t="shared" si="2"/>
        <v>109.63333333333334</v>
      </c>
      <c r="R55" s="15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13">
        <f t="shared" si="2"/>
        <v>101</v>
      </c>
      <c r="R56" s="15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13">
        <f t="shared" si="2"/>
        <v>128.95348837209301</v>
      </c>
      <c r="R57" s="15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13">
        <f t="shared" si="2"/>
        <v>107.26249999999999</v>
      </c>
      <c r="R58" s="15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13">
        <f t="shared" si="2"/>
        <v>101.89999999999999</v>
      </c>
      <c r="R59" s="15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13">
        <f t="shared" si="2"/>
        <v>102.91</v>
      </c>
      <c r="R60" s="15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13">
        <f t="shared" si="2"/>
        <v>100.12570000000001</v>
      </c>
      <c r="R61" s="15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13">
        <f t="shared" si="2"/>
        <v>103.29622222222221</v>
      </c>
      <c r="R62" s="15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13">
        <f t="shared" si="2"/>
        <v>148.30000000000001</v>
      </c>
      <c r="R63" s="15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13">
        <f t="shared" si="2"/>
        <v>154.73333333333332</v>
      </c>
      <c r="R64" s="15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13">
        <f t="shared" si="2"/>
        <v>113.51849999999999</v>
      </c>
      <c r="R65" s="15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13">
        <f t="shared" si="2"/>
        <v>173.33333333333334</v>
      </c>
      <c r="R66" s="15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</f>
        <v>41862.249305555553</v>
      </c>
      <c r="K67">
        <v>1405453354</v>
      </c>
      <c r="L67" s="11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3">
        <f t="shared" ref="Q67:Q130" si="8">E67/D67*100</f>
        <v>107.52857142857141</v>
      </c>
      <c r="R67" s="15">
        <f t="shared" ref="R67:R130" si="9">IFERROR(E67/N67, 0)</f>
        <v>132.05263157894737</v>
      </c>
      <c r="S67" t="str">
        <f t="shared" ref="S67:S130" si="10">LEFT(P67, SEARCH("/",P67,1)-1)</f>
        <v>film &amp; video</v>
      </c>
      <c r="T67" t="str">
        <f t="shared" ref="T67:T130" si="11">RIGHT(P67,LEN(P67)-(FIND("/",P67,1)))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1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13">
        <f t="shared" si="8"/>
        <v>118.6</v>
      </c>
      <c r="R68" s="15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1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13">
        <f t="shared" si="8"/>
        <v>116.25000000000001</v>
      </c>
      <c r="R69" s="15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1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13">
        <f t="shared" si="8"/>
        <v>127.16666666666667</v>
      </c>
      <c r="R70" s="15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1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13">
        <f t="shared" si="8"/>
        <v>110.9423</v>
      </c>
      <c r="R71" s="15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1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13">
        <f t="shared" si="8"/>
        <v>127.2</v>
      </c>
      <c r="R72" s="15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1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13">
        <f t="shared" si="8"/>
        <v>123.94444444444443</v>
      </c>
      <c r="R73" s="15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1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13">
        <f t="shared" si="8"/>
        <v>108.40909090909091</v>
      </c>
      <c r="R74" s="15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1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13">
        <f t="shared" si="8"/>
        <v>100</v>
      </c>
      <c r="R75" s="15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1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13">
        <f t="shared" si="8"/>
        <v>112.93199999999999</v>
      </c>
      <c r="R76" s="15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1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13">
        <f t="shared" si="8"/>
        <v>115.42857142857143</v>
      </c>
      <c r="R77" s="15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1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13">
        <f t="shared" si="8"/>
        <v>153.33333333333334</v>
      </c>
      <c r="R78" s="15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1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13">
        <f t="shared" si="8"/>
        <v>392.5</v>
      </c>
      <c r="R79" s="15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1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13">
        <f t="shared" si="8"/>
        <v>2702</v>
      </c>
      <c r="R80" s="15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1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13">
        <f t="shared" si="8"/>
        <v>127</v>
      </c>
      <c r="R81" s="15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1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13">
        <f t="shared" si="8"/>
        <v>107.25</v>
      </c>
      <c r="R82" s="15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1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13">
        <f t="shared" si="8"/>
        <v>198</v>
      </c>
      <c r="R83" s="15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1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13">
        <f t="shared" si="8"/>
        <v>100.01249999999999</v>
      </c>
      <c r="R84" s="15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1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13">
        <f t="shared" si="8"/>
        <v>102.49999999999999</v>
      </c>
      <c r="R85" s="15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1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13">
        <f t="shared" si="8"/>
        <v>100</v>
      </c>
      <c r="R86" s="15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1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13">
        <f t="shared" si="8"/>
        <v>125.49999999999999</v>
      </c>
      <c r="R87" s="15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1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13">
        <f t="shared" si="8"/>
        <v>106.46666666666667</v>
      </c>
      <c r="R88" s="15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1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13">
        <f t="shared" si="8"/>
        <v>104.60000000000001</v>
      </c>
      <c r="R89" s="15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1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13">
        <f t="shared" si="8"/>
        <v>102.85714285714285</v>
      </c>
      <c r="R90" s="15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1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13">
        <f t="shared" si="8"/>
        <v>115.06666666666668</v>
      </c>
      <c r="R91" s="15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1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13">
        <f t="shared" si="8"/>
        <v>100.4</v>
      </c>
      <c r="R92" s="15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1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13">
        <f t="shared" si="8"/>
        <v>120</v>
      </c>
      <c r="R93" s="15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1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13">
        <f t="shared" si="8"/>
        <v>105.2</v>
      </c>
      <c r="R94" s="15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1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13">
        <f t="shared" si="8"/>
        <v>110.60000000000001</v>
      </c>
      <c r="R95" s="15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1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13">
        <f t="shared" si="8"/>
        <v>104</v>
      </c>
      <c r="R96" s="15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1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13">
        <f t="shared" si="8"/>
        <v>131.42857142857142</v>
      </c>
      <c r="R97" s="15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1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13">
        <f t="shared" si="8"/>
        <v>114.66666666666667</v>
      </c>
      <c r="R98" s="15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1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13">
        <f t="shared" si="8"/>
        <v>106.25</v>
      </c>
      <c r="R99" s="15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1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3">
        <f t="shared" si="8"/>
        <v>106.25</v>
      </c>
      <c r="R100" s="15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1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3">
        <f t="shared" si="8"/>
        <v>106.01933333333334</v>
      </c>
      <c r="R101" s="15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1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3">
        <f t="shared" si="8"/>
        <v>100</v>
      </c>
      <c r="R102" s="15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1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3">
        <f t="shared" si="8"/>
        <v>100</v>
      </c>
      <c r="R103" s="15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1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3">
        <f t="shared" si="8"/>
        <v>127.75000000000001</v>
      </c>
      <c r="R104" s="15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1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3">
        <f t="shared" si="8"/>
        <v>105.15384615384616</v>
      </c>
      <c r="R105" s="15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1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3">
        <f t="shared" si="8"/>
        <v>120</v>
      </c>
      <c r="R106" s="15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1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3">
        <f t="shared" si="8"/>
        <v>107.40909090909089</v>
      </c>
      <c r="R107" s="15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1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3">
        <f t="shared" si="8"/>
        <v>100.49999999999999</v>
      </c>
      <c r="R108" s="15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1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3">
        <f t="shared" si="8"/>
        <v>102.46666666666667</v>
      </c>
      <c r="R109" s="15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1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3">
        <f t="shared" si="8"/>
        <v>246.66666666666669</v>
      </c>
      <c r="R110" s="15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1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3">
        <f t="shared" si="8"/>
        <v>219.49999999999997</v>
      </c>
      <c r="R111" s="15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1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3">
        <f t="shared" si="8"/>
        <v>130.76923076923077</v>
      </c>
      <c r="R112" s="15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1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3">
        <f t="shared" si="8"/>
        <v>154.57142857142858</v>
      </c>
      <c r="R113" s="15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1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3">
        <f t="shared" si="8"/>
        <v>104</v>
      </c>
      <c r="R114" s="15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1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3">
        <f t="shared" si="8"/>
        <v>141</v>
      </c>
      <c r="R115" s="15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1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3">
        <f t="shared" si="8"/>
        <v>103.33333333333334</v>
      </c>
      <c r="R116" s="15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1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3">
        <f t="shared" si="8"/>
        <v>140.44444444444443</v>
      </c>
      <c r="R117" s="15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1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3">
        <f t="shared" si="8"/>
        <v>113.65714285714286</v>
      </c>
      <c r="R118" s="15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1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3">
        <f t="shared" si="8"/>
        <v>100.49377777777779</v>
      </c>
      <c r="R119" s="15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1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3">
        <f t="shared" si="8"/>
        <v>113.03159999999998</v>
      </c>
      <c r="R120" s="15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1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3">
        <f t="shared" si="8"/>
        <v>104.55692307692308</v>
      </c>
      <c r="R121" s="15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1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3">
        <f t="shared" si="8"/>
        <v>1.4285714285714287E-2</v>
      </c>
      <c r="R122" s="15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1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3">
        <f t="shared" si="8"/>
        <v>3.3333333333333333E-2</v>
      </c>
      <c r="R123" s="15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1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3">
        <f t="shared" si="8"/>
        <v>0</v>
      </c>
      <c r="R124" s="15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1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3">
        <f t="shared" si="8"/>
        <v>0.27454545454545454</v>
      </c>
      <c r="R125" s="15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1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3">
        <f t="shared" si="8"/>
        <v>0</v>
      </c>
      <c r="R126" s="15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1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3">
        <f t="shared" si="8"/>
        <v>14.000000000000002</v>
      </c>
      <c r="R127" s="15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1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3">
        <f t="shared" si="8"/>
        <v>5.548</v>
      </c>
      <c r="R128" s="15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1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13">
        <f t="shared" si="8"/>
        <v>2.375</v>
      </c>
      <c r="R129" s="15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1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13">
        <f t="shared" si="8"/>
        <v>1.867</v>
      </c>
      <c r="R130" s="15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2">(((I131/60)/60)/24)+DATE(1970,1,1)</f>
        <v>41942.937303240738</v>
      </c>
      <c r="K131">
        <v>1409524183</v>
      </c>
      <c r="L131" s="11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3">
        <f t="shared" ref="Q131:Q194" si="14">E131/D131*100</f>
        <v>0</v>
      </c>
      <c r="R131" s="15">
        <f t="shared" ref="R131:R194" si="15">IFERROR(E131/N131, 0)</f>
        <v>0</v>
      </c>
      <c r="S131" t="str">
        <f t="shared" ref="S131:S194" si="16">LEFT(P131, SEARCH("/",P131,1)-1)</f>
        <v>film &amp; video</v>
      </c>
      <c r="T131" t="str">
        <f t="shared" ref="T131:T194" si="17">RIGHT(P131,LEN(P131)-(FIND("/",P131,1)))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1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3">
        <f t="shared" si="14"/>
        <v>0</v>
      </c>
      <c r="R132" s="15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1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3">
        <f t="shared" si="14"/>
        <v>0</v>
      </c>
      <c r="R133" s="15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1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3">
        <f t="shared" si="14"/>
        <v>9.5687499999999996</v>
      </c>
      <c r="R134" s="15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1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13">
        <f t="shared" si="14"/>
        <v>0</v>
      </c>
      <c r="R135" s="15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1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3">
        <f t="shared" si="14"/>
        <v>0</v>
      </c>
      <c r="R136" s="15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1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3">
        <f t="shared" si="14"/>
        <v>13.433333333333334</v>
      </c>
      <c r="R137" s="15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1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3">
        <f t="shared" si="14"/>
        <v>0</v>
      </c>
      <c r="R138" s="15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1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3">
        <f t="shared" si="14"/>
        <v>0</v>
      </c>
      <c r="R139" s="15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1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3">
        <f t="shared" si="14"/>
        <v>3.1413333333333333</v>
      </c>
      <c r="R140" s="15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1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3">
        <f t="shared" si="14"/>
        <v>100</v>
      </c>
      <c r="R141" s="15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1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3">
        <f t="shared" si="14"/>
        <v>0</v>
      </c>
      <c r="R142" s="15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1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3">
        <f t="shared" si="14"/>
        <v>10.775</v>
      </c>
      <c r="R143" s="15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1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3">
        <f t="shared" si="14"/>
        <v>0.33333333333333337</v>
      </c>
      <c r="R144" s="15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1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3">
        <f t="shared" si="14"/>
        <v>0</v>
      </c>
      <c r="R145" s="15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1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3">
        <f t="shared" si="14"/>
        <v>27.6</v>
      </c>
      <c r="R146" s="15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1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3">
        <f t="shared" si="14"/>
        <v>7.5111111111111111</v>
      </c>
      <c r="R147" s="15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1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3">
        <f t="shared" si="14"/>
        <v>0.57499999999999996</v>
      </c>
      <c r="R148" s="15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1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3">
        <f t="shared" si="14"/>
        <v>0</v>
      </c>
      <c r="R149" s="15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1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3">
        <f t="shared" si="14"/>
        <v>0.08</v>
      </c>
      <c r="R150" s="15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1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3">
        <f t="shared" si="14"/>
        <v>0.91999999999999993</v>
      </c>
      <c r="R151" s="15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1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3">
        <f t="shared" si="14"/>
        <v>23.163076923076922</v>
      </c>
      <c r="R152" s="15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1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3">
        <f t="shared" si="14"/>
        <v>5.5999999999999994E-2</v>
      </c>
      <c r="R153" s="15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1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3">
        <f t="shared" si="14"/>
        <v>7.8947368421052634E-3</v>
      </c>
      <c r="R154" s="15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1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3">
        <f t="shared" si="14"/>
        <v>0.71799999999999997</v>
      </c>
      <c r="R155" s="15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1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3">
        <f t="shared" si="14"/>
        <v>2.666666666666667</v>
      </c>
      <c r="R156" s="15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1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3">
        <f t="shared" si="14"/>
        <v>6.0000000000000001E-3</v>
      </c>
      <c r="R157" s="15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1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3">
        <f t="shared" si="14"/>
        <v>5.0999999999999996</v>
      </c>
      <c r="R158" s="15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1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3">
        <f t="shared" si="14"/>
        <v>0.26711185308848079</v>
      </c>
      <c r="R159" s="15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1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13">
        <f t="shared" si="14"/>
        <v>0</v>
      </c>
      <c r="R160" s="15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1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3">
        <f t="shared" si="14"/>
        <v>2E-3</v>
      </c>
      <c r="R161" s="15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1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3">
        <f t="shared" si="14"/>
        <v>0</v>
      </c>
      <c r="R162" s="15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1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3">
        <f t="shared" si="14"/>
        <v>0.01</v>
      </c>
      <c r="R163" s="15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1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3">
        <f t="shared" si="14"/>
        <v>15.535714285714286</v>
      </c>
      <c r="R164" s="15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1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3">
        <f t="shared" si="14"/>
        <v>0</v>
      </c>
      <c r="R165" s="15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1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3">
        <f t="shared" si="14"/>
        <v>0.53333333333333333</v>
      </c>
      <c r="R166" s="15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1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3">
        <f t="shared" si="14"/>
        <v>0</v>
      </c>
      <c r="R167" s="15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1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3">
        <f t="shared" si="14"/>
        <v>60</v>
      </c>
      <c r="R168" s="15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1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3">
        <f t="shared" si="14"/>
        <v>0.01</v>
      </c>
      <c r="R169" s="15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1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13">
        <f t="shared" si="14"/>
        <v>4.0625</v>
      </c>
      <c r="R170" s="15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1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3">
        <f t="shared" si="14"/>
        <v>22.400000000000002</v>
      </c>
      <c r="R171" s="15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1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3">
        <f t="shared" si="14"/>
        <v>3.25</v>
      </c>
      <c r="R172" s="15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1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3">
        <f t="shared" si="14"/>
        <v>2E-3</v>
      </c>
      <c r="R173" s="15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1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3">
        <f t="shared" si="14"/>
        <v>0</v>
      </c>
      <c r="R174" s="15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1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3">
        <f t="shared" si="14"/>
        <v>0</v>
      </c>
      <c r="R175" s="15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1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3">
        <f t="shared" si="14"/>
        <v>0</v>
      </c>
      <c r="R176" s="15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1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3">
        <f t="shared" si="14"/>
        <v>6.4850000000000003</v>
      </c>
      <c r="R177" s="15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1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3">
        <f t="shared" si="14"/>
        <v>0</v>
      </c>
      <c r="R178" s="15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1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3">
        <f t="shared" si="14"/>
        <v>40</v>
      </c>
      <c r="R179" s="15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1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3">
        <f t="shared" si="14"/>
        <v>0</v>
      </c>
      <c r="R180" s="15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1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3">
        <f t="shared" si="14"/>
        <v>20</v>
      </c>
      <c r="R181" s="15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1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3">
        <f t="shared" si="14"/>
        <v>33.416666666666664</v>
      </c>
      <c r="R182" s="15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1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3">
        <f t="shared" si="14"/>
        <v>21.092608822670172</v>
      </c>
      <c r="R183" s="15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1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3">
        <f t="shared" si="14"/>
        <v>0</v>
      </c>
      <c r="R184" s="15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1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3">
        <f t="shared" si="14"/>
        <v>35.856000000000002</v>
      </c>
      <c r="R185" s="15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1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3">
        <f t="shared" si="14"/>
        <v>3.4000000000000004</v>
      </c>
      <c r="R186" s="15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1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3">
        <f t="shared" si="14"/>
        <v>5.5</v>
      </c>
      <c r="R187" s="15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1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3">
        <f t="shared" si="14"/>
        <v>0</v>
      </c>
      <c r="R188" s="15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1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3">
        <f t="shared" si="14"/>
        <v>16</v>
      </c>
      <c r="R189" s="15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1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13">
        <f t="shared" si="14"/>
        <v>0</v>
      </c>
      <c r="R190" s="15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1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3">
        <f t="shared" si="14"/>
        <v>6.8999999999999992E-2</v>
      </c>
      <c r="R191" s="15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1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3">
        <f t="shared" si="14"/>
        <v>0.41666666666666669</v>
      </c>
      <c r="R192" s="15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1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3">
        <f t="shared" si="14"/>
        <v>5</v>
      </c>
      <c r="R193" s="15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2"/>
        <v>41929.792037037041</v>
      </c>
      <c r="K194">
        <v>1410980432</v>
      </c>
      <c r="L194" s="11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3">
        <f t="shared" si="14"/>
        <v>1.6999999999999999E-3</v>
      </c>
      <c r="R194" s="15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8">(((I195/60)/60)/24)+DATE(1970,1,1)</f>
        <v>41971.976458333331</v>
      </c>
      <c r="K195">
        <v>1412029566</v>
      </c>
      <c r="L195" s="11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3">
        <f t="shared" ref="Q195:Q258" si="20">E195/D195*100</f>
        <v>0</v>
      </c>
      <c r="R195" s="15">
        <f t="shared" ref="R195:R258" si="21">IFERROR(E195/N195, 0)</f>
        <v>0</v>
      </c>
      <c r="S195" t="str">
        <f t="shared" ref="S195:S258" si="22">LEFT(P195, SEARCH("/",P195,1)-1)</f>
        <v>film &amp; video</v>
      </c>
      <c r="T195" t="str">
        <f t="shared" ref="T195:T258" si="23">RIGHT(P195,LEN(P195)-(FIND("/",P195,1)))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1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3">
        <f t="shared" si="20"/>
        <v>0.12</v>
      </c>
      <c r="R196" s="15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1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13">
        <f t="shared" si="20"/>
        <v>0</v>
      </c>
      <c r="R197" s="15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1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3">
        <f t="shared" si="20"/>
        <v>41.857142857142861</v>
      </c>
      <c r="R198" s="15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1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3">
        <f t="shared" si="20"/>
        <v>10.48</v>
      </c>
      <c r="R199" s="15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1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3">
        <f t="shared" si="20"/>
        <v>1.1159999999999999</v>
      </c>
      <c r="R200" s="15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1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3">
        <f t="shared" si="20"/>
        <v>0</v>
      </c>
      <c r="R201" s="15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1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3">
        <f t="shared" si="20"/>
        <v>26.192500000000003</v>
      </c>
      <c r="R202" s="15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1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3">
        <f t="shared" si="20"/>
        <v>58.461538461538467</v>
      </c>
      <c r="R203" s="15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1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3">
        <f t="shared" si="20"/>
        <v>0</v>
      </c>
      <c r="R204" s="15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1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3">
        <f t="shared" si="20"/>
        <v>29.84</v>
      </c>
      <c r="R205" s="15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1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3">
        <f t="shared" si="20"/>
        <v>50.721666666666664</v>
      </c>
      <c r="R206" s="15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1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3">
        <f t="shared" si="20"/>
        <v>16.25</v>
      </c>
      <c r="R207" s="15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1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3">
        <f t="shared" si="20"/>
        <v>0</v>
      </c>
      <c r="R208" s="15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1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3">
        <f t="shared" si="20"/>
        <v>15.214285714285714</v>
      </c>
      <c r="R209" s="15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1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3">
        <f t="shared" si="20"/>
        <v>0</v>
      </c>
      <c r="R210" s="15">
        <f t="shared" si="21"/>
        <v>0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1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3">
        <f t="shared" si="20"/>
        <v>0</v>
      </c>
      <c r="R211" s="15">
        <f t="shared" si="21"/>
        <v>0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1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3">
        <f t="shared" si="20"/>
        <v>25.25</v>
      </c>
      <c r="R212" s="15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1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3">
        <f t="shared" si="20"/>
        <v>44.6</v>
      </c>
      <c r="R213" s="15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1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3">
        <f t="shared" si="20"/>
        <v>1.5873015873015872E-2</v>
      </c>
      <c r="R214" s="15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1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3">
        <f t="shared" si="20"/>
        <v>0.04</v>
      </c>
      <c r="R215" s="15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1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13">
        <f t="shared" si="20"/>
        <v>8.0000000000000002E-3</v>
      </c>
      <c r="R216" s="15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1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3">
        <f t="shared" si="20"/>
        <v>0.22727272727272727</v>
      </c>
      <c r="R217" s="15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1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3">
        <f t="shared" si="20"/>
        <v>55.698440000000005</v>
      </c>
      <c r="R218" s="15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1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3">
        <f t="shared" si="20"/>
        <v>11.943</v>
      </c>
      <c r="R219" s="15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1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3">
        <f t="shared" si="20"/>
        <v>2</v>
      </c>
      <c r="R220" s="15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1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3">
        <f t="shared" si="20"/>
        <v>17.630000000000003</v>
      </c>
      <c r="R221" s="15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1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3">
        <f t="shared" si="20"/>
        <v>0.72</v>
      </c>
      <c r="R222" s="15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1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3">
        <f t="shared" si="20"/>
        <v>0</v>
      </c>
      <c r="R223" s="15">
        <f t="shared" si="21"/>
        <v>0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1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3">
        <f t="shared" si="20"/>
        <v>13</v>
      </c>
      <c r="R224" s="15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1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3">
        <f t="shared" si="20"/>
        <v>0</v>
      </c>
      <c r="R225" s="15">
        <f t="shared" si="21"/>
        <v>0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1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3">
        <f t="shared" si="20"/>
        <v>0</v>
      </c>
      <c r="R226" s="15">
        <f t="shared" si="21"/>
        <v>0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1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3">
        <f t="shared" si="20"/>
        <v>0</v>
      </c>
      <c r="R227" s="15">
        <f t="shared" si="21"/>
        <v>0</v>
      </c>
      <c r="S227" t="str">
        <f t="shared" si="22"/>
        <v>film &amp; video</v>
      </c>
      <c r="T227" t="str">
        <f t="shared" si="23"/>
        <v>drama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1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3">
        <f t="shared" si="20"/>
        <v>0.86206896551724133</v>
      </c>
      <c r="R228" s="15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1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3">
        <f t="shared" si="20"/>
        <v>0</v>
      </c>
      <c r="R229" s="15">
        <f t="shared" si="21"/>
        <v>0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1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3">
        <f t="shared" si="20"/>
        <v>0</v>
      </c>
      <c r="R230" s="15">
        <f t="shared" si="21"/>
        <v>0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1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3">
        <f t="shared" si="20"/>
        <v>0</v>
      </c>
      <c r="R231" s="15">
        <f t="shared" si="21"/>
        <v>0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1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3">
        <f t="shared" si="20"/>
        <v>0.4</v>
      </c>
      <c r="R232" s="15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1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3">
        <f t="shared" si="20"/>
        <v>0</v>
      </c>
      <c r="R233" s="15">
        <f t="shared" si="21"/>
        <v>0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1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13">
        <f t="shared" si="20"/>
        <v>2.75</v>
      </c>
      <c r="R234" s="15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1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3">
        <f t="shared" si="20"/>
        <v>0</v>
      </c>
      <c r="R235" s="15">
        <f t="shared" si="21"/>
        <v>0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1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3">
        <f t="shared" si="20"/>
        <v>40.1</v>
      </c>
      <c r="R236" s="15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1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3">
        <f t="shared" si="20"/>
        <v>0</v>
      </c>
      <c r="R237" s="15">
        <f t="shared" si="21"/>
        <v>0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1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13">
        <f t="shared" si="20"/>
        <v>0</v>
      </c>
      <c r="R238" s="15">
        <f t="shared" si="21"/>
        <v>0</v>
      </c>
      <c r="S238" t="str">
        <f t="shared" si="22"/>
        <v>film &amp; video</v>
      </c>
      <c r="T238" t="str">
        <f t="shared" si="23"/>
        <v>drama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1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3">
        <f t="shared" si="20"/>
        <v>0.33333333333333337</v>
      </c>
      <c r="R239" s="15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1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3">
        <f t="shared" si="20"/>
        <v>0</v>
      </c>
      <c r="R240" s="15">
        <f t="shared" si="21"/>
        <v>0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1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3">
        <f t="shared" si="20"/>
        <v>25</v>
      </c>
      <c r="R241" s="15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1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3">
        <f t="shared" si="20"/>
        <v>107.63413333333334</v>
      </c>
      <c r="R242" s="15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1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3">
        <f t="shared" si="20"/>
        <v>112.63736263736264</v>
      </c>
      <c r="R243" s="15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1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3">
        <f t="shared" si="20"/>
        <v>113.46153846153845</v>
      </c>
      <c r="R244" s="15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1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3">
        <f t="shared" si="20"/>
        <v>102.592</v>
      </c>
      <c r="R245" s="15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1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3">
        <f t="shared" si="20"/>
        <v>113.75714285714287</v>
      </c>
      <c r="R246" s="15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1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3">
        <f t="shared" si="20"/>
        <v>103.71999999999998</v>
      </c>
      <c r="R247" s="15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1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3">
        <f t="shared" si="20"/>
        <v>305.46000000000004</v>
      </c>
      <c r="R248" s="15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1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3">
        <f t="shared" si="20"/>
        <v>134.1</v>
      </c>
      <c r="R249" s="15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1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3">
        <f t="shared" si="20"/>
        <v>101.33294117647058</v>
      </c>
      <c r="R250" s="15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1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3">
        <f t="shared" si="20"/>
        <v>112.92</v>
      </c>
      <c r="R251" s="15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1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3">
        <f t="shared" si="20"/>
        <v>105.58333333333334</v>
      </c>
      <c r="R252" s="15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1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3">
        <f t="shared" si="20"/>
        <v>125.57142857142858</v>
      </c>
      <c r="R253" s="15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1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3">
        <f t="shared" si="20"/>
        <v>184.56</v>
      </c>
      <c r="R254" s="15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1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3">
        <f t="shared" si="20"/>
        <v>100.73333333333335</v>
      </c>
      <c r="R255" s="15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1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3">
        <f t="shared" si="20"/>
        <v>116.94725</v>
      </c>
      <c r="R256" s="15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1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3">
        <f t="shared" si="20"/>
        <v>106.73325</v>
      </c>
      <c r="R257" s="15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8"/>
        <v>41349.769293981481</v>
      </c>
      <c r="K258">
        <v>1360866467</v>
      </c>
      <c r="L258" s="11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3">
        <f t="shared" si="20"/>
        <v>139.1</v>
      </c>
      <c r="R258" s="15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4">(((I259/60)/60)/24)+DATE(1970,1,1)</f>
        <v>42509.626875000002</v>
      </c>
      <c r="K259">
        <v>1461078162</v>
      </c>
      <c r="L259" s="11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3">
        <f t="shared" ref="Q259:Q322" si="26">E259/D259*100</f>
        <v>106.72648571428572</v>
      </c>
      <c r="R259" s="15">
        <f t="shared" ref="R259:R322" si="27">IFERROR(E259/N259, 0)</f>
        <v>66.70405357142856</v>
      </c>
      <c r="S259" t="str">
        <f t="shared" ref="S259:S322" si="28">LEFT(P259, SEARCH("/",P259,1)-1)</f>
        <v>film &amp; video</v>
      </c>
      <c r="T259" t="str">
        <f t="shared" ref="T259:T322" si="29">RIGHT(P259,LEN(P259)-(FIND("/",P259,1)))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1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3">
        <f t="shared" si="26"/>
        <v>191.14</v>
      </c>
      <c r="R260" s="15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1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3">
        <f t="shared" si="26"/>
        <v>131.93789333333334</v>
      </c>
      <c r="R261" s="15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1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3">
        <f t="shared" si="26"/>
        <v>106.4</v>
      </c>
      <c r="R262" s="15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1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3">
        <f t="shared" si="26"/>
        <v>107.4</v>
      </c>
      <c r="R263" s="15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1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3">
        <f t="shared" si="26"/>
        <v>240</v>
      </c>
      <c r="R264" s="15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1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3">
        <f t="shared" si="26"/>
        <v>118.08108</v>
      </c>
      <c r="R265" s="15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1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3">
        <f t="shared" si="26"/>
        <v>118.19999999999999</v>
      </c>
      <c r="R266" s="15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1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3">
        <f t="shared" si="26"/>
        <v>111.1</v>
      </c>
      <c r="R267" s="15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1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3">
        <f t="shared" si="26"/>
        <v>145.5</v>
      </c>
      <c r="R268" s="15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1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3">
        <f t="shared" si="26"/>
        <v>131.62883248730967</v>
      </c>
      <c r="R269" s="15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1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3">
        <f t="shared" si="26"/>
        <v>111.4</v>
      </c>
      <c r="R270" s="15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1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3">
        <f t="shared" si="26"/>
        <v>147.23376999999999</v>
      </c>
      <c r="R271" s="15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1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3">
        <f t="shared" si="26"/>
        <v>152.60869565217391</v>
      </c>
      <c r="R272" s="15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1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3">
        <f t="shared" si="26"/>
        <v>104.67999999999999</v>
      </c>
      <c r="R273" s="15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1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3">
        <f t="shared" si="26"/>
        <v>177.43366666666668</v>
      </c>
      <c r="R274" s="15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1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3">
        <f t="shared" si="26"/>
        <v>107.7758</v>
      </c>
      <c r="R275" s="15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1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3">
        <f t="shared" si="26"/>
        <v>156</v>
      </c>
      <c r="R276" s="15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1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3">
        <f t="shared" si="26"/>
        <v>108.395</v>
      </c>
      <c r="R277" s="15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1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3">
        <f t="shared" si="26"/>
        <v>147.6</v>
      </c>
      <c r="R278" s="15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1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3">
        <f t="shared" si="26"/>
        <v>110.38153846153847</v>
      </c>
      <c r="R279" s="15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1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3">
        <f t="shared" si="26"/>
        <v>150.34814814814814</v>
      </c>
      <c r="R280" s="15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1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3">
        <f t="shared" si="26"/>
        <v>157.31829411764707</v>
      </c>
      <c r="R281" s="15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1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3">
        <f t="shared" si="26"/>
        <v>156.14400000000001</v>
      </c>
      <c r="R282" s="15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1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3">
        <f t="shared" si="26"/>
        <v>120.58763636363636</v>
      </c>
      <c r="R283" s="15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1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3">
        <f t="shared" si="26"/>
        <v>101.18888888888888</v>
      </c>
      <c r="R284" s="15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1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13">
        <f t="shared" si="26"/>
        <v>114.27249999999999</v>
      </c>
      <c r="R285" s="15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1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3">
        <f t="shared" si="26"/>
        <v>104.62615</v>
      </c>
      <c r="R286" s="15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1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3">
        <f t="shared" si="26"/>
        <v>228.82507142857142</v>
      </c>
      <c r="R287" s="15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1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3">
        <f t="shared" si="26"/>
        <v>109.15333333333332</v>
      </c>
      <c r="R288" s="15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1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3">
        <f t="shared" si="26"/>
        <v>176.29999999999998</v>
      </c>
      <c r="R289" s="15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1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3">
        <f t="shared" si="26"/>
        <v>103.21061999999999</v>
      </c>
      <c r="R290" s="15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1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3">
        <f t="shared" si="26"/>
        <v>104.82000000000001</v>
      </c>
      <c r="R291" s="15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1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3">
        <f t="shared" si="26"/>
        <v>106.68444444444445</v>
      </c>
      <c r="R292" s="15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1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3">
        <f t="shared" si="26"/>
        <v>120.02</v>
      </c>
      <c r="R293" s="15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1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3">
        <f t="shared" si="26"/>
        <v>101.50693333333334</v>
      </c>
      <c r="R294" s="15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1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3">
        <f t="shared" si="26"/>
        <v>101.38461538461539</v>
      </c>
      <c r="R295" s="15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1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3">
        <f t="shared" si="26"/>
        <v>100</v>
      </c>
      <c r="R296" s="15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1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3">
        <f t="shared" si="26"/>
        <v>133.10911999999999</v>
      </c>
      <c r="R297" s="15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1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3">
        <f t="shared" si="26"/>
        <v>118.72620000000001</v>
      </c>
      <c r="R298" s="15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1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3">
        <f t="shared" si="26"/>
        <v>100.64</v>
      </c>
      <c r="R299" s="15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1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3">
        <f t="shared" si="26"/>
        <v>108.93241269841269</v>
      </c>
      <c r="R300" s="15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1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3">
        <f t="shared" si="26"/>
        <v>178.95250000000001</v>
      </c>
      <c r="R301" s="15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1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3">
        <f t="shared" si="26"/>
        <v>101.72264</v>
      </c>
      <c r="R302" s="15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1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3">
        <f t="shared" si="26"/>
        <v>118.73499999999999</v>
      </c>
      <c r="R303" s="15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1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3">
        <f t="shared" si="26"/>
        <v>100.46</v>
      </c>
      <c r="R304" s="15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1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3">
        <f t="shared" si="26"/>
        <v>137.46666666666667</v>
      </c>
      <c r="R305" s="15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1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3">
        <f t="shared" si="26"/>
        <v>231.64705882352939</v>
      </c>
      <c r="R306" s="15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1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3">
        <f t="shared" si="26"/>
        <v>130.33333333333331</v>
      </c>
      <c r="R307" s="15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1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3">
        <f t="shared" si="26"/>
        <v>292.89999999999998</v>
      </c>
      <c r="R308" s="15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1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3">
        <f t="shared" si="26"/>
        <v>111.31818181818183</v>
      </c>
      <c r="R309" s="15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1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3">
        <f t="shared" si="26"/>
        <v>105.56666666666668</v>
      </c>
      <c r="R310" s="15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1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3">
        <f t="shared" si="26"/>
        <v>118.94444444444446</v>
      </c>
      <c r="R311" s="15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1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3">
        <f t="shared" si="26"/>
        <v>104.129</v>
      </c>
      <c r="R312" s="15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1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3">
        <f t="shared" si="26"/>
        <v>104.10165000000001</v>
      </c>
      <c r="R313" s="15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1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3">
        <f t="shared" si="26"/>
        <v>111.87499999999999</v>
      </c>
      <c r="R314" s="15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1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3">
        <f t="shared" si="26"/>
        <v>104.73529411764706</v>
      </c>
      <c r="R315" s="15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1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3">
        <f t="shared" si="26"/>
        <v>385.15000000000003</v>
      </c>
      <c r="R316" s="15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1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3">
        <f t="shared" si="26"/>
        <v>101.248</v>
      </c>
      <c r="R317" s="15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1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3">
        <f t="shared" si="26"/>
        <v>113.77333333333333</v>
      </c>
      <c r="R318" s="15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1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3">
        <f t="shared" si="26"/>
        <v>100.80333333333333</v>
      </c>
      <c r="R319" s="15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1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3">
        <f t="shared" si="26"/>
        <v>283.32</v>
      </c>
      <c r="R320" s="15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1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3">
        <f t="shared" si="26"/>
        <v>112.68</v>
      </c>
      <c r="R321" s="15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4"/>
        <v>42360.958333333328</v>
      </c>
      <c r="K322">
        <v>1448284433</v>
      </c>
      <c r="L322" s="11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3">
        <f t="shared" si="26"/>
        <v>106.58000000000001</v>
      </c>
      <c r="R322" s="15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0">(((I323/60)/60)/24)+DATE(1970,1,1)</f>
        <v>42682.488263888896</v>
      </c>
      <c r="K323">
        <v>1475577786</v>
      </c>
      <c r="L323" s="11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3">
        <f t="shared" ref="Q323:Q386" si="32">E323/D323*100</f>
        <v>102.66285714285715</v>
      </c>
      <c r="R323" s="15">
        <f t="shared" ref="R323:R386" si="33">IFERROR(E323/N323, 0)</f>
        <v>106.62314540059347</v>
      </c>
      <c r="S323" t="str">
        <f t="shared" ref="S323:S386" si="34">LEFT(P323, SEARCH("/",P323,1)-1)</f>
        <v>film &amp; video</v>
      </c>
      <c r="T323" t="str">
        <f t="shared" ref="T323:T386" si="35">RIGHT(P323,LEN(P323)-(FIND("/",P323,1)))</f>
        <v>documentary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1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13">
        <f t="shared" si="32"/>
        <v>107.91200000000001</v>
      </c>
      <c r="R324" s="15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1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3">
        <f t="shared" si="32"/>
        <v>123.07407407407408</v>
      </c>
      <c r="R325" s="15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1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3">
        <f t="shared" si="32"/>
        <v>101.6</v>
      </c>
      <c r="R326" s="15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1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3">
        <f t="shared" si="32"/>
        <v>104.396</v>
      </c>
      <c r="R327" s="15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1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3">
        <f t="shared" si="32"/>
        <v>112.92973333333333</v>
      </c>
      <c r="R328" s="15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1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3">
        <f t="shared" si="32"/>
        <v>136.4</v>
      </c>
      <c r="R329" s="15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1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3">
        <f t="shared" si="32"/>
        <v>103.61439999999999</v>
      </c>
      <c r="R330" s="15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1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3">
        <f t="shared" si="32"/>
        <v>105.5</v>
      </c>
      <c r="R331" s="15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1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3">
        <f t="shared" si="32"/>
        <v>101.82857142857142</v>
      </c>
      <c r="R332" s="15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1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3">
        <f t="shared" si="32"/>
        <v>106.60499999999999</v>
      </c>
      <c r="R333" s="15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1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3">
        <f t="shared" si="32"/>
        <v>113.015</v>
      </c>
      <c r="R334" s="15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1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3">
        <f t="shared" si="32"/>
        <v>125.22750000000001</v>
      </c>
      <c r="R335" s="15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1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3">
        <f t="shared" si="32"/>
        <v>101.19</v>
      </c>
      <c r="R336" s="15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1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3">
        <f t="shared" si="32"/>
        <v>102.76470588235294</v>
      </c>
      <c r="R337" s="15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1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3">
        <f t="shared" si="32"/>
        <v>116.83911999999998</v>
      </c>
      <c r="R338" s="15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1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3">
        <f t="shared" si="32"/>
        <v>101.16833333333335</v>
      </c>
      <c r="R339" s="15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1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3">
        <f t="shared" si="32"/>
        <v>110.13360000000002</v>
      </c>
      <c r="R340" s="15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1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3">
        <f t="shared" si="32"/>
        <v>108.08333333333333</v>
      </c>
      <c r="R341" s="15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1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3">
        <f t="shared" si="32"/>
        <v>125.02285714285715</v>
      </c>
      <c r="R342" s="15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1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3">
        <f t="shared" si="32"/>
        <v>106.71428571428572</v>
      </c>
      <c r="R343" s="15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1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3">
        <f t="shared" si="32"/>
        <v>100.36639999999998</v>
      </c>
      <c r="R344" s="15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1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3">
        <f t="shared" si="32"/>
        <v>102.02863333333335</v>
      </c>
      <c r="R345" s="15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1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3">
        <f t="shared" si="32"/>
        <v>102.08358208955224</v>
      </c>
      <c r="R346" s="15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1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3">
        <f t="shared" si="32"/>
        <v>123.27586206896552</v>
      </c>
      <c r="R347" s="15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1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3">
        <f t="shared" si="32"/>
        <v>170.28880000000001</v>
      </c>
      <c r="R348" s="15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1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3">
        <f t="shared" si="32"/>
        <v>111.59049999999999</v>
      </c>
      <c r="R349" s="15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1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3">
        <f t="shared" si="32"/>
        <v>103</v>
      </c>
      <c r="R350" s="15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1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3">
        <f t="shared" si="32"/>
        <v>106.63570159857905</v>
      </c>
      <c r="R351" s="15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1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3">
        <f t="shared" si="32"/>
        <v>114.75999999999999</v>
      </c>
      <c r="R352" s="15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1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3">
        <f t="shared" si="32"/>
        <v>127.34117647058822</v>
      </c>
      <c r="R353" s="15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1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3">
        <f t="shared" si="32"/>
        <v>116.56</v>
      </c>
      <c r="R354" s="15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1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3">
        <f t="shared" si="32"/>
        <v>108.61819426615318</v>
      </c>
      <c r="R355" s="15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1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3">
        <f t="shared" si="32"/>
        <v>103.94285714285714</v>
      </c>
      <c r="R356" s="15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1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3">
        <f t="shared" si="32"/>
        <v>116.25714285714285</v>
      </c>
      <c r="R357" s="15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1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3">
        <f t="shared" si="32"/>
        <v>102.69239999999999</v>
      </c>
      <c r="R358" s="15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1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3">
        <f t="shared" si="32"/>
        <v>174</v>
      </c>
      <c r="R359" s="15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1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3">
        <f t="shared" si="32"/>
        <v>103.08800000000001</v>
      </c>
      <c r="R360" s="15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1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3">
        <f t="shared" si="32"/>
        <v>104.85537190082646</v>
      </c>
      <c r="R361" s="15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1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3">
        <f t="shared" si="32"/>
        <v>101.375</v>
      </c>
      <c r="R362" s="15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1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3">
        <f t="shared" si="32"/>
        <v>111.07699999999998</v>
      </c>
      <c r="R363" s="15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1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3">
        <f t="shared" si="32"/>
        <v>124.15933781686496</v>
      </c>
      <c r="R364" s="15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1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3">
        <f t="shared" si="32"/>
        <v>101.33333333333334</v>
      </c>
      <c r="R365" s="15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1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3">
        <f t="shared" si="32"/>
        <v>110.16142857142856</v>
      </c>
      <c r="R366" s="15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1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3">
        <f t="shared" si="32"/>
        <v>103.97333333333334</v>
      </c>
      <c r="R367" s="15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1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3">
        <f t="shared" si="32"/>
        <v>101.31578947368421</v>
      </c>
      <c r="R368" s="15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1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3">
        <f t="shared" si="32"/>
        <v>103.3501</v>
      </c>
      <c r="R369" s="15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1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3">
        <f t="shared" si="32"/>
        <v>104.11200000000001</v>
      </c>
      <c r="R370" s="15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1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3">
        <f t="shared" si="32"/>
        <v>110.15569230769231</v>
      </c>
      <c r="R371" s="15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1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3">
        <f t="shared" si="32"/>
        <v>122.02</v>
      </c>
      <c r="R372" s="15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1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3">
        <f t="shared" si="32"/>
        <v>114.16866666666667</v>
      </c>
      <c r="R373" s="15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1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3">
        <f t="shared" si="32"/>
        <v>125.33333333333334</v>
      </c>
      <c r="R374" s="15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1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3">
        <f t="shared" si="32"/>
        <v>106.66666666666667</v>
      </c>
      <c r="R375" s="15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1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3">
        <f t="shared" si="32"/>
        <v>130.65</v>
      </c>
      <c r="R376" s="15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1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3">
        <f t="shared" si="32"/>
        <v>120</v>
      </c>
      <c r="R377" s="15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1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3">
        <f t="shared" si="32"/>
        <v>105.9591836734694</v>
      </c>
      <c r="R378" s="15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1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3">
        <f t="shared" si="32"/>
        <v>114.39999999999999</v>
      </c>
      <c r="R379" s="15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1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3">
        <f t="shared" si="32"/>
        <v>111.76666666666665</v>
      </c>
      <c r="R380" s="15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1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3">
        <f t="shared" si="32"/>
        <v>116.08000000000001</v>
      </c>
      <c r="R381" s="15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1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3">
        <f t="shared" si="32"/>
        <v>141.5</v>
      </c>
      <c r="R382" s="15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1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3">
        <f t="shared" si="32"/>
        <v>104.72999999999999</v>
      </c>
      <c r="R383" s="15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1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3">
        <f t="shared" si="32"/>
        <v>255.83333333333331</v>
      </c>
      <c r="R384" s="15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1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3">
        <f t="shared" si="32"/>
        <v>206.70670670670671</v>
      </c>
      <c r="R385" s="15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0"/>
        <v>42010.781793981485</v>
      </c>
      <c r="K386">
        <v>1417977947</v>
      </c>
      <c r="L386" s="11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3">
        <f t="shared" si="32"/>
        <v>112.105</v>
      </c>
      <c r="R386" s="15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6">(((I387/60)/60)/24)+DATE(1970,1,1)</f>
        <v>41964.626168981486</v>
      </c>
      <c r="K387">
        <v>1413986501</v>
      </c>
      <c r="L387" s="11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3">
        <f t="shared" ref="Q387:Q450" si="38">E387/D387*100</f>
        <v>105.982</v>
      </c>
      <c r="R387" s="15">
        <f t="shared" ref="R387:R450" si="39">IFERROR(E387/N387, 0)</f>
        <v>111.79535864978902</v>
      </c>
      <c r="S387" t="str">
        <f t="shared" ref="S387:S450" si="40">LEFT(P387, SEARCH("/",P387,1)-1)</f>
        <v>film &amp; video</v>
      </c>
      <c r="T387" t="str">
        <f t="shared" ref="T387:T450" si="41">RIGHT(P387,LEN(P387)-(FIND("/",P387,1)))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1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3">
        <f t="shared" si="38"/>
        <v>100.16666666666667</v>
      </c>
      <c r="R388" s="15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1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3">
        <f t="shared" si="38"/>
        <v>213.98947368421051</v>
      </c>
      <c r="R389" s="15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1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3">
        <f t="shared" si="38"/>
        <v>126.16000000000001</v>
      </c>
      <c r="R390" s="15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1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3">
        <f t="shared" si="38"/>
        <v>181.53547058823528</v>
      </c>
      <c r="R391" s="15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1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3">
        <f t="shared" si="38"/>
        <v>100</v>
      </c>
      <c r="R392" s="15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1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3">
        <f t="shared" si="38"/>
        <v>100.61</v>
      </c>
      <c r="R393" s="15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1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3">
        <f t="shared" si="38"/>
        <v>100.9027027027027</v>
      </c>
      <c r="R394" s="15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1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3">
        <f t="shared" si="38"/>
        <v>110.446</v>
      </c>
      <c r="R395" s="15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1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3">
        <f t="shared" si="38"/>
        <v>111.8936170212766</v>
      </c>
      <c r="R396" s="15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1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3">
        <f t="shared" si="38"/>
        <v>108.04450000000001</v>
      </c>
      <c r="R397" s="15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1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3">
        <f t="shared" si="38"/>
        <v>106.66666666666667</v>
      </c>
      <c r="R398" s="15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1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3">
        <f t="shared" si="38"/>
        <v>103.90027322404372</v>
      </c>
      <c r="R399" s="15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1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3">
        <f t="shared" si="38"/>
        <v>125.16000000000001</v>
      </c>
      <c r="R400" s="15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1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3">
        <f t="shared" si="38"/>
        <v>106.80499999999999</v>
      </c>
      <c r="R401" s="15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1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3">
        <f t="shared" si="38"/>
        <v>112.30249999999999</v>
      </c>
      <c r="R402" s="15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1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3">
        <f t="shared" si="38"/>
        <v>103.812</v>
      </c>
      <c r="R403" s="15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1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3">
        <f t="shared" si="38"/>
        <v>141.65</v>
      </c>
      <c r="R404" s="15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1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3">
        <f t="shared" si="38"/>
        <v>105.25999999999999</v>
      </c>
      <c r="R405" s="15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1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3">
        <f t="shared" si="38"/>
        <v>103.09142857142857</v>
      </c>
      <c r="R406" s="15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1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3">
        <f t="shared" si="38"/>
        <v>107.65957446808511</v>
      </c>
      <c r="R407" s="15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1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3">
        <f t="shared" si="38"/>
        <v>107.70464285714286</v>
      </c>
      <c r="R408" s="15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1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3">
        <f t="shared" si="38"/>
        <v>101.55000000000001</v>
      </c>
      <c r="R409" s="15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1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3">
        <f t="shared" si="38"/>
        <v>101.43766666666667</v>
      </c>
      <c r="R410" s="15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1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3">
        <f t="shared" si="38"/>
        <v>136.80000000000001</v>
      </c>
      <c r="R411" s="15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1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3">
        <f t="shared" si="38"/>
        <v>128.29999999999998</v>
      </c>
      <c r="R412" s="15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1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3">
        <f t="shared" si="38"/>
        <v>101.05</v>
      </c>
      <c r="R413" s="15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1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3">
        <f t="shared" si="38"/>
        <v>126.84</v>
      </c>
      <c r="R414" s="15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1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3">
        <f t="shared" si="38"/>
        <v>105.0859375</v>
      </c>
      <c r="R415" s="15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1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3">
        <f t="shared" si="38"/>
        <v>102.85405405405406</v>
      </c>
      <c r="R416" s="15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1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13">
        <f t="shared" si="38"/>
        <v>102.14714285714285</v>
      </c>
      <c r="R417" s="15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1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3">
        <f t="shared" si="38"/>
        <v>120.21700000000001</v>
      </c>
      <c r="R418" s="15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1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3">
        <f t="shared" si="38"/>
        <v>100.24761904761905</v>
      </c>
      <c r="R419" s="15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1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3">
        <f t="shared" si="38"/>
        <v>100.63392857142857</v>
      </c>
      <c r="R420" s="15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1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3">
        <f t="shared" si="38"/>
        <v>100.4375</v>
      </c>
      <c r="R421" s="15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1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13">
        <f t="shared" si="38"/>
        <v>0.43939393939393934</v>
      </c>
      <c r="R422" s="15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1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3">
        <f t="shared" si="38"/>
        <v>2.0066666666666668</v>
      </c>
      <c r="R423" s="15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1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3">
        <f t="shared" si="38"/>
        <v>1.075</v>
      </c>
      <c r="R424" s="15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1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3">
        <f t="shared" si="38"/>
        <v>0.76500000000000001</v>
      </c>
      <c r="R425" s="15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1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3">
        <f t="shared" si="38"/>
        <v>6.7966666666666677</v>
      </c>
      <c r="R426" s="15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1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3">
        <f t="shared" si="38"/>
        <v>1.2E-2</v>
      </c>
      <c r="R427" s="15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1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3">
        <f t="shared" si="38"/>
        <v>1.3299999999999998</v>
      </c>
      <c r="R428" s="15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1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3">
        <f t="shared" si="38"/>
        <v>0</v>
      </c>
      <c r="R429" s="15">
        <f t="shared" si="39"/>
        <v>0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1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3">
        <f t="shared" si="38"/>
        <v>5.6333333333333329</v>
      </c>
      <c r="R430" s="15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1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3">
        <f t="shared" si="38"/>
        <v>0</v>
      </c>
      <c r="R431" s="15">
        <f t="shared" si="39"/>
        <v>0</v>
      </c>
      <c r="S431" t="str">
        <f t="shared" si="40"/>
        <v>film &amp; video</v>
      </c>
      <c r="T431" t="str">
        <f t="shared" si="41"/>
        <v>animation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1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3">
        <f t="shared" si="38"/>
        <v>2.4</v>
      </c>
      <c r="R432" s="15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1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3">
        <f t="shared" si="38"/>
        <v>13.833333333333334</v>
      </c>
      <c r="R433" s="15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1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3">
        <f t="shared" si="38"/>
        <v>9.5</v>
      </c>
      <c r="R434" s="15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1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3">
        <f t="shared" si="38"/>
        <v>0</v>
      </c>
      <c r="R435" s="15">
        <f t="shared" si="39"/>
        <v>0</v>
      </c>
      <c r="S435" t="str">
        <f t="shared" si="40"/>
        <v>film &amp; video</v>
      </c>
      <c r="T435" t="str">
        <f t="shared" si="41"/>
        <v>animation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1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3">
        <f t="shared" si="38"/>
        <v>5</v>
      </c>
      <c r="R436" s="15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1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3">
        <f t="shared" si="38"/>
        <v>2.7272727272727275E-3</v>
      </c>
      <c r="R437" s="15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1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13">
        <f t="shared" si="38"/>
        <v>0</v>
      </c>
      <c r="R438" s="15">
        <f t="shared" si="39"/>
        <v>0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1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13">
        <f t="shared" si="38"/>
        <v>0</v>
      </c>
      <c r="R439" s="15">
        <f t="shared" si="39"/>
        <v>0</v>
      </c>
      <c r="S439" t="str">
        <f t="shared" si="40"/>
        <v>film &amp; video</v>
      </c>
      <c r="T439" t="str">
        <f t="shared" si="41"/>
        <v>animation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1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3">
        <f t="shared" si="38"/>
        <v>9.379999999999999</v>
      </c>
      <c r="R440" s="15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1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3">
        <f t="shared" si="38"/>
        <v>0</v>
      </c>
      <c r="R441" s="15">
        <f t="shared" si="39"/>
        <v>0</v>
      </c>
      <c r="S441" t="str">
        <f t="shared" si="40"/>
        <v>film &amp; video</v>
      </c>
      <c r="T441" t="str">
        <f t="shared" si="41"/>
        <v>animation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1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3">
        <f t="shared" si="38"/>
        <v>0.1</v>
      </c>
      <c r="R442" s="15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1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3">
        <f t="shared" si="38"/>
        <v>0</v>
      </c>
      <c r="R443" s="15">
        <f t="shared" si="39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1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3">
        <f t="shared" si="38"/>
        <v>39.358823529411765</v>
      </c>
      <c r="R444" s="15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1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3">
        <f t="shared" si="38"/>
        <v>0.1</v>
      </c>
      <c r="R445" s="15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1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3">
        <f t="shared" si="38"/>
        <v>5</v>
      </c>
      <c r="R446" s="15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1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3">
        <f t="shared" si="38"/>
        <v>3.3333333333333335E-3</v>
      </c>
      <c r="R447" s="15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1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3">
        <f t="shared" si="38"/>
        <v>7.2952380952380951</v>
      </c>
      <c r="R448" s="15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1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3">
        <f t="shared" si="38"/>
        <v>1.6666666666666666E-2</v>
      </c>
      <c r="R449" s="15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6"/>
        <v>41773.758043981477</v>
      </c>
      <c r="K450">
        <v>1398363095</v>
      </c>
      <c r="L450" s="11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3">
        <f t="shared" si="38"/>
        <v>3.2804000000000002</v>
      </c>
      <c r="R450" s="15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2">(((I451/60)/60)/24)+DATE(1970,1,1)</f>
        <v>41564.568113425928</v>
      </c>
      <c r="K451">
        <v>1379425085</v>
      </c>
      <c r="L451" s="11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3">
        <f t="shared" ref="Q451:Q514" si="44">E451/D451*100</f>
        <v>2.25</v>
      </c>
      <c r="R451" s="15">
        <f t="shared" ref="R451:R514" si="45">IFERROR(E451/N451, 0)</f>
        <v>9</v>
      </c>
      <c r="S451" t="str">
        <f t="shared" ref="S451:S514" si="46">LEFT(P451, SEARCH("/",P451,1)-1)</f>
        <v>film &amp; video</v>
      </c>
      <c r="T451" t="str">
        <f t="shared" ref="T451:T514" si="47">RIGHT(P451,LEN(P451)-(FIND("/",P451,1)))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1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3">
        <f t="shared" si="44"/>
        <v>0.79200000000000004</v>
      </c>
      <c r="R452" s="15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1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3">
        <f t="shared" si="44"/>
        <v>0</v>
      </c>
      <c r="R453" s="15">
        <f t="shared" si="45"/>
        <v>0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1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3">
        <f t="shared" si="44"/>
        <v>64</v>
      </c>
      <c r="R454" s="15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1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3">
        <f t="shared" si="44"/>
        <v>2.7404479578392621E-2</v>
      </c>
      <c r="R455" s="15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1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3">
        <f t="shared" si="44"/>
        <v>0.82000000000000006</v>
      </c>
      <c r="R456" s="15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1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3">
        <f t="shared" si="44"/>
        <v>6.9230769230769221E-2</v>
      </c>
      <c r="R457" s="15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1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3">
        <f t="shared" si="44"/>
        <v>0.68631863186318631</v>
      </c>
      <c r="R458" s="15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1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3">
        <f t="shared" si="44"/>
        <v>0</v>
      </c>
      <c r="R459" s="15">
        <f t="shared" si="45"/>
        <v>0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1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3">
        <f t="shared" si="44"/>
        <v>8.2100000000000009</v>
      </c>
      <c r="R460" s="15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1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13">
        <f t="shared" si="44"/>
        <v>6.4102564102564097E-2</v>
      </c>
      <c r="R461" s="15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1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3">
        <f t="shared" si="44"/>
        <v>0.29411764705882354</v>
      </c>
      <c r="R462" s="15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1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13">
        <f t="shared" si="44"/>
        <v>0</v>
      </c>
      <c r="R463" s="15">
        <f t="shared" si="45"/>
        <v>0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1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3">
        <f t="shared" si="44"/>
        <v>0</v>
      </c>
      <c r="R464" s="15">
        <f t="shared" si="45"/>
        <v>0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1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3">
        <f t="shared" si="44"/>
        <v>2.2727272727272729</v>
      </c>
      <c r="R465" s="15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1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3">
        <f t="shared" si="44"/>
        <v>9.9009900990099015E-2</v>
      </c>
      <c r="R466" s="15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1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3">
        <f t="shared" si="44"/>
        <v>26.953125</v>
      </c>
      <c r="R467" s="15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1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3">
        <f t="shared" si="44"/>
        <v>0.76</v>
      </c>
      <c r="R468" s="15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1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3">
        <f t="shared" si="44"/>
        <v>21.574999999999999</v>
      </c>
      <c r="R469" s="15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1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3">
        <f t="shared" si="44"/>
        <v>0</v>
      </c>
      <c r="R470" s="15">
        <f t="shared" si="45"/>
        <v>0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1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3">
        <f t="shared" si="44"/>
        <v>0</v>
      </c>
      <c r="R471" s="15">
        <f t="shared" si="45"/>
        <v>0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1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3">
        <f t="shared" si="44"/>
        <v>1.02</v>
      </c>
      <c r="R472" s="15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1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3">
        <f t="shared" si="44"/>
        <v>11.892727272727273</v>
      </c>
      <c r="R473" s="15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1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3">
        <f t="shared" si="44"/>
        <v>17.625</v>
      </c>
      <c r="R474" s="15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1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3">
        <f t="shared" si="44"/>
        <v>2.87</v>
      </c>
      <c r="R475" s="15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1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3">
        <f t="shared" si="44"/>
        <v>3.0303030303030304E-2</v>
      </c>
      <c r="R476" s="15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1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3">
        <f t="shared" si="44"/>
        <v>0</v>
      </c>
      <c r="R477" s="15">
        <f t="shared" si="45"/>
        <v>0</v>
      </c>
      <c r="S477" t="str">
        <f t="shared" si="46"/>
        <v>film &amp; video</v>
      </c>
      <c r="T477" t="str">
        <f t="shared" si="47"/>
        <v>animation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1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3">
        <f t="shared" si="44"/>
        <v>2.230268181818182</v>
      </c>
      <c r="R478" s="15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1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13">
        <f t="shared" si="44"/>
        <v>0</v>
      </c>
      <c r="R479" s="15">
        <f t="shared" si="45"/>
        <v>0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1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3">
        <f t="shared" si="44"/>
        <v>0</v>
      </c>
      <c r="R480" s="15">
        <f t="shared" si="45"/>
        <v>0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1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3">
        <f t="shared" si="44"/>
        <v>32.56</v>
      </c>
      <c r="R481" s="15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1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3">
        <f t="shared" si="44"/>
        <v>19.41</v>
      </c>
      <c r="R482" s="15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1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3">
        <f t="shared" si="44"/>
        <v>6.1</v>
      </c>
      <c r="R483" s="15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1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3">
        <f t="shared" si="44"/>
        <v>0.1</v>
      </c>
      <c r="R484" s="15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1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3">
        <f t="shared" si="44"/>
        <v>50.2</v>
      </c>
      <c r="R485" s="15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1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3">
        <f t="shared" si="44"/>
        <v>0.18625</v>
      </c>
      <c r="R486" s="15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1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3">
        <f t="shared" si="44"/>
        <v>21.906971229845084</v>
      </c>
      <c r="R487" s="15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1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13">
        <f t="shared" si="44"/>
        <v>9.0909090909090905E-3</v>
      </c>
      <c r="R488" s="15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1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3">
        <f t="shared" si="44"/>
        <v>0</v>
      </c>
      <c r="R489" s="15">
        <f t="shared" si="45"/>
        <v>0</v>
      </c>
      <c r="S489" t="str">
        <f t="shared" si="46"/>
        <v>film &amp; video</v>
      </c>
      <c r="T489" t="str">
        <f t="shared" si="47"/>
        <v>animation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1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3">
        <f t="shared" si="44"/>
        <v>0</v>
      </c>
      <c r="R490" s="15">
        <f t="shared" si="45"/>
        <v>0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1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3">
        <f t="shared" si="44"/>
        <v>0.28667813379201834</v>
      </c>
      <c r="R491" s="15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1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3">
        <f t="shared" si="44"/>
        <v>0</v>
      </c>
      <c r="R492" s="15">
        <f t="shared" si="45"/>
        <v>0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1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3">
        <f t="shared" si="44"/>
        <v>0</v>
      </c>
      <c r="R493" s="15">
        <f t="shared" si="45"/>
        <v>0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1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13">
        <f t="shared" si="44"/>
        <v>0</v>
      </c>
      <c r="R494" s="15">
        <f t="shared" si="45"/>
        <v>0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1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3">
        <f t="shared" si="44"/>
        <v>0</v>
      </c>
      <c r="R495" s="15">
        <f t="shared" si="45"/>
        <v>0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1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3">
        <f t="shared" si="44"/>
        <v>0.155</v>
      </c>
      <c r="R496" s="15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1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3">
        <f t="shared" si="44"/>
        <v>0</v>
      </c>
      <c r="R497" s="15">
        <f t="shared" si="45"/>
        <v>0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1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13">
        <f t="shared" si="44"/>
        <v>1.6666666666666668E-3</v>
      </c>
      <c r="R498" s="15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1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3">
        <f t="shared" si="44"/>
        <v>0.6696428571428571</v>
      </c>
      <c r="R499" s="15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1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3">
        <f t="shared" si="44"/>
        <v>4.5985132395404564</v>
      </c>
      <c r="R500" s="15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1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3">
        <f t="shared" si="44"/>
        <v>9.5500000000000007</v>
      </c>
      <c r="R501" s="15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1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3">
        <f t="shared" si="44"/>
        <v>3.3076923076923079</v>
      </c>
      <c r="R502" s="15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1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3">
        <f t="shared" si="44"/>
        <v>0</v>
      </c>
      <c r="R503" s="15">
        <f t="shared" si="45"/>
        <v>0</v>
      </c>
      <c r="S503" t="str">
        <f t="shared" si="46"/>
        <v>film &amp; video</v>
      </c>
      <c r="T503" t="str">
        <f t="shared" si="47"/>
        <v>animation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1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3">
        <f t="shared" si="44"/>
        <v>1.1499999999999999</v>
      </c>
      <c r="R504" s="15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1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3">
        <f t="shared" si="44"/>
        <v>1.7538461538461538</v>
      </c>
      <c r="R505" s="15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1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13">
        <f t="shared" si="44"/>
        <v>1.3673469387755102</v>
      </c>
      <c r="R506" s="15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1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3">
        <f t="shared" si="44"/>
        <v>0.43333333333333329</v>
      </c>
      <c r="R507" s="15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1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3">
        <f t="shared" si="44"/>
        <v>0.125</v>
      </c>
      <c r="R508" s="15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1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3">
        <f t="shared" si="44"/>
        <v>3.2</v>
      </c>
      <c r="R509" s="15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1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3">
        <f t="shared" si="44"/>
        <v>0.8</v>
      </c>
      <c r="R510" s="15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1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3">
        <f t="shared" si="44"/>
        <v>0.2</v>
      </c>
      <c r="R511" s="15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1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3">
        <f t="shared" si="44"/>
        <v>0</v>
      </c>
      <c r="R512" s="15">
        <f t="shared" si="45"/>
        <v>0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1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3">
        <f t="shared" si="44"/>
        <v>3</v>
      </c>
      <c r="R513" s="15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2"/>
        <v>42694.783877314811</v>
      </c>
      <c r="K514">
        <v>1475776127</v>
      </c>
      <c r="L514" s="11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3">
        <f t="shared" si="44"/>
        <v>0.13749999999999998</v>
      </c>
      <c r="R514" s="15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8">(((I515/60)/60)/24)+DATE(1970,1,1)</f>
        <v>42597.291666666672</v>
      </c>
      <c r="K515">
        <v>1467387705</v>
      </c>
      <c r="L515" s="11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3">
        <f t="shared" ref="Q515:Q578" si="50">E515/D515*100</f>
        <v>13.923999999999999</v>
      </c>
      <c r="R515" s="15">
        <f t="shared" ref="R515:R578" si="51">IFERROR(E515/N515, 0)</f>
        <v>102.38235294117646</v>
      </c>
      <c r="S515" t="str">
        <f t="shared" ref="S515:S578" si="52">LEFT(P515, SEARCH("/",P515,1)-1)</f>
        <v>film &amp; video</v>
      </c>
      <c r="T515" t="str">
        <f t="shared" ref="T515:T578" si="53">RIGHT(P515,LEN(P515)-(FIND("/",P515,1)))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1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3">
        <f t="shared" si="50"/>
        <v>3.3333333333333335</v>
      </c>
      <c r="R516" s="15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1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3">
        <f t="shared" si="50"/>
        <v>25.41340206185567</v>
      </c>
      <c r="R517" s="15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1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3">
        <f t="shared" si="50"/>
        <v>0</v>
      </c>
      <c r="R518" s="15">
        <f t="shared" si="51"/>
        <v>0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1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3">
        <f t="shared" si="50"/>
        <v>1.3666666666666667</v>
      </c>
      <c r="R519" s="15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1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3">
        <f t="shared" si="50"/>
        <v>0</v>
      </c>
      <c r="R520" s="15">
        <f t="shared" si="51"/>
        <v>0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1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3">
        <f t="shared" si="50"/>
        <v>22.881426547787683</v>
      </c>
      <c r="R521" s="15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1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3">
        <f t="shared" si="50"/>
        <v>102.1</v>
      </c>
      <c r="R522" s="15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1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3">
        <f t="shared" si="50"/>
        <v>104.64</v>
      </c>
      <c r="R523" s="15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1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3">
        <f t="shared" si="50"/>
        <v>114.66666666666667</v>
      </c>
      <c r="R524" s="15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1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3">
        <f t="shared" si="50"/>
        <v>120.6</v>
      </c>
      <c r="R525" s="15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1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3">
        <f t="shared" si="50"/>
        <v>108.67285714285715</v>
      </c>
      <c r="R526" s="15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1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3">
        <f t="shared" si="50"/>
        <v>100</v>
      </c>
      <c r="R527" s="15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1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3">
        <f t="shared" si="50"/>
        <v>113.99999999999999</v>
      </c>
      <c r="R528" s="15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1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3">
        <f t="shared" si="50"/>
        <v>100.85</v>
      </c>
      <c r="R529" s="15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1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3">
        <f t="shared" si="50"/>
        <v>115.65217391304347</v>
      </c>
      <c r="R530" s="15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1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3">
        <f t="shared" si="50"/>
        <v>130.41666666666666</v>
      </c>
      <c r="R531" s="15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1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3">
        <f t="shared" si="50"/>
        <v>107.78267254038178</v>
      </c>
      <c r="R532" s="15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1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3">
        <f t="shared" si="50"/>
        <v>100</v>
      </c>
      <c r="R533" s="15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1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3">
        <f t="shared" si="50"/>
        <v>123.25</v>
      </c>
      <c r="R534" s="15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1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3">
        <f t="shared" si="50"/>
        <v>100.2</v>
      </c>
      <c r="R535" s="15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1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3">
        <f t="shared" si="50"/>
        <v>104.66666666666666</v>
      </c>
      <c r="R536" s="15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1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3">
        <f t="shared" si="50"/>
        <v>102.49999999999999</v>
      </c>
      <c r="R537" s="15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1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3">
        <f t="shared" si="50"/>
        <v>118.25757575757576</v>
      </c>
      <c r="R538" s="15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1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3">
        <f t="shared" si="50"/>
        <v>120.5</v>
      </c>
      <c r="R539" s="15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1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3">
        <f t="shared" si="50"/>
        <v>302.42</v>
      </c>
      <c r="R540" s="15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1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3">
        <f t="shared" si="50"/>
        <v>100.64400000000001</v>
      </c>
      <c r="R541" s="15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1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3">
        <f t="shared" si="50"/>
        <v>6.6666666666666671E-3</v>
      </c>
      <c r="R542" s="15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1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3">
        <f t="shared" si="50"/>
        <v>0.55555555555555558</v>
      </c>
      <c r="R543" s="15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1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3">
        <f t="shared" si="50"/>
        <v>3.9999999999999996E-4</v>
      </c>
      <c r="R544" s="15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1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3">
        <f t="shared" si="50"/>
        <v>0.31818181818181818</v>
      </c>
      <c r="R545" s="15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1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3">
        <f t="shared" si="50"/>
        <v>1.2</v>
      </c>
      <c r="R546" s="15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1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3">
        <f t="shared" si="50"/>
        <v>27.383999999999997</v>
      </c>
      <c r="R547" s="15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1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3">
        <f t="shared" si="50"/>
        <v>8.666666666666667E-2</v>
      </c>
      <c r="R548" s="15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1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3">
        <f t="shared" si="50"/>
        <v>0</v>
      </c>
      <c r="R549" s="15">
        <f t="shared" si="51"/>
        <v>0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1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3">
        <f t="shared" si="50"/>
        <v>0.09</v>
      </c>
      <c r="R550" s="15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1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3">
        <f t="shared" si="50"/>
        <v>2.7199999999999998</v>
      </c>
      <c r="R551" s="15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1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3">
        <f t="shared" si="50"/>
        <v>0.70000000000000007</v>
      </c>
      <c r="R552" s="15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1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3">
        <f t="shared" si="50"/>
        <v>5.0413333333333332</v>
      </c>
      <c r="R553" s="15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1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3">
        <f t="shared" si="50"/>
        <v>0</v>
      </c>
      <c r="R554" s="15">
        <f t="shared" si="51"/>
        <v>0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1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13">
        <f t="shared" si="50"/>
        <v>0.49199999999999999</v>
      </c>
      <c r="R555" s="15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1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3">
        <f t="shared" si="50"/>
        <v>36.589147286821706</v>
      </c>
      <c r="R556" s="15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1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3">
        <f t="shared" si="50"/>
        <v>0</v>
      </c>
      <c r="R557" s="15">
        <f t="shared" si="51"/>
        <v>0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1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3">
        <f t="shared" si="50"/>
        <v>2.5</v>
      </c>
      <c r="R558" s="15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1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3">
        <f t="shared" si="50"/>
        <v>0.91066666666666674</v>
      </c>
      <c r="R559" s="15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1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3">
        <f t="shared" si="50"/>
        <v>0</v>
      </c>
      <c r="R560" s="15">
        <f t="shared" si="51"/>
        <v>0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1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3">
        <f t="shared" si="50"/>
        <v>2.0833333333333336E-2</v>
      </c>
      <c r="R561" s="15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1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3">
        <f t="shared" si="50"/>
        <v>1.2E-2</v>
      </c>
      <c r="R562" s="15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1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3">
        <f t="shared" si="50"/>
        <v>0.36666666666666664</v>
      </c>
      <c r="R563" s="15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1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3">
        <f t="shared" si="50"/>
        <v>0</v>
      </c>
      <c r="R564" s="15">
        <f t="shared" si="51"/>
        <v>0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1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3">
        <f t="shared" si="50"/>
        <v>9.0666666666666659E-2</v>
      </c>
      <c r="R565" s="15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1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3">
        <f t="shared" si="50"/>
        <v>5.5555555555555558E-3</v>
      </c>
      <c r="R566" s="15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1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3">
        <f t="shared" si="50"/>
        <v>0</v>
      </c>
      <c r="R567" s="15">
        <f t="shared" si="51"/>
        <v>0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1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13">
        <f t="shared" si="50"/>
        <v>0.02</v>
      </c>
      <c r="R568" s="15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1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3">
        <f t="shared" si="50"/>
        <v>0</v>
      </c>
      <c r="R569" s="15">
        <f t="shared" si="51"/>
        <v>0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1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13">
        <f t="shared" si="50"/>
        <v>1</v>
      </c>
      <c r="R570" s="15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1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3">
        <f t="shared" si="50"/>
        <v>0.8</v>
      </c>
      <c r="R571" s="15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1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3">
        <f t="shared" si="50"/>
        <v>0.16705882352941176</v>
      </c>
      <c r="R572" s="15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1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3">
        <f t="shared" si="50"/>
        <v>0.42399999999999999</v>
      </c>
      <c r="R573" s="15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1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13">
        <f t="shared" si="50"/>
        <v>0</v>
      </c>
      <c r="R574" s="15">
        <f t="shared" si="51"/>
        <v>0</v>
      </c>
      <c r="S574" t="str">
        <f t="shared" si="52"/>
        <v>technology</v>
      </c>
      <c r="T574" t="str">
        <f t="shared" si="53"/>
        <v>web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1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3">
        <f t="shared" si="50"/>
        <v>0.38925389253892539</v>
      </c>
      <c r="R575" s="15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1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3">
        <f t="shared" si="50"/>
        <v>0.7155635062611807</v>
      </c>
      <c r="R576" s="15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1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3">
        <f t="shared" si="50"/>
        <v>0.43166666666666664</v>
      </c>
      <c r="R577" s="15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8"/>
        <v>42091.43</v>
      </c>
      <c r="K578">
        <v>1422357552</v>
      </c>
      <c r="L578" s="11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3">
        <f t="shared" si="50"/>
        <v>1.25E-3</v>
      </c>
      <c r="R578" s="15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4">(((I579/60)/60)/24)+DATE(1970,1,1)</f>
        <v>42510.589143518519</v>
      </c>
      <c r="K579">
        <v>1458569302</v>
      </c>
      <c r="L579" s="11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3">
        <f t="shared" ref="Q579:Q642" si="56">E579/D579*100</f>
        <v>0.2</v>
      </c>
      <c r="R579" s="15">
        <f t="shared" ref="R579:R642" si="57">IFERROR(E579/N579, 0)</f>
        <v>10</v>
      </c>
      <c r="S579" t="str">
        <f t="shared" ref="S579:S642" si="58">LEFT(P579, SEARCH("/",P579,1)-1)</f>
        <v>technology</v>
      </c>
      <c r="T579" t="str">
        <f t="shared" ref="T579:T642" si="59">RIGHT(P579,LEN(P579)-(FIND("/",P579,1)))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1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3">
        <f t="shared" si="56"/>
        <v>1.12E-2</v>
      </c>
      <c r="R580" s="15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1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3">
        <f t="shared" si="56"/>
        <v>1.4583333333333333</v>
      </c>
      <c r="R581" s="15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1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3">
        <f t="shared" si="56"/>
        <v>3.3333333333333333E-2</v>
      </c>
      <c r="R582" s="15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1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3">
        <f t="shared" si="56"/>
        <v>0</v>
      </c>
      <c r="R583" s="15">
        <f t="shared" si="57"/>
        <v>0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1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3">
        <f t="shared" si="56"/>
        <v>0</v>
      </c>
      <c r="R584" s="15">
        <f t="shared" si="57"/>
        <v>0</v>
      </c>
      <c r="S584" t="str">
        <f t="shared" si="58"/>
        <v>technology</v>
      </c>
      <c r="T584" t="str">
        <f t="shared" si="59"/>
        <v>web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1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13">
        <f t="shared" si="56"/>
        <v>1.1111111111111112E-2</v>
      </c>
      <c r="R585" s="15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1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3">
        <f t="shared" si="56"/>
        <v>1</v>
      </c>
      <c r="R586" s="15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1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13">
        <f t="shared" si="56"/>
        <v>0</v>
      </c>
      <c r="R587" s="15">
        <f t="shared" si="57"/>
        <v>0</v>
      </c>
      <c r="S587" t="str">
        <f t="shared" si="58"/>
        <v>technology</v>
      </c>
      <c r="T587" t="str">
        <f t="shared" si="59"/>
        <v>web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1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3">
        <f t="shared" si="56"/>
        <v>0.55999999999999994</v>
      </c>
      <c r="R588" s="15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1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3">
        <f t="shared" si="56"/>
        <v>9.0833333333333339</v>
      </c>
      <c r="R589" s="15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1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3">
        <f t="shared" si="56"/>
        <v>3.3444444444444441</v>
      </c>
      <c r="R590" s="15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1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3">
        <f t="shared" si="56"/>
        <v>1.3333333333333334E-2</v>
      </c>
      <c r="R591" s="15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1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3">
        <f t="shared" si="56"/>
        <v>4.46</v>
      </c>
      <c r="R592" s="15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1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3">
        <f t="shared" si="56"/>
        <v>6.0999999999999999E-2</v>
      </c>
      <c r="R593" s="15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1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3">
        <f t="shared" si="56"/>
        <v>3.3333333333333335</v>
      </c>
      <c r="R594" s="15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1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3">
        <f t="shared" si="56"/>
        <v>23</v>
      </c>
      <c r="R595" s="15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1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3">
        <f t="shared" si="56"/>
        <v>0.104</v>
      </c>
      <c r="R596" s="15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1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3">
        <f t="shared" si="56"/>
        <v>0.42599999999999999</v>
      </c>
      <c r="R597" s="15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1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3">
        <f t="shared" si="56"/>
        <v>0.03</v>
      </c>
      <c r="R598" s="15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1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3">
        <f t="shared" si="56"/>
        <v>0.26666666666666666</v>
      </c>
      <c r="R599" s="15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1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13">
        <f t="shared" si="56"/>
        <v>34</v>
      </c>
      <c r="R600" s="15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1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3">
        <f t="shared" si="56"/>
        <v>6.2E-2</v>
      </c>
      <c r="R601" s="15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1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3">
        <f t="shared" si="56"/>
        <v>2</v>
      </c>
      <c r="R602" s="15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1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3">
        <f t="shared" si="56"/>
        <v>1.4000000000000001</v>
      </c>
      <c r="R603" s="15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1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13">
        <f t="shared" si="56"/>
        <v>0</v>
      </c>
      <c r="R604" s="15">
        <f t="shared" si="57"/>
        <v>0</v>
      </c>
      <c r="S604" t="str">
        <f t="shared" si="58"/>
        <v>technology</v>
      </c>
      <c r="T604" t="str">
        <f t="shared" si="59"/>
        <v>web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1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3">
        <f t="shared" si="56"/>
        <v>3.9334666666666664</v>
      </c>
      <c r="R605" s="15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1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3">
        <f t="shared" si="56"/>
        <v>0</v>
      </c>
      <c r="R606" s="15">
        <f t="shared" si="57"/>
        <v>0</v>
      </c>
      <c r="S606" t="str">
        <f t="shared" si="58"/>
        <v>technology</v>
      </c>
      <c r="T606" t="str">
        <f t="shared" si="59"/>
        <v>web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1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3">
        <f t="shared" si="56"/>
        <v>2.62</v>
      </c>
      <c r="R607" s="15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1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3">
        <f t="shared" si="56"/>
        <v>0.2</v>
      </c>
      <c r="R608" s="15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1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3">
        <f t="shared" si="56"/>
        <v>0</v>
      </c>
      <c r="R609" s="15">
        <f t="shared" si="57"/>
        <v>0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1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3">
        <f t="shared" si="56"/>
        <v>0.97400000000000009</v>
      </c>
      <c r="R610" s="15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1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3">
        <f t="shared" si="56"/>
        <v>0.64102564102564097</v>
      </c>
      <c r="R611" s="15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1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13">
        <f t="shared" si="56"/>
        <v>0</v>
      </c>
      <c r="R612" s="15">
        <f t="shared" si="57"/>
        <v>0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1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3">
        <f t="shared" si="56"/>
        <v>0</v>
      </c>
      <c r="R613" s="15">
        <f t="shared" si="57"/>
        <v>0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1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3">
        <f t="shared" si="56"/>
        <v>0</v>
      </c>
      <c r="R614" s="15">
        <f t="shared" si="57"/>
        <v>0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1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3">
        <f t="shared" si="56"/>
        <v>21.363333333333333</v>
      </c>
      <c r="R615" s="15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1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3">
        <f t="shared" si="56"/>
        <v>0</v>
      </c>
      <c r="R616" s="15">
        <f t="shared" si="57"/>
        <v>0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1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3">
        <f t="shared" si="56"/>
        <v>0</v>
      </c>
      <c r="R617" s="15">
        <f t="shared" si="57"/>
        <v>0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1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3">
        <f t="shared" si="56"/>
        <v>0</v>
      </c>
      <c r="R618" s="15">
        <f t="shared" si="57"/>
        <v>0</v>
      </c>
      <c r="S618" t="str">
        <f t="shared" si="58"/>
        <v>technology</v>
      </c>
      <c r="T618" t="str">
        <f t="shared" si="59"/>
        <v>web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1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3">
        <f t="shared" si="56"/>
        <v>3</v>
      </c>
      <c r="R619" s="15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1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3">
        <f t="shared" si="56"/>
        <v>0</v>
      </c>
      <c r="R620" s="15">
        <f t="shared" si="57"/>
        <v>0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1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3">
        <f t="shared" si="56"/>
        <v>3.9999999999999996E-5</v>
      </c>
      <c r="R621" s="15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1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3">
        <f t="shared" si="56"/>
        <v>1</v>
      </c>
      <c r="R622" s="15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1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3">
        <f t="shared" si="56"/>
        <v>1.044</v>
      </c>
      <c r="R623" s="15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1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3">
        <f t="shared" si="56"/>
        <v>5.6833333333333336</v>
      </c>
      <c r="R624" s="15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1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3">
        <f t="shared" si="56"/>
        <v>0</v>
      </c>
      <c r="R625" s="15">
        <f t="shared" si="57"/>
        <v>0</v>
      </c>
      <c r="S625" t="str">
        <f t="shared" si="58"/>
        <v>technology</v>
      </c>
      <c r="T625" t="str">
        <f t="shared" si="59"/>
        <v>web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1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3">
        <f t="shared" si="56"/>
        <v>0</v>
      </c>
      <c r="R626" s="15">
        <f t="shared" si="57"/>
        <v>0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1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3">
        <f t="shared" si="56"/>
        <v>0</v>
      </c>
      <c r="R627" s="15">
        <f t="shared" si="57"/>
        <v>0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1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3">
        <f t="shared" si="56"/>
        <v>17.380000000000003</v>
      </c>
      <c r="R628" s="15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1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3">
        <f t="shared" si="56"/>
        <v>0.02</v>
      </c>
      <c r="R629" s="15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1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3">
        <f t="shared" si="56"/>
        <v>0</v>
      </c>
      <c r="R630" s="15">
        <f t="shared" si="57"/>
        <v>0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1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3">
        <f t="shared" si="56"/>
        <v>0.17500000000000002</v>
      </c>
      <c r="R631" s="15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1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3">
        <f t="shared" si="56"/>
        <v>8.3340278356529712E-2</v>
      </c>
      <c r="R632" s="15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1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3">
        <f t="shared" si="56"/>
        <v>1.38</v>
      </c>
      <c r="R633" s="15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1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3">
        <f t="shared" si="56"/>
        <v>0</v>
      </c>
      <c r="R634" s="15">
        <f t="shared" si="57"/>
        <v>0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1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3">
        <f t="shared" si="56"/>
        <v>12.45</v>
      </c>
      <c r="R635" s="15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1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3">
        <f t="shared" si="56"/>
        <v>0.02</v>
      </c>
      <c r="R636" s="15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1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3">
        <f t="shared" si="56"/>
        <v>8.0000000000000002E-3</v>
      </c>
      <c r="R637" s="15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1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3">
        <f t="shared" si="56"/>
        <v>0.2</v>
      </c>
      <c r="R638" s="15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1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3">
        <f t="shared" si="56"/>
        <v>0</v>
      </c>
      <c r="R639" s="15">
        <f t="shared" si="57"/>
        <v>0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1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3">
        <f t="shared" si="56"/>
        <v>9.0000000000000011E-3</v>
      </c>
      <c r="R640" s="15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1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3">
        <f t="shared" si="56"/>
        <v>9.9999999999999991E-5</v>
      </c>
      <c r="R641" s="15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4"/>
        <v>42698.958333333328</v>
      </c>
      <c r="K642">
        <v>1478685915</v>
      </c>
      <c r="L642" s="11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3">
        <f t="shared" si="56"/>
        <v>144.28571428571428</v>
      </c>
      <c r="R642" s="15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0">(((I643/60)/60)/24)+DATE(1970,1,1)</f>
        <v>42229.57</v>
      </c>
      <c r="K643">
        <v>1436881248</v>
      </c>
      <c r="L643" s="11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3">
        <f t="shared" ref="Q643:Q706" si="62">E643/D643*100</f>
        <v>119.16249999999999</v>
      </c>
      <c r="R643" s="15">
        <f t="shared" ref="R643:R706" si="63">IFERROR(E643/N643, 0)</f>
        <v>151.31746031746033</v>
      </c>
      <c r="S643" t="str">
        <f t="shared" ref="S643:S706" si="64">LEFT(P643, SEARCH("/",P643,1)-1)</f>
        <v>technology</v>
      </c>
      <c r="T643" t="str">
        <f t="shared" ref="T643:T706" si="65">RIGHT(P643,LEN(P643)-(FIND("/",P643,1)))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1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3">
        <f t="shared" si="62"/>
        <v>1460.4850000000001</v>
      </c>
      <c r="R644" s="15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1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3">
        <f t="shared" si="62"/>
        <v>105.80799999999999</v>
      </c>
      <c r="R645" s="15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1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3">
        <f t="shared" si="62"/>
        <v>300.11791999999997</v>
      </c>
      <c r="R646" s="15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1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3">
        <f t="shared" si="62"/>
        <v>278.7</v>
      </c>
      <c r="R647" s="15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1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3">
        <f t="shared" si="62"/>
        <v>131.87625</v>
      </c>
      <c r="R648" s="15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1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3">
        <f t="shared" si="62"/>
        <v>107.05</v>
      </c>
      <c r="R649" s="15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1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3">
        <f t="shared" si="62"/>
        <v>126.82285714285715</v>
      </c>
      <c r="R650" s="15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1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3">
        <f t="shared" si="62"/>
        <v>139.96</v>
      </c>
      <c r="R651" s="15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1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3">
        <f t="shared" si="62"/>
        <v>112.4</v>
      </c>
      <c r="R652" s="15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1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3">
        <f t="shared" si="62"/>
        <v>100.52799999999999</v>
      </c>
      <c r="R653" s="15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1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3">
        <f t="shared" si="62"/>
        <v>100.46666666666665</v>
      </c>
      <c r="R654" s="15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1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3">
        <f t="shared" si="62"/>
        <v>141.446</v>
      </c>
      <c r="R655" s="15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1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3">
        <f t="shared" si="62"/>
        <v>267.29166666666669</v>
      </c>
      <c r="R656" s="15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1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3">
        <f t="shared" si="62"/>
        <v>146.88749999999999</v>
      </c>
      <c r="R657" s="15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1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3">
        <f t="shared" si="62"/>
        <v>213.56</v>
      </c>
      <c r="R658" s="15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1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3">
        <f t="shared" si="62"/>
        <v>125.69999999999999</v>
      </c>
      <c r="R659" s="15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1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3">
        <f t="shared" si="62"/>
        <v>104.46206037108834</v>
      </c>
      <c r="R660" s="15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1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3">
        <f t="shared" si="62"/>
        <v>100.56666666666668</v>
      </c>
      <c r="R661" s="15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1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3">
        <f t="shared" si="62"/>
        <v>3.0579999999999998</v>
      </c>
      <c r="R662" s="15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1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3">
        <f t="shared" si="62"/>
        <v>0.95</v>
      </c>
      <c r="R663" s="15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1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3">
        <f t="shared" si="62"/>
        <v>0.4</v>
      </c>
      <c r="R664" s="15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1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3">
        <f t="shared" si="62"/>
        <v>0.35000000000000003</v>
      </c>
      <c r="R665" s="15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1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3">
        <f t="shared" si="62"/>
        <v>7.5333333333333332</v>
      </c>
      <c r="R666" s="15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1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3">
        <f t="shared" si="62"/>
        <v>18.64</v>
      </c>
      <c r="R667" s="15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1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3">
        <f t="shared" si="62"/>
        <v>4.0000000000000001E-3</v>
      </c>
      <c r="R668" s="15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1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3">
        <f t="shared" si="62"/>
        <v>10.02</v>
      </c>
      <c r="R669" s="15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1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3">
        <f t="shared" si="62"/>
        <v>4.5600000000000005</v>
      </c>
      <c r="R670" s="15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1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3">
        <f t="shared" si="62"/>
        <v>21.5075</v>
      </c>
      <c r="R671" s="15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1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3">
        <f t="shared" si="62"/>
        <v>29.276666666666667</v>
      </c>
      <c r="R672" s="15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1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3">
        <f t="shared" si="62"/>
        <v>39.426666666666662</v>
      </c>
      <c r="R673" s="15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1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3">
        <f t="shared" si="62"/>
        <v>21.628</v>
      </c>
      <c r="R674" s="15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1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3">
        <f t="shared" si="62"/>
        <v>0.20500000000000002</v>
      </c>
      <c r="R675" s="15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1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3">
        <f t="shared" si="62"/>
        <v>0.03</v>
      </c>
      <c r="R676" s="15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1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3">
        <f t="shared" si="62"/>
        <v>14.85</v>
      </c>
      <c r="R677" s="15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1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3">
        <f t="shared" si="62"/>
        <v>1.4710000000000001</v>
      </c>
      <c r="R678" s="15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1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3">
        <f t="shared" si="62"/>
        <v>25.584</v>
      </c>
      <c r="R679" s="15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1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3">
        <f t="shared" si="62"/>
        <v>3.8206896551724134</v>
      </c>
      <c r="R680" s="15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1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3">
        <f t="shared" si="62"/>
        <v>15.485964912280703</v>
      </c>
      <c r="R681" s="15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1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3">
        <f t="shared" si="62"/>
        <v>25.912000000000003</v>
      </c>
      <c r="R682" s="15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1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3">
        <f t="shared" si="62"/>
        <v>0.04</v>
      </c>
      <c r="R683" s="15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1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3">
        <f t="shared" si="62"/>
        <v>0.106</v>
      </c>
      <c r="R684" s="15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1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3">
        <f t="shared" si="62"/>
        <v>0.85142857142857142</v>
      </c>
      <c r="R685" s="15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1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3">
        <f t="shared" si="62"/>
        <v>7.4837500000000006</v>
      </c>
      <c r="R686" s="15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1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3">
        <f t="shared" si="62"/>
        <v>27.650000000000002</v>
      </c>
      <c r="R687" s="15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1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3">
        <f t="shared" si="62"/>
        <v>0</v>
      </c>
      <c r="R688" s="15">
        <f t="shared" si="63"/>
        <v>0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1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3">
        <f t="shared" si="62"/>
        <v>3.55</v>
      </c>
      <c r="R689" s="15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1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3">
        <f t="shared" si="62"/>
        <v>72.989999999999995</v>
      </c>
      <c r="R690" s="15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1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3">
        <f t="shared" si="62"/>
        <v>57.648750000000007</v>
      </c>
      <c r="R691" s="15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1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3">
        <f t="shared" si="62"/>
        <v>12.34</v>
      </c>
      <c r="R692" s="15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1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3">
        <f t="shared" si="62"/>
        <v>0.52</v>
      </c>
      <c r="R693" s="15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1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3">
        <f t="shared" si="62"/>
        <v>6.5299999999999994</v>
      </c>
      <c r="R694" s="15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1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3">
        <f t="shared" si="62"/>
        <v>35.338000000000001</v>
      </c>
      <c r="R695" s="15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1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3">
        <f t="shared" si="62"/>
        <v>0.39333333333333331</v>
      </c>
      <c r="R696" s="15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1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3">
        <f t="shared" si="62"/>
        <v>1.06</v>
      </c>
      <c r="R697" s="15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1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3">
        <f t="shared" si="62"/>
        <v>5.7142857142857147E-4</v>
      </c>
      <c r="R698" s="15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1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3">
        <f t="shared" si="62"/>
        <v>46.379999999999995</v>
      </c>
      <c r="R699" s="15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1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3">
        <f t="shared" si="62"/>
        <v>15.39</v>
      </c>
      <c r="R700" s="15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1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3">
        <f t="shared" si="62"/>
        <v>82.422107692307705</v>
      </c>
      <c r="R701" s="15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1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3">
        <f t="shared" si="62"/>
        <v>2.6866666666666665</v>
      </c>
      <c r="R702" s="15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1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3">
        <f t="shared" si="62"/>
        <v>26.6</v>
      </c>
      <c r="R703" s="15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1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3">
        <f t="shared" si="62"/>
        <v>30.813400000000001</v>
      </c>
      <c r="R704" s="15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1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3">
        <f t="shared" si="62"/>
        <v>5.58</v>
      </c>
      <c r="R705" s="15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0"/>
        <v>42786.192916666667</v>
      </c>
      <c r="K706">
        <v>1482381468</v>
      </c>
      <c r="L706" s="11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3">
        <f t="shared" si="62"/>
        <v>0.87454545454545463</v>
      </c>
      <c r="R706" s="15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6">(((I707/60)/60)/24)+DATE(1970,1,1)</f>
        <v>42756.491643518515</v>
      </c>
      <c r="K707">
        <v>1482407278</v>
      </c>
      <c r="L707" s="11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3">
        <f t="shared" ref="Q707:Q770" si="68">E707/D707*100</f>
        <v>0.97699999999999987</v>
      </c>
      <c r="R707" s="15">
        <f t="shared" ref="R707:R770" si="69">IFERROR(E707/N707, 0)</f>
        <v>195.4</v>
      </c>
      <c r="S707" t="str">
        <f t="shared" ref="S707:S770" si="70">LEFT(P707, SEARCH("/",P707,1)-1)</f>
        <v>technology</v>
      </c>
      <c r="T707" t="str">
        <f t="shared" ref="T707:T770" si="71">RIGHT(P707,LEN(P707)-(FIND("/",P707,1)))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1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3">
        <f t="shared" si="68"/>
        <v>0</v>
      </c>
      <c r="R708" s="15">
        <f t="shared" si="69"/>
        <v>0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1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3">
        <f t="shared" si="68"/>
        <v>78.927352941176466</v>
      </c>
      <c r="R709" s="15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1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3">
        <f t="shared" si="68"/>
        <v>22.092500000000001</v>
      </c>
      <c r="R710" s="15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1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3">
        <f t="shared" si="68"/>
        <v>0.40666666666666662</v>
      </c>
      <c r="R711" s="15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1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3">
        <f t="shared" si="68"/>
        <v>0</v>
      </c>
      <c r="R712" s="15">
        <f t="shared" si="69"/>
        <v>0</v>
      </c>
      <c r="S712" t="str">
        <f t="shared" si="70"/>
        <v>technology</v>
      </c>
      <c r="T712" t="str">
        <f t="shared" si="71"/>
        <v>wearables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1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3">
        <f t="shared" si="68"/>
        <v>33.790999999999997</v>
      </c>
      <c r="R713" s="15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1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3">
        <f t="shared" si="68"/>
        <v>0.21649484536082475</v>
      </c>
      <c r="R714" s="15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1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3">
        <f t="shared" si="68"/>
        <v>0.79600000000000004</v>
      </c>
      <c r="R715" s="15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1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3">
        <f t="shared" si="68"/>
        <v>14.993333333333334</v>
      </c>
      <c r="R716" s="15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1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3">
        <f t="shared" si="68"/>
        <v>5.0509090909090908</v>
      </c>
      <c r="R717" s="15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1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3">
        <f t="shared" si="68"/>
        <v>10.214285714285715</v>
      </c>
      <c r="R718" s="15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1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3">
        <f t="shared" si="68"/>
        <v>0.30499999999999999</v>
      </c>
      <c r="R719" s="15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1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3">
        <f t="shared" si="68"/>
        <v>0.75</v>
      </c>
      <c r="R720" s="15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1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3">
        <f t="shared" si="68"/>
        <v>1.2933333333333332</v>
      </c>
      <c r="R721" s="15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1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3">
        <f t="shared" si="68"/>
        <v>143.94736842105263</v>
      </c>
      <c r="R722" s="15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1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3">
        <f t="shared" si="68"/>
        <v>122.10975609756099</v>
      </c>
      <c r="R723" s="15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1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3">
        <f t="shared" si="68"/>
        <v>132.024</v>
      </c>
      <c r="R724" s="15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1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3">
        <f t="shared" si="68"/>
        <v>109.38000000000001</v>
      </c>
      <c r="R725" s="15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1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3">
        <f t="shared" si="68"/>
        <v>105.47157142857144</v>
      </c>
      <c r="R726" s="15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1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3">
        <f t="shared" si="68"/>
        <v>100.35000000000001</v>
      </c>
      <c r="R727" s="15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1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3">
        <f t="shared" si="68"/>
        <v>101.4</v>
      </c>
      <c r="R728" s="15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1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3">
        <f t="shared" si="68"/>
        <v>155.51428571428571</v>
      </c>
      <c r="R729" s="15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1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3">
        <f t="shared" si="68"/>
        <v>105.566</v>
      </c>
      <c r="R730" s="15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1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3">
        <f t="shared" si="68"/>
        <v>130.65</v>
      </c>
      <c r="R731" s="15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1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3">
        <f t="shared" si="68"/>
        <v>132.19</v>
      </c>
      <c r="R732" s="15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1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3">
        <f t="shared" si="68"/>
        <v>126</v>
      </c>
      <c r="R733" s="15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1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3">
        <f t="shared" si="68"/>
        <v>160</v>
      </c>
      <c r="R734" s="15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1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3">
        <f t="shared" si="68"/>
        <v>120.48</v>
      </c>
      <c r="R735" s="15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1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3">
        <f t="shared" si="68"/>
        <v>125.52941176470588</v>
      </c>
      <c r="R736" s="15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1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3">
        <f t="shared" si="68"/>
        <v>114.40638297872341</v>
      </c>
      <c r="R737" s="15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1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3">
        <f t="shared" si="68"/>
        <v>315.13888888888891</v>
      </c>
      <c r="R738" s="15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1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3">
        <f t="shared" si="68"/>
        <v>122.39999999999999</v>
      </c>
      <c r="R739" s="15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1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3">
        <f t="shared" si="68"/>
        <v>106.73333333333332</v>
      </c>
      <c r="R740" s="15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1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3">
        <f t="shared" si="68"/>
        <v>158.33333333333331</v>
      </c>
      <c r="R741" s="15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1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3">
        <f t="shared" si="68"/>
        <v>107.4</v>
      </c>
      <c r="R742" s="15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1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3">
        <f t="shared" si="68"/>
        <v>102.25999999999999</v>
      </c>
      <c r="R743" s="15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1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3">
        <f t="shared" si="68"/>
        <v>110.71428571428572</v>
      </c>
      <c r="R744" s="15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1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3">
        <f t="shared" si="68"/>
        <v>148</v>
      </c>
      <c r="R745" s="15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1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3">
        <f t="shared" si="68"/>
        <v>102.32000000000001</v>
      </c>
      <c r="R746" s="15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1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3">
        <f t="shared" si="68"/>
        <v>179.09909909909908</v>
      </c>
      <c r="R747" s="15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1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3">
        <f t="shared" si="68"/>
        <v>111.08135252761969</v>
      </c>
      <c r="R748" s="15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1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3">
        <f t="shared" si="68"/>
        <v>100.04285714285714</v>
      </c>
      <c r="R749" s="15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1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3">
        <f t="shared" si="68"/>
        <v>100.25</v>
      </c>
      <c r="R750" s="15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1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3">
        <f t="shared" si="68"/>
        <v>105.56</v>
      </c>
      <c r="R751" s="15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1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3">
        <f t="shared" si="68"/>
        <v>102.58775877587757</v>
      </c>
      <c r="R752" s="15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1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3">
        <f t="shared" si="68"/>
        <v>118.5</v>
      </c>
      <c r="R753" s="15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1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3">
        <f t="shared" si="68"/>
        <v>111.7</v>
      </c>
      <c r="R754" s="15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1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3">
        <f t="shared" si="68"/>
        <v>128</v>
      </c>
      <c r="R755" s="15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1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3">
        <f t="shared" si="68"/>
        <v>103.75000000000001</v>
      </c>
      <c r="R756" s="15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1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3">
        <f t="shared" si="68"/>
        <v>101.9076</v>
      </c>
      <c r="R757" s="15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1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3">
        <f t="shared" si="68"/>
        <v>117.71428571428571</v>
      </c>
      <c r="R758" s="15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1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3">
        <f t="shared" si="68"/>
        <v>238</v>
      </c>
      <c r="R759" s="15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1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3">
        <f t="shared" si="68"/>
        <v>102</v>
      </c>
      <c r="R760" s="15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1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3">
        <f t="shared" si="68"/>
        <v>101.92000000000002</v>
      </c>
      <c r="R761" s="15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1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3">
        <f t="shared" si="68"/>
        <v>0</v>
      </c>
      <c r="R762" s="15">
        <f t="shared" si="69"/>
        <v>0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1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3">
        <f t="shared" si="68"/>
        <v>4.7</v>
      </c>
      <c r="R763" s="15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1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3">
        <f t="shared" si="68"/>
        <v>0</v>
      </c>
      <c r="R764" s="15">
        <f t="shared" si="69"/>
        <v>0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1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3">
        <f t="shared" si="68"/>
        <v>0.11655011655011654</v>
      </c>
      <c r="R765" s="15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1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3">
        <f t="shared" si="68"/>
        <v>0</v>
      </c>
      <c r="R766" s="15">
        <f t="shared" si="69"/>
        <v>0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1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3">
        <f t="shared" si="68"/>
        <v>36.014285714285712</v>
      </c>
      <c r="R767" s="15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1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3">
        <f t="shared" si="68"/>
        <v>0</v>
      </c>
      <c r="R768" s="15">
        <f t="shared" si="69"/>
        <v>0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1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3">
        <f t="shared" si="68"/>
        <v>3.54</v>
      </c>
      <c r="R769" s="15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6"/>
        <v>41624.207060185188</v>
      </c>
      <c r="K770">
        <v>1384577890</v>
      </c>
      <c r="L770" s="11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3">
        <f t="shared" si="68"/>
        <v>0</v>
      </c>
      <c r="R770" s="15">
        <f t="shared" si="69"/>
        <v>0</v>
      </c>
      <c r="S770" t="str">
        <f t="shared" si="70"/>
        <v>publishing</v>
      </c>
      <c r="T770" t="str">
        <f t="shared" si="71"/>
        <v>fiction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2">(((I771/60)/60)/24)+DATE(1970,1,1)</f>
        <v>41634.996458333335</v>
      </c>
      <c r="K771">
        <v>1385510094</v>
      </c>
      <c r="L771" s="11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3">
        <f t="shared" ref="Q771:Q834" si="74">E771/D771*100</f>
        <v>41.4</v>
      </c>
      <c r="R771" s="15">
        <f t="shared" ref="R771:R834" si="75">IFERROR(E771/N771, 0)</f>
        <v>31.846153846153847</v>
      </c>
      <c r="S771" t="str">
        <f t="shared" ref="S771:S834" si="76">LEFT(P771, SEARCH("/",P771,1)-1)</f>
        <v>publishing</v>
      </c>
      <c r="T771" t="str">
        <f t="shared" ref="T771:T834" si="77">RIGHT(P771,LEN(P771)-(FIND("/",P771,1)))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1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3">
        <f t="shared" si="74"/>
        <v>0</v>
      </c>
      <c r="R772" s="15">
        <f t="shared" si="75"/>
        <v>0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1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3">
        <f t="shared" si="74"/>
        <v>2.6315789473684209E-2</v>
      </c>
      <c r="R773" s="15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1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3">
        <f t="shared" si="74"/>
        <v>3.3333333333333335</v>
      </c>
      <c r="R774" s="15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1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3">
        <f t="shared" si="74"/>
        <v>0.85129023676509719</v>
      </c>
      <c r="R775" s="15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1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3">
        <f t="shared" si="74"/>
        <v>70.199999999999989</v>
      </c>
      <c r="R776" s="15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1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3">
        <f t="shared" si="74"/>
        <v>1.7000000000000002</v>
      </c>
      <c r="R777" s="15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1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3">
        <f t="shared" si="74"/>
        <v>51.4</v>
      </c>
      <c r="R778" s="15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1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3">
        <f t="shared" si="74"/>
        <v>0.70000000000000007</v>
      </c>
      <c r="R779" s="15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1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3">
        <f t="shared" si="74"/>
        <v>0.4</v>
      </c>
      <c r="R780" s="15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1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13">
        <f t="shared" si="74"/>
        <v>2.666666666666667</v>
      </c>
      <c r="R781" s="15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1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3">
        <f t="shared" si="74"/>
        <v>104</v>
      </c>
      <c r="R782" s="15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1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3">
        <f t="shared" si="74"/>
        <v>133.15375</v>
      </c>
      <c r="R783" s="15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1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13">
        <f t="shared" si="74"/>
        <v>100</v>
      </c>
      <c r="R784" s="15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1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3">
        <f t="shared" si="74"/>
        <v>148.13333333333333</v>
      </c>
      <c r="R785" s="15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1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3">
        <f t="shared" si="74"/>
        <v>102.49999999999999</v>
      </c>
      <c r="R786" s="15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1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3">
        <f t="shared" si="74"/>
        <v>180.62799999999999</v>
      </c>
      <c r="R787" s="15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1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3">
        <f t="shared" si="74"/>
        <v>142.79999999999998</v>
      </c>
      <c r="R788" s="15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1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3">
        <f t="shared" si="74"/>
        <v>114.16666666666666</v>
      </c>
      <c r="R789" s="15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1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3">
        <f t="shared" si="74"/>
        <v>203.505</v>
      </c>
      <c r="R790" s="15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1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3">
        <f t="shared" si="74"/>
        <v>109.41176470588236</v>
      </c>
      <c r="R791" s="15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1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3">
        <f t="shared" si="74"/>
        <v>144.37459999999999</v>
      </c>
      <c r="R792" s="15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1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3">
        <f t="shared" si="74"/>
        <v>103.86666666666666</v>
      </c>
      <c r="R793" s="15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1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3">
        <f t="shared" si="74"/>
        <v>100.44440000000002</v>
      </c>
      <c r="R794" s="15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1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3">
        <f t="shared" si="74"/>
        <v>102.77927272727271</v>
      </c>
      <c r="R795" s="15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1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3">
        <f t="shared" si="74"/>
        <v>105.31250000000001</v>
      </c>
      <c r="R796" s="15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1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3">
        <f t="shared" si="74"/>
        <v>111.78571428571429</v>
      </c>
      <c r="R797" s="15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1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3">
        <f t="shared" si="74"/>
        <v>101.35000000000001</v>
      </c>
      <c r="R798" s="15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1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3">
        <f t="shared" si="74"/>
        <v>107.53333333333333</v>
      </c>
      <c r="R799" s="15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1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3">
        <f t="shared" si="74"/>
        <v>114.88571428571429</v>
      </c>
      <c r="R800" s="15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1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3">
        <f t="shared" si="74"/>
        <v>100.02</v>
      </c>
      <c r="R801" s="15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1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3">
        <f t="shared" si="74"/>
        <v>152.13333333333335</v>
      </c>
      <c r="R802" s="15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1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3">
        <f t="shared" si="74"/>
        <v>111.52149999999999</v>
      </c>
      <c r="R803" s="15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1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3">
        <f t="shared" si="74"/>
        <v>101.33333333333334</v>
      </c>
      <c r="R804" s="15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1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3">
        <f t="shared" si="74"/>
        <v>123.2608695652174</v>
      </c>
      <c r="R805" s="15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1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3">
        <f t="shared" si="74"/>
        <v>100</v>
      </c>
      <c r="R806" s="15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1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3">
        <f t="shared" si="74"/>
        <v>105</v>
      </c>
      <c r="R807" s="15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1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3">
        <f t="shared" si="74"/>
        <v>104.4375</v>
      </c>
      <c r="R808" s="15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1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3">
        <f t="shared" si="74"/>
        <v>105.125</v>
      </c>
      <c r="R809" s="15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1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3">
        <f t="shared" si="74"/>
        <v>100</v>
      </c>
      <c r="R810" s="15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1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3">
        <f t="shared" si="74"/>
        <v>103.77499999999999</v>
      </c>
      <c r="R811" s="15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1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3">
        <f t="shared" si="74"/>
        <v>105</v>
      </c>
      <c r="R812" s="15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1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3">
        <f t="shared" si="74"/>
        <v>104</v>
      </c>
      <c r="R813" s="15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1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3">
        <f t="shared" si="74"/>
        <v>151.83333333333334</v>
      </c>
      <c r="R814" s="15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1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3">
        <f t="shared" si="74"/>
        <v>159.99600000000001</v>
      </c>
      <c r="R815" s="15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1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3">
        <f t="shared" si="74"/>
        <v>127.3</v>
      </c>
      <c r="R816" s="15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1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3">
        <f t="shared" si="74"/>
        <v>107</v>
      </c>
      <c r="R817" s="15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1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3">
        <f t="shared" si="74"/>
        <v>115.12214285714286</v>
      </c>
      <c r="R818" s="15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1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3">
        <f t="shared" si="74"/>
        <v>137.11066666666665</v>
      </c>
      <c r="R819" s="15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1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3">
        <f t="shared" si="74"/>
        <v>155.71428571428572</v>
      </c>
      <c r="R820" s="15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1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3">
        <f t="shared" si="74"/>
        <v>108.74999999999999</v>
      </c>
      <c r="R821" s="15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1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3">
        <f t="shared" si="74"/>
        <v>134.05000000000001</v>
      </c>
      <c r="R822" s="15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1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3">
        <f t="shared" si="74"/>
        <v>100</v>
      </c>
      <c r="R823" s="15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1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3">
        <f t="shared" si="74"/>
        <v>119.16666666666667</v>
      </c>
      <c r="R824" s="15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1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3">
        <f t="shared" si="74"/>
        <v>179.5</v>
      </c>
      <c r="R825" s="15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1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3">
        <f t="shared" si="74"/>
        <v>134.38124999999999</v>
      </c>
      <c r="R826" s="15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1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3">
        <f t="shared" si="74"/>
        <v>100.43200000000002</v>
      </c>
      <c r="R827" s="15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1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3">
        <f t="shared" si="74"/>
        <v>101.45454545454547</v>
      </c>
      <c r="R828" s="15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1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3">
        <f t="shared" si="74"/>
        <v>103.33333333333334</v>
      </c>
      <c r="R829" s="15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1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3">
        <f t="shared" si="74"/>
        <v>107</v>
      </c>
      <c r="R830" s="15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1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3">
        <f t="shared" si="74"/>
        <v>104</v>
      </c>
      <c r="R831" s="15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1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3">
        <f t="shared" si="74"/>
        <v>107.83333333333334</v>
      </c>
      <c r="R832" s="15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1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3">
        <f t="shared" si="74"/>
        <v>233.33333333333334</v>
      </c>
      <c r="R833" s="15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2"/>
        <v>40929.342361111114</v>
      </c>
      <c r="K834">
        <v>1321978335</v>
      </c>
      <c r="L834" s="11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3">
        <f t="shared" si="74"/>
        <v>100.60706666666665</v>
      </c>
      <c r="R834" s="15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8">(((I835/60)/60)/24)+DATE(1970,1,1)</f>
        <v>41748.878182870372</v>
      </c>
      <c r="K835">
        <v>1395349475</v>
      </c>
      <c r="L835" s="11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3">
        <f t="shared" ref="Q835:Q898" si="80">E835/D835*100</f>
        <v>101.66666666666666</v>
      </c>
      <c r="R835" s="15">
        <f t="shared" ref="R835:R898" si="81">IFERROR(E835/N835, 0)</f>
        <v>148.78048780487805</v>
      </c>
      <c r="S835" t="str">
        <f t="shared" ref="S835:S898" si="82">LEFT(P835, SEARCH("/",P835,1)-1)</f>
        <v>music</v>
      </c>
      <c r="T835" t="str">
        <f t="shared" ref="T835:T898" si="83">RIGHT(P835,LEN(P835)-(FIND("/",P835,1)))</f>
        <v>rock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1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3">
        <f t="shared" si="80"/>
        <v>131.0181818181818</v>
      </c>
      <c r="R836" s="15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1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3">
        <f t="shared" si="80"/>
        <v>117.25000000000001</v>
      </c>
      <c r="R837" s="15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1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3">
        <f t="shared" si="80"/>
        <v>100.93039999999999</v>
      </c>
      <c r="R838" s="15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1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3">
        <f t="shared" si="80"/>
        <v>121.8</v>
      </c>
      <c r="R839" s="15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1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3">
        <f t="shared" si="80"/>
        <v>145.4</v>
      </c>
      <c r="R840" s="15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1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3">
        <f t="shared" si="80"/>
        <v>116.61660000000001</v>
      </c>
      <c r="R841" s="15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1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3">
        <f t="shared" si="80"/>
        <v>120.4166</v>
      </c>
      <c r="R842" s="15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1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3">
        <f t="shared" si="80"/>
        <v>101.32000000000001</v>
      </c>
      <c r="R843" s="15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1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3">
        <f t="shared" si="80"/>
        <v>104.32</v>
      </c>
      <c r="R844" s="15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1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3">
        <f t="shared" si="80"/>
        <v>267.13333333333333</v>
      </c>
      <c r="R845" s="15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1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3">
        <f t="shared" si="80"/>
        <v>194.13333333333333</v>
      </c>
      <c r="R846" s="15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1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3">
        <f t="shared" si="80"/>
        <v>120.3802</v>
      </c>
      <c r="R847" s="15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1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3">
        <f t="shared" si="80"/>
        <v>122.00090909090908</v>
      </c>
      <c r="R848" s="15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1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13">
        <f t="shared" si="80"/>
        <v>100</v>
      </c>
      <c r="R849" s="15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1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3">
        <f t="shared" si="80"/>
        <v>100</v>
      </c>
      <c r="R850" s="15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1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3">
        <f t="shared" si="80"/>
        <v>119.9</v>
      </c>
      <c r="R851" s="15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1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3">
        <f t="shared" si="80"/>
        <v>155.17499999999998</v>
      </c>
      <c r="R852" s="15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1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3">
        <f t="shared" si="80"/>
        <v>130.44999999999999</v>
      </c>
      <c r="R853" s="15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1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3">
        <f t="shared" si="80"/>
        <v>104.97142857142859</v>
      </c>
      <c r="R854" s="15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1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3">
        <f t="shared" si="80"/>
        <v>100</v>
      </c>
      <c r="R855" s="15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1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3">
        <f t="shared" si="80"/>
        <v>118.2205035971223</v>
      </c>
      <c r="R856" s="15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1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3">
        <f t="shared" si="80"/>
        <v>103.44827586206897</v>
      </c>
      <c r="R857" s="15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1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3">
        <f t="shared" si="80"/>
        <v>218.00000000000003</v>
      </c>
      <c r="R858" s="15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1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3">
        <f t="shared" si="80"/>
        <v>100</v>
      </c>
      <c r="R859" s="15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1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3">
        <f t="shared" si="80"/>
        <v>144.00583333333333</v>
      </c>
      <c r="R860" s="15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1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3">
        <f t="shared" si="80"/>
        <v>104.67500000000001</v>
      </c>
      <c r="R861" s="15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1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3">
        <f t="shared" si="80"/>
        <v>18.142857142857142</v>
      </c>
      <c r="R862" s="15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1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3">
        <f t="shared" si="80"/>
        <v>2.2444444444444445</v>
      </c>
      <c r="R863" s="15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1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13">
        <f t="shared" si="80"/>
        <v>0.33999999999999997</v>
      </c>
      <c r="R864" s="15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1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3">
        <f t="shared" si="80"/>
        <v>4.5</v>
      </c>
      <c r="R865" s="15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1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3">
        <f t="shared" si="80"/>
        <v>41.53846153846154</v>
      </c>
      <c r="R866" s="15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1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13">
        <f t="shared" si="80"/>
        <v>2.0454545454545454</v>
      </c>
      <c r="R867" s="15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1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3">
        <f t="shared" si="80"/>
        <v>18.285714285714285</v>
      </c>
      <c r="R868" s="15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1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3">
        <f t="shared" si="80"/>
        <v>24.02</v>
      </c>
      <c r="R869" s="15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1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3">
        <f t="shared" si="80"/>
        <v>0.1111111111111111</v>
      </c>
      <c r="R870" s="15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1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3">
        <f t="shared" si="80"/>
        <v>11.818181818181818</v>
      </c>
      <c r="R871" s="15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1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3">
        <f t="shared" si="80"/>
        <v>0.31</v>
      </c>
      <c r="R872" s="15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1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3">
        <f t="shared" si="80"/>
        <v>5.416666666666667</v>
      </c>
      <c r="R873" s="15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1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3">
        <f t="shared" si="80"/>
        <v>0.8125</v>
      </c>
      <c r="R874" s="15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1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3">
        <f t="shared" si="80"/>
        <v>1.2857142857142856</v>
      </c>
      <c r="R875" s="15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1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3">
        <f t="shared" si="80"/>
        <v>24.333333333333336</v>
      </c>
      <c r="R876" s="15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1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3">
        <f t="shared" si="80"/>
        <v>0</v>
      </c>
      <c r="R877" s="15">
        <f t="shared" si="81"/>
        <v>0</v>
      </c>
      <c r="S877" t="str">
        <f t="shared" si="82"/>
        <v>music</v>
      </c>
      <c r="T877" t="str">
        <f t="shared" si="83"/>
        <v>jazz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1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3">
        <f t="shared" si="80"/>
        <v>40.799492385786799</v>
      </c>
      <c r="R878" s="15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1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3">
        <f t="shared" si="80"/>
        <v>67.55</v>
      </c>
      <c r="R879" s="15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1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3">
        <f t="shared" si="80"/>
        <v>1.3</v>
      </c>
      <c r="R880" s="15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1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3">
        <f t="shared" si="80"/>
        <v>30.666666666666664</v>
      </c>
      <c r="R881" s="15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1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13">
        <f t="shared" si="80"/>
        <v>2.9894179894179893</v>
      </c>
      <c r="R882" s="15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1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13">
        <f t="shared" si="80"/>
        <v>0.8</v>
      </c>
      <c r="R883" s="15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1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3">
        <f t="shared" si="80"/>
        <v>20.133333333333333</v>
      </c>
      <c r="R884" s="15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1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3">
        <f t="shared" si="80"/>
        <v>40.020000000000003</v>
      </c>
      <c r="R885" s="15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1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3">
        <f t="shared" si="80"/>
        <v>1</v>
      </c>
      <c r="R886" s="15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1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3">
        <f t="shared" si="80"/>
        <v>75</v>
      </c>
      <c r="R887" s="15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1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3">
        <f t="shared" si="80"/>
        <v>41</v>
      </c>
      <c r="R888" s="15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1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3">
        <f t="shared" si="80"/>
        <v>0</v>
      </c>
      <c r="R889" s="15">
        <f t="shared" si="81"/>
        <v>0</v>
      </c>
      <c r="S889" t="str">
        <f t="shared" si="82"/>
        <v>music</v>
      </c>
      <c r="T889" t="str">
        <f t="shared" si="83"/>
        <v>indie rock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1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3">
        <f t="shared" si="80"/>
        <v>7.1999999999999993</v>
      </c>
      <c r="R890" s="15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1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3">
        <f t="shared" si="80"/>
        <v>9.4412800000000008</v>
      </c>
      <c r="R891" s="15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1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3">
        <f t="shared" si="80"/>
        <v>4.1666666666666661</v>
      </c>
      <c r="R892" s="15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1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3">
        <f t="shared" si="80"/>
        <v>3.25</v>
      </c>
      <c r="R893" s="15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1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3">
        <f t="shared" si="80"/>
        <v>40.75</v>
      </c>
      <c r="R894" s="15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1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3">
        <f t="shared" si="80"/>
        <v>10</v>
      </c>
      <c r="R895" s="15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1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3">
        <f t="shared" si="80"/>
        <v>39.17</v>
      </c>
      <c r="R896" s="15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1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3">
        <f t="shared" si="80"/>
        <v>2.4375</v>
      </c>
      <c r="R897" s="15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8"/>
        <v>42244.166666666672</v>
      </c>
      <c r="K898">
        <v>1438549026</v>
      </c>
      <c r="L898" s="11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3">
        <f t="shared" si="80"/>
        <v>40</v>
      </c>
      <c r="R898" s="15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4">(((I899/60)/60)/24)+DATE(1970,1,1)</f>
        <v>41241.730416666665</v>
      </c>
      <c r="K899">
        <v>1351528308</v>
      </c>
      <c r="L899" s="11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3">
        <f t="shared" ref="Q899:Q962" si="86">E899/D899*100</f>
        <v>0</v>
      </c>
      <c r="R899" s="15">
        <f t="shared" ref="R899:R962" si="87">IFERROR(E899/N899, 0)</f>
        <v>0</v>
      </c>
      <c r="S899" t="str">
        <f t="shared" ref="S899:S962" si="88">LEFT(P899, SEARCH("/",P899,1)-1)</f>
        <v>music</v>
      </c>
      <c r="T899" t="str">
        <f t="shared" ref="T899:T962" si="89">RIGHT(P899,LEN(P899)-(FIND("/",P899,1)))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1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3">
        <f t="shared" si="86"/>
        <v>2.8000000000000003</v>
      </c>
      <c r="R900" s="15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1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3">
        <f t="shared" si="86"/>
        <v>37.333333333333336</v>
      </c>
      <c r="R901" s="15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1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13">
        <f t="shared" si="86"/>
        <v>0.42</v>
      </c>
      <c r="R902" s="15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1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13">
        <f t="shared" si="86"/>
        <v>0</v>
      </c>
      <c r="R903" s="15">
        <f t="shared" si="87"/>
        <v>0</v>
      </c>
      <c r="S903" t="str">
        <f t="shared" si="88"/>
        <v>music</v>
      </c>
      <c r="T903" t="str">
        <f t="shared" si="89"/>
        <v>jazz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1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3">
        <f t="shared" si="86"/>
        <v>0.3</v>
      </c>
      <c r="R904" s="15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1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3">
        <f t="shared" si="86"/>
        <v>3.2</v>
      </c>
      <c r="R905" s="15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1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3">
        <f t="shared" si="86"/>
        <v>0.30199999999999999</v>
      </c>
      <c r="R906" s="15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1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3">
        <f t="shared" si="86"/>
        <v>3.0153846153846153</v>
      </c>
      <c r="R907" s="15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1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3">
        <f t="shared" si="86"/>
        <v>0</v>
      </c>
      <c r="R908" s="15">
        <f t="shared" si="87"/>
        <v>0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1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3">
        <f t="shared" si="86"/>
        <v>0</v>
      </c>
      <c r="R909" s="15">
        <f t="shared" si="87"/>
        <v>0</v>
      </c>
      <c r="S909" t="str">
        <f t="shared" si="88"/>
        <v>music</v>
      </c>
      <c r="T909" t="str">
        <f t="shared" si="89"/>
        <v>jazz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1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3">
        <f t="shared" si="86"/>
        <v>0</v>
      </c>
      <c r="R910" s="15">
        <f t="shared" si="87"/>
        <v>0</v>
      </c>
      <c r="S910" t="str">
        <f t="shared" si="88"/>
        <v>music</v>
      </c>
      <c r="T910" t="str">
        <f t="shared" si="89"/>
        <v>jazz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1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13">
        <f t="shared" si="86"/>
        <v>3.25</v>
      </c>
      <c r="R911" s="15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1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3">
        <f t="shared" si="86"/>
        <v>22.363636363636363</v>
      </c>
      <c r="R912" s="15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1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3">
        <f t="shared" si="86"/>
        <v>0</v>
      </c>
      <c r="R913" s="15">
        <f t="shared" si="87"/>
        <v>0</v>
      </c>
      <c r="S913" t="str">
        <f t="shared" si="88"/>
        <v>music</v>
      </c>
      <c r="T913" t="str">
        <f t="shared" si="89"/>
        <v>jazz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1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3">
        <f t="shared" si="86"/>
        <v>0.85714285714285721</v>
      </c>
      <c r="R914" s="15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1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3">
        <f t="shared" si="86"/>
        <v>6.6066666666666665</v>
      </c>
      <c r="R915" s="15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1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3">
        <f t="shared" si="86"/>
        <v>0</v>
      </c>
      <c r="R916" s="15">
        <f t="shared" si="87"/>
        <v>0</v>
      </c>
      <c r="S916" t="str">
        <f t="shared" si="88"/>
        <v>music</v>
      </c>
      <c r="T916" t="str">
        <f t="shared" si="89"/>
        <v>jazz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1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3">
        <f t="shared" si="86"/>
        <v>5.7692307692307692</v>
      </c>
      <c r="R917" s="15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1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3">
        <f t="shared" si="86"/>
        <v>0</v>
      </c>
      <c r="R918" s="15">
        <f t="shared" si="87"/>
        <v>0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1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13">
        <f t="shared" si="86"/>
        <v>0.6</v>
      </c>
      <c r="R919" s="15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1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3">
        <f t="shared" si="86"/>
        <v>5.0256410256410255</v>
      </c>
      <c r="R920" s="15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1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3">
        <f t="shared" si="86"/>
        <v>0.5</v>
      </c>
      <c r="R921" s="15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1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13">
        <f t="shared" si="86"/>
        <v>0</v>
      </c>
      <c r="R922" s="15">
        <f t="shared" si="87"/>
        <v>0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1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3">
        <f t="shared" si="86"/>
        <v>30.9</v>
      </c>
      <c r="R923" s="15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1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3">
        <f t="shared" si="86"/>
        <v>21.037037037037038</v>
      </c>
      <c r="R924" s="15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1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3">
        <f t="shared" si="86"/>
        <v>2.1999999999999997</v>
      </c>
      <c r="R925" s="15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1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3">
        <f t="shared" si="86"/>
        <v>10.9</v>
      </c>
      <c r="R926" s="15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1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3">
        <f t="shared" si="86"/>
        <v>2.666666666666667</v>
      </c>
      <c r="R927" s="15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1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13">
        <f t="shared" si="86"/>
        <v>0</v>
      </c>
      <c r="R928" s="15">
        <f t="shared" si="87"/>
        <v>0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1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3">
        <f t="shared" si="86"/>
        <v>0</v>
      </c>
      <c r="R929" s="15">
        <f t="shared" si="87"/>
        <v>0</v>
      </c>
      <c r="S929" t="str">
        <f t="shared" si="88"/>
        <v>music</v>
      </c>
      <c r="T929" t="str">
        <f t="shared" si="89"/>
        <v>jazz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1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3">
        <f t="shared" si="86"/>
        <v>10.86206896551724</v>
      </c>
      <c r="R930" s="15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1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3">
        <f t="shared" si="86"/>
        <v>0</v>
      </c>
      <c r="R931" s="15">
        <f t="shared" si="87"/>
        <v>0</v>
      </c>
      <c r="S931" t="str">
        <f t="shared" si="88"/>
        <v>music</v>
      </c>
      <c r="T931" t="str">
        <f t="shared" si="89"/>
        <v>jazz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1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3">
        <f t="shared" si="86"/>
        <v>38.333333333333336</v>
      </c>
      <c r="R932" s="15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1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3">
        <f t="shared" si="86"/>
        <v>6.5500000000000007</v>
      </c>
      <c r="R933" s="15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1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3">
        <f t="shared" si="86"/>
        <v>14.536842105263158</v>
      </c>
      <c r="R934" s="15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1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3">
        <f t="shared" si="86"/>
        <v>6</v>
      </c>
      <c r="R935" s="15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1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3">
        <f t="shared" si="86"/>
        <v>30.4</v>
      </c>
      <c r="R936" s="15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1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3">
        <f t="shared" si="86"/>
        <v>1.4285714285714286</v>
      </c>
      <c r="R937" s="15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1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3">
        <f t="shared" si="86"/>
        <v>0</v>
      </c>
      <c r="R938" s="15">
        <f t="shared" si="87"/>
        <v>0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1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3">
        <f t="shared" si="86"/>
        <v>1.1428571428571428</v>
      </c>
      <c r="R939" s="15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1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3">
        <f t="shared" si="86"/>
        <v>0.35714285714285715</v>
      </c>
      <c r="R940" s="15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1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3">
        <f t="shared" si="86"/>
        <v>1.4545454545454546</v>
      </c>
      <c r="R941" s="15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1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3">
        <f t="shared" si="86"/>
        <v>17.155555555555555</v>
      </c>
      <c r="R942" s="15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1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3">
        <f t="shared" si="86"/>
        <v>2.3220000000000001</v>
      </c>
      <c r="R943" s="15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1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3">
        <f t="shared" si="86"/>
        <v>8.9066666666666663</v>
      </c>
      <c r="R944" s="15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1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3">
        <f t="shared" si="86"/>
        <v>9.6333333333333346</v>
      </c>
      <c r="R945" s="15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1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3">
        <f t="shared" si="86"/>
        <v>13.325999999999999</v>
      </c>
      <c r="R946" s="15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1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3">
        <f t="shared" si="86"/>
        <v>2.484</v>
      </c>
      <c r="R947" s="15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1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3">
        <f t="shared" si="86"/>
        <v>1.9066666666666665</v>
      </c>
      <c r="R948" s="15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1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3">
        <f t="shared" si="86"/>
        <v>0</v>
      </c>
      <c r="R949" s="15">
        <f t="shared" si="87"/>
        <v>0</v>
      </c>
      <c r="S949" t="str">
        <f t="shared" si="88"/>
        <v>technology</v>
      </c>
      <c r="T949" t="str">
        <f t="shared" si="89"/>
        <v>wearables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1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3">
        <f t="shared" si="86"/>
        <v>12</v>
      </c>
      <c r="R950" s="15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1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3">
        <f t="shared" si="86"/>
        <v>1.365</v>
      </c>
      <c r="R951" s="15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1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3">
        <f t="shared" si="86"/>
        <v>28.04</v>
      </c>
      <c r="R952" s="15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1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3">
        <f t="shared" si="86"/>
        <v>38.39</v>
      </c>
      <c r="R953" s="15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1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3">
        <f t="shared" si="86"/>
        <v>39.942857142857143</v>
      </c>
      <c r="R954" s="15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1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3">
        <f t="shared" si="86"/>
        <v>0.84</v>
      </c>
      <c r="R955" s="15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1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3">
        <f t="shared" si="86"/>
        <v>43.406666666666666</v>
      </c>
      <c r="R956" s="15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1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3">
        <f t="shared" si="86"/>
        <v>5.6613333333333333</v>
      </c>
      <c r="R957" s="15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1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3">
        <f t="shared" si="86"/>
        <v>1.722</v>
      </c>
      <c r="R958" s="15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1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3">
        <f t="shared" si="86"/>
        <v>1.9416666666666664</v>
      </c>
      <c r="R959" s="15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1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3">
        <f t="shared" si="86"/>
        <v>11.328275684711327</v>
      </c>
      <c r="R960" s="15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1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3">
        <f t="shared" si="86"/>
        <v>38.86</v>
      </c>
      <c r="R961" s="15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4"/>
        <v>42808.585127314815</v>
      </c>
      <c r="K962">
        <v>1485874955</v>
      </c>
      <c r="L962" s="11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3">
        <f t="shared" si="86"/>
        <v>46.100628930817614</v>
      </c>
      <c r="R962" s="15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0">(((I963/60)/60)/24)+DATE(1970,1,1)</f>
        <v>42786.791666666672</v>
      </c>
      <c r="K963">
        <v>1483634335</v>
      </c>
      <c r="L963" s="11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3">
        <f t="shared" ref="Q963:Q1026" si="92">E963/D963*100</f>
        <v>42.188421052631583</v>
      </c>
      <c r="R963" s="15">
        <f t="shared" ref="R963:R1026" si="93">IFERROR(E963/N963, 0)</f>
        <v>364.35454545454547</v>
      </c>
      <c r="S963" t="str">
        <f t="shared" ref="S963:S1026" si="94">LEFT(P963, SEARCH("/",P963,1)-1)</f>
        <v>technology</v>
      </c>
      <c r="T963" t="str">
        <f t="shared" ref="T963:T1026" si="95">RIGHT(P963,LEN(P963)-(FIND("/",P963,1)))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1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3">
        <f t="shared" si="92"/>
        <v>28.48</v>
      </c>
      <c r="R964" s="15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1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3">
        <f t="shared" si="92"/>
        <v>1.077142857142857</v>
      </c>
      <c r="R965" s="15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1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3">
        <f t="shared" si="92"/>
        <v>0.79909090909090907</v>
      </c>
      <c r="R966" s="15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1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3">
        <f t="shared" si="92"/>
        <v>1.1919999999999999</v>
      </c>
      <c r="R967" s="15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1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3">
        <f t="shared" si="92"/>
        <v>14.799999999999999</v>
      </c>
      <c r="R968" s="15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1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3">
        <f t="shared" si="92"/>
        <v>17.810000000000002</v>
      </c>
      <c r="R969" s="15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1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3">
        <f t="shared" si="92"/>
        <v>1.325</v>
      </c>
      <c r="R970" s="15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1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3">
        <f t="shared" si="92"/>
        <v>46.666666666666664</v>
      </c>
      <c r="R971" s="15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1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3">
        <f t="shared" si="92"/>
        <v>45.92</v>
      </c>
      <c r="R972" s="15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1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3">
        <f t="shared" si="92"/>
        <v>0.22599999999999998</v>
      </c>
      <c r="R973" s="15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1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3">
        <f t="shared" si="92"/>
        <v>34.625</v>
      </c>
      <c r="R974" s="15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1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3">
        <f t="shared" si="92"/>
        <v>2.0549999999999997</v>
      </c>
      <c r="R975" s="15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1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3">
        <f t="shared" si="92"/>
        <v>0.55999999999999994</v>
      </c>
      <c r="R976" s="15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1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3">
        <f t="shared" si="92"/>
        <v>2.6069999999999998</v>
      </c>
      <c r="R977" s="15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1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3">
        <f t="shared" si="92"/>
        <v>1.9259999999999999</v>
      </c>
      <c r="R978" s="15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1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3">
        <f t="shared" si="92"/>
        <v>33.666666666666664</v>
      </c>
      <c r="R979" s="15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1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3">
        <f t="shared" si="92"/>
        <v>56.263267182990241</v>
      </c>
      <c r="R980" s="15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1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3">
        <f t="shared" si="92"/>
        <v>82.817599999999999</v>
      </c>
      <c r="R981" s="15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1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3">
        <f t="shared" si="92"/>
        <v>14.860000000000001</v>
      </c>
      <c r="R982" s="15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1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3">
        <f t="shared" si="92"/>
        <v>1.2375123751237513E-2</v>
      </c>
      <c r="R983" s="15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1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3">
        <f t="shared" si="92"/>
        <v>1.7142857142857144E-2</v>
      </c>
      <c r="R984" s="15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1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3">
        <f t="shared" si="92"/>
        <v>29.506136117214709</v>
      </c>
      <c r="R985" s="15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1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13">
        <f t="shared" si="92"/>
        <v>1.06</v>
      </c>
      <c r="R986" s="15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1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3">
        <f t="shared" si="92"/>
        <v>6.293333333333333</v>
      </c>
      <c r="R987" s="15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1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3">
        <f t="shared" si="92"/>
        <v>12.75</v>
      </c>
      <c r="R988" s="15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1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3">
        <f t="shared" si="92"/>
        <v>13.22</v>
      </c>
      <c r="R989" s="15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1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3">
        <f t="shared" si="92"/>
        <v>0</v>
      </c>
      <c r="R990" s="15">
        <f t="shared" si="93"/>
        <v>0</v>
      </c>
      <c r="S990" t="str">
        <f t="shared" si="94"/>
        <v>technology</v>
      </c>
      <c r="T990" t="str">
        <f t="shared" si="95"/>
        <v>wearables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1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3">
        <f t="shared" si="92"/>
        <v>16.77</v>
      </c>
      <c r="R991" s="15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1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3">
        <f t="shared" si="92"/>
        <v>0.104</v>
      </c>
      <c r="R992" s="15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1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13">
        <f t="shared" si="92"/>
        <v>4.24</v>
      </c>
      <c r="R993" s="15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1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3">
        <f t="shared" si="92"/>
        <v>0.46699999999999997</v>
      </c>
      <c r="R994" s="15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1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3">
        <f t="shared" si="92"/>
        <v>25.087142857142858</v>
      </c>
      <c r="R995" s="15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1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3">
        <f t="shared" si="92"/>
        <v>2.3345000000000002</v>
      </c>
      <c r="R996" s="15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1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3">
        <f t="shared" si="92"/>
        <v>7.26</v>
      </c>
      <c r="R997" s="15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1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3">
        <f t="shared" si="92"/>
        <v>1.625</v>
      </c>
      <c r="R998" s="15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1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13">
        <f t="shared" si="92"/>
        <v>1.3</v>
      </c>
      <c r="R999" s="15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1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3">
        <f t="shared" si="92"/>
        <v>58.558333333333337</v>
      </c>
      <c r="R1000" s="15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1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3">
        <f t="shared" si="92"/>
        <v>7.7886666666666677</v>
      </c>
      <c r="R1001" s="15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1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3">
        <f t="shared" si="92"/>
        <v>2.2157147647256061</v>
      </c>
      <c r="R1002" s="15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1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3">
        <f t="shared" si="92"/>
        <v>104</v>
      </c>
      <c r="R1003" s="15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1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3">
        <f t="shared" si="92"/>
        <v>29.6029602960296</v>
      </c>
      <c r="R1004" s="15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1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3">
        <f t="shared" si="92"/>
        <v>16.055</v>
      </c>
      <c r="R1005" s="15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1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3">
        <f t="shared" si="92"/>
        <v>82.207999999999998</v>
      </c>
      <c r="R1006" s="15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1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3">
        <f t="shared" si="92"/>
        <v>75.051000000000002</v>
      </c>
      <c r="R1007" s="15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1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3">
        <f t="shared" si="92"/>
        <v>5.8500000000000005</v>
      </c>
      <c r="R1008" s="15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1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3">
        <f t="shared" si="92"/>
        <v>44.32</v>
      </c>
      <c r="R1009" s="15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1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3">
        <f t="shared" si="92"/>
        <v>0.26737967914438499</v>
      </c>
      <c r="R1010" s="15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1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3">
        <f t="shared" si="92"/>
        <v>13.13</v>
      </c>
      <c r="R1011" s="15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1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3">
        <f t="shared" si="92"/>
        <v>0.19088937093275488</v>
      </c>
      <c r="R1012" s="15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1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3">
        <f t="shared" si="92"/>
        <v>0.375</v>
      </c>
      <c r="R1013" s="15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1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3">
        <f t="shared" si="92"/>
        <v>21535.021000000001</v>
      </c>
      <c r="R1014" s="15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1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3">
        <f t="shared" si="92"/>
        <v>34.527999999999999</v>
      </c>
      <c r="R1015" s="15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1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3">
        <f t="shared" si="92"/>
        <v>30.599999999999998</v>
      </c>
      <c r="R1016" s="15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1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3">
        <f t="shared" si="92"/>
        <v>2.666666666666667</v>
      </c>
      <c r="R1017" s="15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1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3">
        <f t="shared" si="92"/>
        <v>2.8420000000000001</v>
      </c>
      <c r="R1018" s="15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1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3">
        <f t="shared" si="92"/>
        <v>22.878799999999998</v>
      </c>
      <c r="R1019" s="15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1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3">
        <f t="shared" si="92"/>
        <v>3.105</v>
      </c>
      <c r="R1020" s="15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1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3">
        <f t="shared" si="92"/>
        <v>47.333333333333336</v>
      </c>
      <c r="R1021" s="15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1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3">
        <f t="shared" si="92"/>
        <v>205.54838709677421</v>
      </c>
      <c r="R1022" s="15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1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3">
        <f t="shared" si="92"/>
        <v>351.80366666666669</v>
      </c>
      <c r="R1023" s="15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1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3">
        <f t="shared" si="92"/>
        <v>114.9</v>
      </c>
      <c r="R1024" s="15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1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3">
        <f t="shared" si="92"/>
        <v>237.15</v>
      </c>
      <c r="R1025" s="15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0"/>
        <v>42400.580590277779</v>
      </c>
      <c r="K1026">
        <v>1451656563</v>
      </c>
      <c r="L1026" s="11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3">
        <f t="shared" si="92"/>
        <v>118.63774999999998</v>
      </c>
      <c r="R1026" s="15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6">(((I1027/60)/60)/24)+DATE(1970,1,1)</f>
        <v>42079.792094907403</v>
      </c>
      <c r="K1027">
        <v>1423944037</v>
      </c>
      <c r="L1027" s="11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3">
        <f t="shared" ref="Q1027:Q1090" si="98">E1027/D1027*100</f>
        <v>109.92831428571431</v>
      </c>
      <c r="R1027" s="15">
        <f t="shared" ref="R1027:R1090" si="99">IFERROR(E1027/N1027, 0)</f>
        <v>71.848571428571432</v>
      </c>
      <c r="S1027" t="str">
        <f t="shared" ref="S1027:S1090" si="100">LEFT(P1027, SEARCH("/",P1027,1)-1)</f>
        <v>music</v>
      </c>
      <c r="T1027" t="str">
        <f t="shared" ref="T1027:T1090" si="101">RIGHT(P1027,LEN(P1027)-(FIND("/",P1027,1)))</f>
        <v>electronic music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1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3">
        <f t="shared" si="98"/>
        <v>100.00828571428571</v>
      </c>
      <c r="R1028" s="15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1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3">
        <f t="shared" si="98"/>
        <v>103.09292094387415</v>
      </c>
      <c r="R1029" s="15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1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3">
        <f t="shared" si="98"/>
        <v>117.27000000000001</v>
      </c>
      <c r="R1030" s="15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1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3">
        <f t="shared" si="98"/>
        <v>111.75999999999999</v>
      </c>
      <c r="R1031" s="15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1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3">
        <f t="shared" si="98"/>
        <v>342.09999999999997</v>
      </c>
      <c r="R1032" s="15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1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3">
        <f t="shared" si="98"/>
        <v>107.4</v>
      </c>
      <c r="R1033" s="15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1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3">
        <f t="shared" si="98"/>
        <v>108.49703703703703</v>
      </c>
      <c r="R1034" s="15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1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3">
        <f t="shared" si="98"/>
        <v>102.86144578313252</v>
      </c>
      <c r="R1035" s="15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1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3">
        <f t="shared" si="98"/>
        <v>130.0018</v>
      </c>
      <c r="R1036" s="15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1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3">
        <f t="shared" si="98"/>
        <v>107.65217391304347</v>
      </c>
      <c r="R1037" s="15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1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3">
        <f t="shared" si="98"/>
        <v>112.36044444444444</v>
      </c>
      <c r="R1038" s="15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1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3">
        <f t="shared" si="98"/>
        <v>102.1</v>
      </c>
      <c r="R1039" s="15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1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3">
        <f t="shared" si="98"/>
        <v>145.33333333333334</v>
      </c>
      <c r="R1040" s="15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1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3">
        <f t="shared" si="98"/>
        <v>128.19999999999999</v>
      </c>
      <c r="R1041" s="15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1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3">
        <f t="shared" si="98"/>
        <v>0.29411764705882354</v>
      </c>
      <c r="R1042" s="15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1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3">
        <f t="shared" si="98"/>
        <v>0</v>
      </c>
      <c r="R1043" s="15">
        <f t="shared" si="99"/>
        <v>0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1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3">
        <f t="shared" si="98"/>
        <v>1.5384615384615385</v>
      </c>
      <c r="R1044" s="15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1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3">
        <f t="shared" si="98"/>
        <v>8.5370000000000008</v>
      </c>
      <c r="R1045" s="15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1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3">
        <f t="shared" si="98"/>
        <v>8.5714285714285715E-2</v>
      </c>
      <c r="R1046" s="15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1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3">
        <f t="shared" si="98"/>
        <v>2.6599999999999997</v>
      </c>
      <c r="R1047" s="15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1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3">
        <f t="shared" si="98"/>
        <v>0</v>
      </c>
      <c r="R1048" s="15">
        <f t="shared" si="99"/>
        <v>0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1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3">
        <f t="shared" si="98"/>
        <v>0.05</v>
      </c>
      <c r="R1049" s="15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1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3">
        <f t="shared" si="98"/>
        <v>1.4133333333333333</v>
      </c>
      <c r="R1050" s="15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1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3">
        <f t="shared" si="98"/>
        <v>0</v>
      </c>
      <c r="R1051" s="15">
        <f t="shared" si="99"/>
        <v>0</v>
      </c>
      <c r="S1051" t="str">
        <f t="shared" si="100"/>
        <v>journalism</v>
      </c>
      <c r="T1051" t="str">
        <f t="shared" si="101"/>
        <v>audio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1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3">
        <f t="shared" si="98"/>
        <v>0</v>
      </c>
      <c r="R1052" s="15">
        <f t="shared" si="99"/>
        <v>0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1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3">
        <f t="shared" si="98"/>
        <v>0</v>
      </c>
      <c r="R1053" s="15">
        <f t="shared" si="99"/>
        <v>0</v>
      </c>
      <c r="S1053" t="str">
        <f t="shared" si="100"/>
        <v>journalism</v>
      </c>
      <c r="T1053" t="str">
        <f t="shared" si="101"/>
        <v>audio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1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3">
        <f t="shared" si="98"/>
        <v>0</v>
      </c>
      <c r="R1054" s="15">
        <f t="shared" si="99"/>
        <v>0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1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3">
        <f t="shared" si="98"/>
        <v>1</v>
      </c>
      <c r="R1055" s="15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1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3">
        <f t="shared" si="98"/>
        <v>0</v>
      </c>
      <c r="R1056" s="15">
        <f t="shared" si="99"/>
        <v>0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1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3">
        <f t="shared" si="98"/>
        <v>0</v>
      </c>
      <c r="R1057" s="15">
        <f t="shared" si="99"/>
        <v>0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1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3">
        <f t="shared" si="98"/>
        <v>0</v>
      </c>
      <c r="R1058" s="15">
        <f t="shared" si="99"/>
        <v>0</v>
      </c>
      <c r="S1058" t="str">
        <f t="shared" si="100"/>
        <v>journalism</v>
      </c>
      <c r="T1058" t="str">
        <f t="shared" si="101"/>
        <v>audio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1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3">
        <f t="shared" si="98"/>
        <v>0</v>
      </c>
      <c r="R1059" s="15">
        <f t="shared" si="99"/>
        <v>0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1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3">
        <f t="shared" si="98"/>
        <v>0</v>
      </c>
      <c r="R1060" s="15">
        <f t="shared" si="99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1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13">
        <f t="shared" si="98"/>
        <v>0</v>
      </c>
      <c r="R1061" s="15">
        <f t="shared" si="99"/>
        <v>0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1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3">
        <f t="shared" si="98"/>
        <v>1</v>
      </c>
      <c r="R1062" s="15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1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3">
        <f t="shared" si="98"/>
        <v>0</v>
      </c>
      <c r="R1063" s="15">
        <f t="shared" si="99"/>
        <v>0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1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3">
        <f t="shared" si="98"/>
        <v>95.477386934673376</v>
      </c>
      <c r="R1064" s="15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1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3">
        <f t="shared" si="98"/>
        <v>0</v>
      </c>
      <c r="R1065" s="15">
        <f t="shared" si="99"/>
        <v>0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1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3">
        <f t="shared" si="98"/>
        <v>8.974444444444444</v>
      </c>
      <c r="R1066" s="15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1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3">
        <f t="shared" si="98"/>
        <v>2.7</v>
      </c>
      <c r="R1067" s="15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1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3">
        <f t="shared" si="98"/>
        <v>3.3673333333333333</v>
      </c>
      <c r="R1068" s="15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1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3">
        <f t="shared" si="98"/>
        <v>26</v>
      </c>
      <c r="R1069" s="15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1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3">
        <f t="shared" si="98"/>
        <v>0.15</v>
      </c>
      <c r="R1070" s="15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1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3">
        <f t="shared" si="98"/>
        <v>38.636363636363633</v>
      </c>
      <c r="R1071" s="15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1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3">
        <f t="shared" si="98"/>
        <v>0.70000000000000007</v>
      </c>
      <c r="R1072" s="15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1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3">
        <f t="shared" si="98"/>
        <v>0</v>
      </c>
      <c r="R1073" s="15">
        <f t="shared" si="99"/>
        <v>0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1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3">
        <f t="shared" si="98"/>
        <v>6.8000000000000005E-2</v>
      </c>
      <c r="R1074" s="15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1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3">
        <f t="shared" si="98"/>
        <v>1.3333333333333335</v>
      </c>
      <c r="R1075" s="15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1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3">
        <f t="shared" si="98"/>
        <v>6.3092592592592585</v>
      </c>
      <c r="R1076" s="15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1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3">
        <f t="shared" si="98"/>
        <v>4.5</v>
      </c>
      <c r="R1077" s="15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1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3">
        <f t="shared" si="98"/>
        <v>62.765333333333331</v>
      </c>
      <c r="R1078" s="15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1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3">
        <f t="shared" si="98"/>
        <v>29.376000000000001</v>
      </c>
      <c r="R1079" s="15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1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3">
        <f t="shared" si="98"/>
        <v>7.5</v>
      </c>
      <c r="R1080" s="15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1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3">
        <f t="shared" si="98"/>
        <v>2.6076923076923078</v>
      </c>
      <c r="R1081" s="15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1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3">
        <f t="shared" si="98"/>
        <v>9.1050000000000004</v>
      </c>
      <c r="R1082" s="15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1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3">
        <f t="shared" si="98"/>
        <v>1.7647058823529412E-2</v>
      </c>
      <c r="R1083" s="15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1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3">
        <f t="shared" si="98"/>
        <v>0.55999999999999994</v>
      </c>
      <c r="R1084" s="15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1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3">
        <f t="shared" si="98"/>
        <v>0.82000000000000006</v>
      </c>
      <c r="R1085" s="15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1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3">
        <f t="shared" si="98"/>
        <v>0</v>
      </c>
      <c r="R1086" s="15">
        <f t="shared" si="99"/>
        <v>0</v>
      </c>
      <c r="S1086" t="str">
        <f t="shared" si="100"/>
        <v>games</v>
      </c>
      <c r="T1086" t="str">
        <f t="shared" si="101"/>
        <v>video games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1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3">
        <f t="shared" si="98"/>
        <v>3.42</v>
      </c>
      <c r="R1087" s="15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1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3">
        <f t="shared" si="98"/>
        <v>8.3333333333333343E-2</v>
      </c>
      <c r="R1088" s="15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1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3">
        <f t="shared" si="98"/>
        <v>0</v>
      </c>
      <c r="R1089" s="15">
        <f t="shared" si="99"/>
        <v>0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6"/>
        <v>41753.799386574072</v>
      </c>
      <c r="K1090">
        <v>1395774667</v>
      </c>
      <c r="L1090" s="11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3">
        <f t="shared" si="98"/>
        <v>14.182977777777777</v>
      </c>
      <c r="R1090" s="15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2">(((I1091/60)/60)/24)+DATE(1970,1,1)</f>
        <v>42181.189525462964</v>
      </c>
      <c r="K1091">
        <v>1432701175</v>
      </c>
      <c r="L1091" s="11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3">
        <f t="shared" ref="Q1091:Q1154" si="104">E1091/D1091*100</f>
        <v>7.8266666666666662</v>
      </c>
      <c r="R1091" s="15">
        <f t="shared" ref="R1091:R1154" si="105">IFERROR(E1091/N1091, 0)</f>
        <v>23.959183673469386</v>
      </c>
      <c r="S1091" t="str">
        <f t="shared" ref="S1091:S1154" si="106">LEFT(P1091, SEARCH("/",P1091,1)-1)</f>
        <v>games</v>
      </c>
      <c r="T1091" t="str">
        <f t="shared" ref="T1091:T1154" si="107">RIGHT(P1091,LEN(P1091)-(FIND("/",P1091,1)))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1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3">
        <f t="shared" si="104"/>
        <v>3.8464497269020695E-2</v>
      </c>
      <c r="R1092" s="15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1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3">
        <f t="shared" si="104"/>
        <v>12.5</v>
      </c>
      <c r="R1093" s="15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1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3">
        <f t="shared" si="104"/>
        <v>1.05</v>
      </c>
      <c r="R1094" s="15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1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3">
        <f t="shared" si="104"/>
        <v>14.083333333333334</v>
      </c>
      <c r="R1095" s="15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1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3">
        <f t="shared" si="104"/>
        <v>18.300055555555556</v>
      </c>
      <c r="R1096" s="15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1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3">
        <f t="shared" si="104"/>
        <v>5.0347999999999997</v>
      </c>
      <c r="R1097" s="15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1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3">
        <f t="shared" si="104"/>
        <v>17.933333333333334</v>
      </c>
      <c r="R1098" s="15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1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3">
        <f t="shared" si="104"/>
        <v>4.7E-2</v>
      </c>
      <c r="R1099" s="15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1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3">
        <f t="shared" si="104"/>
        <v>7.2120000000000006</v>
      </c>
      <c r="R1100" s="15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1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3">
        <f t="shared" si="104"/>
        <v>0.5</v>
      </c>
      <c r="R1101" s="15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1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3">
        <f t="shared" si="104"/>
        <v>2.5</v>
      </c>
      <c r="R1102" s="15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1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3">
        <f t="shared" si="104"/>
        <v>4.1000000000000002E-2</v>
      </c>
      <c r="R1103" s="15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1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3">
        <f t="shared" si="104"/>
        <v>5.3125</v>
      </c>
      <c r="R1104" s="15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1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3">
        <f t="shared" si="104"/>
        <v>1.6199999999999999</v>
      </c>
      <c r="R1105" s="15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1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3">
        <f t="shared" si="104"/>
        <v>4.9516666666666671</v>
      </c>
      <c r="R1106" s="15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1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3">
        <f t="shared" si="104"/>
        <v>0.159</v>
      </c>
      <c r="R1107" s="15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1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3">
        <f t="shared" si="104"/>
        <v>41.25</v>
      </c>
      <c r="R1108" s="15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1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3">
        <f t="shared" si="104"/>
        <v>0</v>
      </c>
      <c r="R1109" s="15">
        <f t="shared" si="105"/>
        <v>0</v>
      </c>
      <c r="S1109" t="str">
        <f t="shared" si="106"/>
        <v>games</v>
      </c>
      <c r="T1109" t="str">
        <f t="shared" si="107"/>
        <v>video games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1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3">
        <f t="shared" si="104"/>
        <v>2.93</v>
      </c>
      <c r="R1110" s="15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1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3">
        <f t="shared" si="104"/>
        <v>0.44999999999999996</v>
      </c>
      <c r="R1111" s="15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1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3">
        <f t="shared" si="104"/>
        <v>0.51</v>
      </c>
      <c r="R1112" s="15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1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3">
        <f t="shared" si="104"/>
        <v>0.04</v>
      </c>
      <c r="R1113" s="15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1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3">
        <f t="shared" si="104"/>
        <v>35.537409090909087</v>
      </c>
      <c r="R1114" s="15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1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3">
        <f t="shared" si="104"/>
        <v>0.5</v>
      </c>
      <c r="R1115" s="15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1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3">
        <f t="shared" si="104"/>
        <v>0.16666666666666669</v>
      </c>
      <c r="R1116" s="15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1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3">
        <f t="shared" si="104"/>
        <v>0.13250000000000001</v>
      </c>
      <c r="R1117" s="15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1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3">
        <f t="shared" si="104"/>
        <v>3.5704000000000007E-2</v>
      </c>
      <c r="R1118" s="15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1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3">
        <f t="shared" si="104"/>
        <v>8.3000000000000007</v>
      </c>
      <c r="R1119" s="15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1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3">
        <f t="shared" si="104"/>
        <v>2.4222222222222221</v>
      </c>
      <c r="R1120" s="15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1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3">
        <f t="shared" si="104"/>
        <v>0.23809523809523811</v>
      </c>
      <c r="R1121" s="15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1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3">
        <f t="shared" si="104"/>
        <v>0</v>
      </c>
      <c r="R1122" s="15">
        <f t="shared" si="105"/>
        <v>0</v>
      </c>
      <c r="S1122" t="str">
        <f t="shared" si="106"/>
        <v>games</v>
      </c>
      <c r="T1122" t="str">
        <f t="shared" si="107"/>
        <v>video games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1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3">
        <f t="shared" si="104"/>
        <v>1.1599999999999999E-2</v>
      </c>
      <c r="R1123" s="15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1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3">
        <f t="shared" si="104"/>
        <v>0</v>
      </c>
      <c r="R1124" s="15">
        <f t="shared" si="105"/>
        <v>0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1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3">
        <f t="shared" si="104"/>
        <v>0.22</v>
      </c>
      <c r="R1125" s="15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1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3">
        <f t="shared" si="104"/>
        <v>0.47222222222222221</v>
      </c>
      <c r="R1126" s="15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1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3">
        <f t="shared" si="104"/>
        <v>0</v>
      </c>
      <c r="R1127" s="15">
        <f t="shared" si="105"/>
        <v>0</v>
      </c>
      <c r="S1127" t="str">
        <f t="shared" si="106"/>
        <v>games</v>
      </c>
      <c r="T1127" t="str">
        <f t="shared" si="107"/>
        <v>mobile games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1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3">
        <f t="shared" si="104"/>
        <v>0.5</v>
      </c>
      <c r="R1128" s="15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1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3">
        <f t="shared" si="104"/>
        <v>1.6714285714285713</v>
      </c>
      <c r="R1129" s="15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1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3">
        <f t="shared" si="104"/>
        <v>0.1</v>
      </c>
      <c r="R1130" s="15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1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3">
        <f t="shared" si="104"/>
        <v>0.105</v>
      </c>
      <c r="R1131" s="15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1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3">
        <f t="shared" si="104"/>
        <v>0.22</v>
      </c>
      <c r="R1132" s="15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1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3">
        <f t="shared" si="104"/>
        <v>0</v>
      </c>
      <c r="R1133" s="15">
        <f t="shared" si="105"/>
        <v>0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1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3">
        <f t="shared" si="104"/>
        <v>14.38</v>
      </c>
      <c r="R1134" s="15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1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3">
        <f t="shared" si="104"/>
        <v>0.66666666666666674</v>
      </c>
      <c r="R1135" s="15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1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3">
        <f t="shared" si="104"/>
        <v>4.0000000000000001E-3</v>
      </c>
      <c r="R1136" s="15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1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3">
        <f t="shared" si="104"/>
        <v>5</v>
      </c>
      <c r="R1137" s="15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1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3">
        <f t="shared" si="104"/>
        <v>6.4439140811455857</v>
      </c>
      <c r="R1138" s="15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1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3">
        <f t="shared" si="104"/>
        <v>39.5</v>
      </c>
      <c r="R1139" s="15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1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3">
        <f t="shared" si="104"/>
        <v>0.35714285714285715</v>
      </c>
      <c r="R1140" s="15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1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3">
        <f t="shared" si="104"/>
        <v>6.25E-2</v>
      </c>
      <c r="R1141" s="15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1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3">
        <f t="shared" si="104"/>
        <v>0</v>
      </c>
      <c r="R1142" s="15">
        <f t="shared" si="105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1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3">
        <f t="shared" si="104"/>
        <v>0</v>
      </c>
      <c r="R1143" s="15">
        <f t="shared" si="105"/>
        <v>0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1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3">
        <f t="shared" si="104"/>
        <v>0</v>
      </c>
      <c r="R1144" s="15">
        <f t="shared" si="105"/>
        <v>0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1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3">
        <f t="shared" si="104"/>
        <v>0.41333333333333333</v>
      </c>
      <c r="R1145" s="15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1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3">
        <f t="shared" si="104"/>
        <v>0</v>
      </c>
      <c r="R1146" s="15">
        <f t="shared" si="105"/>
        <v>0</v>
      </c>
      <c r="S1146" t="str">
        <f t="shared" si="106"/>
        <v>food</v>
      </c>
      <c r="T1146" t="str">
        <f t="shared" si="107"/>
        <v>food trucks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1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3">
        <f t="shared" si="104"/>
        <v>0.125</v>
      </c>
      <c r="R1147" s="15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1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3">
        <f t="shared" si="104"/>
        <v>8.8333333333333339</v>
      </c>
      <c r="R1148" s="15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1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3">
        <f t="shared" si="104"/>
        <v>0</v>
      </c>
      <c r="R1149" s="15">
        <f t="shared" si="105"/>
        <v>0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1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3">
        <f t="shared" si="104"/>
        <v>0.48666666666666669</v>
      </c>
      <c r="R1150" s="15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1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3">
        <f t="shared" si="104"/>
        <v>0.15</v>
      </c>
      <c r="R1151" s="15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1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3">
        <f t="shared" si="104"/>
        <v>10.08</v>
      </c>
      <c r="R1152" s="15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1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3">
        <f t="shared" si="104"/>
        <v>0</v>
      </c>
      <c r="R1153" s="15">
        <f t="shared" si="105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2"/>
        <v>42139.709629629629</v>
      </c>
      <c r="K1154">
        <v>1429117312</v>
      </c>
      <c r="L1154" s="11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3">
        <f t="shared" si="104"/>
        <v>5.6937500000000005</v>
      </c>
      <c r="R1154" s="15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8">(((I1155/60)/60)/24)+DATE(1970,1,1)</f>
        <v>42173.714178240742</v>
      </c>
      <c r="K1155">
        <v>1432055305</v>
      </c>
      <c r="L1155" s="11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3">
        <f t="shared" ref="Q1155:Q1218" si="110">E1155/D1155*100</f>
        <v>0.625</v>
      </c>
      <c r="R1155" s="15">
        <f t="shared" ref="R1155:R1218" si="111">IFERROR(E1155/N1155, 0)</f>
        <v>50</v>
      </c>
      <c r="S1155" t="str">
        <f t="shared" ref="S1155:S1218" si="112">LEFT(P1155, SEARCH("/",P1155,1)-1)</f>
        <v>food</v>
      </c>
      <c r="T1155" t="str">
        <f t="shared" ref="T1155:T1218" si="113">RIGHT(P1155,LEN(P1155)-(FIND("/",P1155,1)))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1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3">
        <f t="shared" si="110"/>
        <v>6.5</v>
      </c>
      <c r="R1156" s="15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1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3">
        <f t="shared" si="110"/>
        <v>0.752</v>
      </c>
      <c r="R1157" s="15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1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3">
        <f t="shared" si="110"/>
        <v>0</v>
      </c>
      <c r="R1158" s="15">
        <f t="shared" si="111"/>
        <v>0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1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3">
        <f t="shared" si="110"/>
        <v>1.51</v>
      </c>
      <c r="R1159" s="15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1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3">
        <f t="shared" si="110"/>
        <v>0.46666666666666673</v>
      </c>
      <c r="R1160" s="15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1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3">
        <f t="shared" si="110"/>
        <v>0</v>
      </c>
      <c r="R1161" s="15">
        <f t="shared" si="111"/>
        <v>0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1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3">
        <f t="shared" si="110"/>
        <v>3.85</v>
      </c>
      <c r="R1162" s="15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1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3">
        <f t="shared" si="110"/>
        <v>0</v>
      </c>
      <c r="R1163" s="15">
        <f t="shared" si="111"/>
        <v>0</v>
      </c>
      <c r="S1163" t="str">
        <f t="shared" si="112"/>
        <v>food</v>
      </c>
      <c r="T1163" t="str">
        <f t="shared" si="113"/>
        <v>food trucks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1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3">
        <f t="shared" si="110"/>
        <v>5.8333333333333341E-2</v>
      </c>
      <c r="R1164" s="15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1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3">
        <f t="shared" si="110"/>
        <v>0</v>
      </c>
      <c r="R1165" s="15">
        <f t="shared" si="111"/>
        <v>0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1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3">
        <f t="shared" si="110"/>
        <v>0</v>
      </c>
      <c r="R1166" s="15">
        <f t="shared" si="111"/>
        <v>0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1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3">
        <f t="shared" si="110"/>
        <v>20.705000000000002</v>
      </c>
      <c r="R1167" s="15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1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3">
        <f t="shared" si="110"/>
        <v>19.139999999999997</v>
      </c>
      <c r="R1168" s="15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1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3">
        <f t="shared" si="110"/>
        <v>1.6316666666666666</v>
      </c>
      <c r="R1169" s="15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1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3">
        <f t="shared" si="110"/>
        <v>5.6666666666666661</v>
      </c>
      <c r="R1170" s="15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1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3">
        <f t="shared" si="110"/>
        <v>0.16999999999999998</v>
      </c>
      <c r="R1171" s="15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1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3">
        <f t="shared" si="110"/>
        <v>0.4</v>
      </c>
      <c r="R1172" s="15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1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3">
        <f t="shared" si="110"/>
        <v>0.1</v>
      </c>
      <c r="R1173" s="15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1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3">
        <f t="shared" si="110"/>
        <v>0</v>
      </c>
      <c r="R1174" s="15">
        <f t="shared" si="111"/>
        <v>0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1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3">
        <f t="shared" si="110"/>
        <v>2.4E-2</v>
      </c>
      <c r="R1175" s="15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1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3">
        <f t="shared" si="110"/>
        <v>5.9066666666666672</v>
      </c>
      <c r="R1176" s="15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1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3">
        <f t="shared" si="110"/>
        <v>2.9250000000000003</v>
      </c>
      <c r="R1177" s="15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1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3">
        <f t="shared" si="110"/>
        <v>5.7142857142857143E-3</v>
      </c>
      <c r="R1178" s="15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1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3">
        <f t="shared" si="110"/>
        <v>0</v>
      </c>
      <c r="R1179" s="15">
        <f t="shared" si="111"/>
        <v>0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1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3">
        <f t="shared" si="110"/>
        <v>6.6666666666666671E-3</v>
      </c>
      <c r="R1180" s="15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1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3">
        <f t="shared" si="110"/>
        <v>5.3333333333333339</v>
      </c>
      <c r="R1181" s="15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1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3">
        <f t="shared" si="110"/>
        <v>11.75</v>
      </c>
      <c r="R1182" s="15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1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3">
        <f t="shared" si="110"/>
        <v>8.0000000000000002E-3</v>
      </c>
      <c r="R1183" s="15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1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3">
        <f t="shared" si="110"/>
        <v>4.2</v>
      </c>
      <c r="R1184" s="15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1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3">
        <f t="shared" si="110"/>
        <v>4</v>
      </c>
      <c r="R1185" s="15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1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3">
        <f t="shared" si="110"/>
        <v>104.93636363636362</v>
      </c>
      <c r="R1186" s="15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1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3">
        <f t="shared" si="110"/>
        <v>105.44</v>
      </c>
      <c r="R1187" s="15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1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3">
        <f t="shared" si="110"/>
        <v>106.73333333333332</v>
      </c>
      <c r="R1188" s="15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1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3">
        <f t="shared" si="110"/>
        <v>104.12571428571428</v>
      </c>
      <c r="R1189" s="15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1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3">
        <f t="shared" si="110"/>
        <v>160.54999999999998</v>
      </c>
      <c r="R1190" s="15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1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3">
        <f t="shared" si="110"/>
        <v>107.77777777777777</v>
      </c>
      <c r="R1191" s="15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1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3">
        <f t="shared" si="110"/>
        <v>135</v>
      </c>
      <c r="R1192" s="15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1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3">
        <f t="shared" si="110"/>
        <v>109.07407407407408</v>
      </c>
      <c r="R1193" s="15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1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3">
        <f t="shared" si="110"/>
        <v>290</v>
      </c>
      <c r="R1194" s="15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1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3">
        <f t="shared" si="110"/>
        <v>103.95714285714286</v>
      </c>
      <c r="R1195" s="15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1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3">
        <f t="shared" si="110"/>
        <v>322.24</v>
      </c>
      <c r="R1196" s="15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1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3">
        <f t="shared" si="110"/>
        <v>135</v>
      </c>
      <c r="R1197" s="15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1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3">
        <f t="shared" si="110"/>
        <v>269.91034482758624</v>
      </c>
      <c r="R1198" s="15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1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3">
        <f t="shared" si="110"/>
        <v>253.29333333333332</v>
      </c>
      <c r="R1199" s="15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1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3">
        <f t="shared" si="110"/>
        <v>260.59999999999997</v>
      </c>
      <c r="R1200" s="15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1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3">
        <f t="shared" si="110"/>
        <v>101.31677953348381</v>
      </c>
      <c r="R1201" s="15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1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3">
        <f t="shared" si="110"/>
        <v>125.60416666666667</v>
      </c>
      <c r="R1202" s="15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1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3">
        <f t="shared" si="110"/>
        <v>102.43783333333334</v>
      </c>
      <c r="R1203" s="15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1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3">
        <f t="shared" si="110"/>
        <v>199.244</v>
      </c>
      <c r="R1204" s="15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1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3">
        <f t="shared" si="110"/>
        <v>102.45398773006136</v>
      </c>
      <c r="R1205" s="15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1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3">
        <f t="shared" si="110"/>
        <v>102.94615384615385</v>
      </c>
      <c r="R1206" s="15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1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3">
        <f t="shared" si="110"/>
        <v>100.86153846153847</v>
      </c>
      <c r="R1207" s="15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1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3">
        <f t="shared" si="110"/>
        <v>114.99999999999999</v>
      </c>
      <c r="R1208" s="15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1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3">
        <f t="shared" si="110"/>
        <v>104.16766467065868</v>
      </c>
      <c r="R1209" s="15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1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3">
        <f t="shared" si="110"/>
        <v>155.29999999999998</v>
      </c>
      <c r="R1210" s="15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1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3">
        <f t="shared" si="110"/>
        <v>106</v>
      </c>
      <c r="R1211" s="15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1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3">
        <f t="shared" si="110"/>
        <v>254.31499999999997</v>
      </c>
      <c r="R1212" s="15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1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3">
        <f t="shared" si="110"/>
        <v>101.1</v>
      </c>
      <c r="R1213" s="15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1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3">
        <f t="shared" si="110"/>
        <v>129.04</v>
      </c>
      <c r="R1214" s="15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1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3">
        <f t="shared" si="110"/>
        <v>102.23076923076924</v>
      </c>
      <c r="R1215" s="15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1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3">
        <f t="shared" si="110"/>
        <v>131.80000000000001</v>
      </c>
      <c r="R1216" s="15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1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3">
        <f t="shared" si="110"/>
        <v>786.0802000000001</v>
      </c>
      <c r="R1217" s="15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8"/>
        <v>42279.960416666669</v>
      </c>
      <c r="K1218">
        <v>1441032457</v>
      </c>
      <c r="L1218" s="11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3">
        <f t="shared" si="110"/>
        <v>145.70000000000002</v>
      </c>
      <c r="R1218" s="15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4">(((I1219/60)/60)/24)+DATE(1970,1,1)</f>
        <v>42565.809490740736</v>
      </c>
      <c r="K1219">
        <v>1465932340</v>
      </c>
      <c r="L1219" s="11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3">
        <f t="shared" ref="Q1219:Q1282" si="116">E1219/D1219*100</f>
        <v>102.60000000000001</v>
      </c>
      <c r="R1219" s="15">
        <f t="shared" ref="R1219:R1282" si="117">IFERROR(E1219/N1219, 0)</f>
        <v>148.57377049180329</v>
      </c>
      <c r="S1219" t="str">
        <f t="shared" ref="S1219:S1282" si="118">LEFT(P1219, SEARCH("/",P1219,1)-1)</f>
        <v>photography</v>
      </c>
      <c r="T1219" t="str">
        <f t="shared" ref="T1219:T1282" si="119">RIGHT(P1219,LEN(P1219)-(FIND("/",P1219,1)))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1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3">
        <f t="shared" si="116"/>
        <v>172.27777777777777</v>
      </c>
      <c r="R1220" s="15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1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3">
        <f t="shared" si="116"/>
        <v>159.16819571865443</v>
      </c>
      <c r="R1221" s="15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1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3">
        <f t="shared" si="116"/>
        <v>103.76666666666668</v>
      </c>
      <c r="R1222" s="15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1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3">
        <f t="shared" si="116"/>
        <v>111.40954545454547</v>
      </c>
      <c r="R1223" s="15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1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3">
        <f t="shared" si="116"/>
        <v>280.375</v>
      </c>
      <c r="R1224" s="15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1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3">
        <f t="shared" si="116"/>
        <v>112.10606060606061</v>
      </c>
      <c r="R1225" s="15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1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3">
        <f t="shared" si="116"/>
        <v>7.0666666666666673</v>
      </c>
      <c r="R1226" s="15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1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3">
        <f t="shared" si="116"/>
        <v>4.3999999999999995</v>
      </c>
      <c r="R1227" s="15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1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3">
        <f t="shared" si="116"/>
        <v>3.8739999999999997</v>
      </c>
      <c r="R1228" s="15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1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3">
        <f t="shared" si="116"/>
        <v>0</v>
      </c>
      <c r="R1229" s="15">
        <f t="shared" si="117"/>
        <v>0</v>
      </c>
      <c r="S1229" t="str">
        <f t="shared" si="118"/>
        <v>music</v>
      </c>
      <c r="T1229" t="str">
        <f t="shared" si="119"/>
        <v>world music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1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3">
        <f t="shared" si="116"/>
        <v>29.299999999999997</v>
      </c>
      <c r="R1230" s="15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1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3">
        <f t="shared" si="116"/>
        <v>0.90909090909090906</v>
      </c>
      <c r="R1231" s="15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1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3">
        <f t="shared" si="116"/>
        <v>0</v>
      </c>
      <c r="R1232" s="15">
        <f t="shared" si="117"/>
        <v>0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1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3">
        <f t="shared" si="116"/>
        <v>0</v>
      </c>
      <c r="R1233" s="15">
        <f t="shared" si="117"/>
        <v>0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1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3">
        <f t="shared" si="116"/>
        <v>0.8</v>
      </c>
      <c r="R1234" s="15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1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3">
        <f t="shared" si="116"/>
        <v>11.600000000000001</v>
      </c>
      <c r="R1235" s="15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1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3">
        <f t="shared" si="116"/>
        <v>0</v>
      </c>
      <c r="R1236" s="15">
        <f t="shared" si="117"/>
        <v>0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1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3">
        <f t="shared" si="116"/>
        <v>2.7873639500929119</v>
      </c>
      <c r="R1237" s="15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1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3">
        <f t="shared" si="116"/>
        <v>0</v>
      </c>
      <c r="R1238" s="15">
        <f t="shared" si="117"/>
        <v>0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1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3">
        <f t="shared" si="116"/>
        <v>0</v>
      </c>
      <c r="R1239" s="15">
        <f t="shared" si="117"/>
        <v>0</v>
      </c>
      <c r="S1239" t="str">
        <f t="shared" si="118"/>
        <v>music</v>
      </c>
      <c r="T1239" t="str">
        <f t="shared" si="119"/>
        <v>world music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1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3">
        <f t="shared" si="116"/>
        <v>17.8</v>
      </c>
      <c r="R1240" s="15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1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3">
        <f t="shared" si="116"/>
        <v>0</v>
      </c>
      <c r="R1241" s="15">
        <f t="shared" si="117"/>
        <v>0</v>
      </c>
      <c r="S1241" t="str">
        <f t="shared" si="118"/>
        <v>music</v>
      </c>
      <c r="T1241" t="str">
        <f t="shared" si="119"/>
        <v>world music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1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3">
        <f t="shared" si="116"/>
        <v>3.0124999999999997</v>
      </c>
      <c r="R1242" s="15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1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3">
        <f t="shared" si="116"/>
        <v>50.739999999999995</v>
      </c>
      <c r="R1243" s="15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1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3">
        <f t="shared" si="116"/>
        <v>0.54884742041712409</v>
      </c>
      <c r="R1244" s="15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1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3">
        <f t="shared" si="116"/>
        <v>14.091666666666667</v>
      </c>
      <c r="R1245" s="15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1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3">
        <f t="shared" si="116"/>
        <v>103.8</v>
      </c>
      <c r="R1246" s="15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1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3">
        <f t="shared" si="116"/>
        <v>120.24999999999999</v>
      </c>
      <c r="R1247" s="15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1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3">
        <f t="shared" si="116"/>
        <v>117</v>
      </c>
      <c r="R1248" s="15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1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3">
        <f t="shared" si="116"/>
        <v>122.14285714285715</v>
      </c>
      <c r="R1249" s="15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1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3">
        <f t="shared" si="116"/>
        <v>151.63999999999999</v>
      </c>
      <c r="R1250" s="15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1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3">
        <f t="shared" si="116"/>
        <v>104.44</v>
      </c>
      <c r="R1251" s="15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1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3">
        <f t="shared" si="116"/>
        <v>200.15333333333331</v>
      </c>
      <c r="R1252" s="15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1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3">
        <f t="shared" si="116"/>
        <v>101.8</v>
      </c>
      <c r="R1253" s="15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1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3">
        <f t="shared" si="116"/>
        <v>137.65714285714284</v>
      </c>
      <c r="R1254" s="15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1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3">
        <f t="shared" si="116"/>
        <v>303833.2</v>
      </c>
      <c r="R1255" s="15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1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3">
        <f t="shared" si="116"/>
        <v>198.85074626865671</v>
      </c>
      <c r="R1256" s="15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1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3">
        <f t="shared" si="116"/>
        <v>202.36666666666667</v>
      </c>
      <c r="R1257" s="15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1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3">
        <f t="shared" si="116"/>
        <v>117.96376666666666</v>
      </c>
      <c r="R1258" s="15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1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3">
        <f t="shared" si="116"/>
        <v>294.72727272727275</v>
      </c>
      <c r="R1259" s="15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1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3">
        <f t="shared" si="116"/>
        <v>213.14633333333336</v>
      </c>
      <c r="R1260" s="15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1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3">
        <f t="shared" si="116"/>
        <v>104.24</v>
      </c>
      <c r="R1261" s="15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1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3">
        <f t="shared" si="116"/>
        <v>113.66666666666667</v>
      </c>
      <c r="R1262" s="15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1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3">
        <f t="shared" si="116"/>
        <v>101.25</v>
      </c>
      <c r="R1263" s="15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1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3">
        <f t="shared" si="116"/>
        <v>125.41538461538462</v>
      </c>
      <c r="R1264" s="15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1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3">
        <f t="shared" si="116"/>
        <v>119</v>
      </c>
      <c r="R1265" s="15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1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3">
        <f t="shared" si="116"/>
        <v>166.46153846153845</v>
      </c>
      <c r="R1266" s="15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1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3">
        <f t="shared" si="116"/>
        <v>119.14771428571429</v>
      </c>
      <c r="R1267" s="15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1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3">
        <f t="shared" si="116"/>
        <v>100.47368421052632</v>
      </c>
      <c r="R1268" s="15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1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3">
        <f t="shared" si="116"/>
        <v>101.8</v>
      </c>
      <c r="R1269" s="15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1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3">
        <f t="shared" si="116"/>
        <v>116.66666666666667</v>
      </c>
      <c r="R1270" s="15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1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3">
        <f t="shared" si="116"/>
        <v>108.64893617021276</v>
      </c>
      <c r="R1271" s="15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1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3">
        <f t="shared" si="116"/>
        <v>114.72</v>
      </c>
      <c r="R1272" s="15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1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3">
        <f t="shared" si="116"/>
        <v>101.8</v>
      </c>
      <c r="R1273" s="15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1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3">
        <f t="shared" si="116"/>
        <v>106</v>
      </c>
      <c r="R1274" s="15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1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3">
        <f t="shared" si="116"/>
        <v>103.49999999999999</v>
      </c>
      <c r="R1275" s="15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1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3">
        <f t="shared" si="116"/>
        <v>154.97535999999999</v>
      </c>
      <c r="R1276" s="15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1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3">
        <f t="shared" si="116"/>
        <v>162.14066666666668</v>
      </c>
      <c r="R1277" s="15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1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3">
        <f t="shared" si="116"/>
        <v>104.42100000000001</v>
      </c>
      <c r="R1278" s="15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1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3">
        <f t="shared" si="116"/>
        <v>106.12433333333333</v>
      </c>
      <c r="R1279" s="15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1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3">
        <f t="shared" si="116"/>
        <v>154.93846153846152</v>
      </c>
      <c r="R1280" s="15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1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3">
        <f t="shared" si="116"/>
        <v>110.77157238734421</v>
      </c>
      <c r="R1281" s="15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4"/>
        <v>40603.757569444446</v>
      </c>
      <c r="K1282">
        <v>1291227054</v>
      </c>
      <c r="L1282" s="11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3">
        <f t="shared" si="116"/>
        <v>110.91186666666665</v>
      </c>
      <c r="R1282" s="15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0">(((I1283/60)/60)/24)+DATE(1970,1,1)</f>
        <v>41483.743472222224</v>
      </c>
      <c r="K1283">
        <v>1373305836</v>
      </c>
      <c r="L1283" s="11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3">
        <f t="shared" ref="Q1283:Q1346" si="122">E1283/D1283*100</f>
        <v>110.71428571428572</v>
      </c>
      <c r="R1283" s="15">
        <f t="shared" ref="R1283:R1346" si="123">IFERROR(E1283/N1283, 0)</f>
        <v>104.72972972972973</v>
      </c>
      <c r="S1283" t="str">
        <f t="shared" ref="S1283:S1346" si="124">LEFT(P1283, SEARCH("/",P1283,1)-1)</f>
        <v>music</v>
      </c>
      <c r="T1283" t="str">
        <f t="shared" ref="T1283:T1346" si="125">RIGHT(P1283,LEN(P1283)-(FIND("/",P1283,1)))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1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3">
        <f t="shared" si="122"/>
        <v>123.61333333333333</v>
      </c>
      <c r="R1284" s="15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1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3">
        <f t="shared" si="122"/>
        <v>211.05</v>
      </c>
      <c r="R1285" s="15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1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3">
        <f t="shared" si="122"/>
        <v>101</v>
      </c>
      <c r="R1286" s="15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1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3">
        <f t="shared" si="122"/>
        <v>101.64999999999999</v>
      </c>
      <c r="R1287" s="15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1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3">
        <f t="shared" si="122"/>
        <v>108.33333333333333</v>
      </c>
      <c r="R1288" s="15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1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3">
        <f t="shared" si="122"/>
        <v>242</v>
      </c>
      <c r="R1289" s="15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1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3">
        <f t="shared" si="122"/>
        <v>100.44999999999999</v>
      </c>
      <c r="R1290" s="15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1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3">
        <f t="shared" si="122"/>
        <v>125.06666666666666</v>
      </c>
      <c r="R1291" s="15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1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3">
        <f t="shared" si="122"/>
        <v>108.57142857142857</v>
      </c>
      <c r="R1292" s="15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1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3">
        <f t="shared" si="122"/>
        <v>145.70000000000002</v>
      </c>
      <c r="R1293" s="15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1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3">
        <f t="shared" si="122"/>
        <v>110.00000000000001</v>
      </c>
      <c r="R1294" s="15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1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3">
        <f t="shared" si="122"/>
        <v>102.23333333333333</v>
      </c>
      <c r="R1295" s="15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1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3">
        <f t="shared" si="122"/>
        <v>122</v>
      </c>
      <c r="R1296" s="15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1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3">
        <f t="shared" si="122"/>
        <v>101.96000000000001</v>
      </c>
      <c r="R1297" s="15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1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3">
        <f t="shared" si="122"/>
        <v>141.1764705882353</v>
      </c>
      <c r="R1298" s="15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1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3">
        <f t="shared" si="122"/>
        <v>109.52500000000001</v>
      </c>
      <c r="R1299" s="15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1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3">
        <f t="shared" si="122"/>
        <v>104.65</v>
      </c>
      <c r="R1300" s="15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1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3">
        <f t="shared" si="122"/>
        <v>124</v>
      </c>
      <c r="R1301" s="15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1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3">
        <f t="shared" si="122"/>
        <v>135</v>
      </c>
      <c r="R1302" s="15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1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3">
        <f t="shared" si="122"/>
        <v>102.75000000000001</v>
      </c>
      <c r="R1303" s="15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1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3">
        <f t="shared" si="122"/>
        <v>100</v>
      </c>
      <c r="R1304" s="15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1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3">
        <f t="shared" si="122"/>
        <v>130.26085714285716</v>
      </c>
      <c r="R1305" s="15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1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3">
        <f t="shared" si="122"/>
        <v>39.627499999999998</v>
      </c>
      <c r="R1306" s="15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1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3">
        <f t="shared" si="122"/>
        <v>25.976666666666663</v>
      </c>
      <c r="R1307" s="15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1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3">
        <f t="shared" si="122"/>
        <v>65.24636363636364</v>
      </c>
      <c r="R1308" s="15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1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3">
        <f t="shared" si="122"/>
        <v>11.514000000000001</v>
      </c>
      <c r="R1309" s="15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1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3">
        <f t="shared" si="122"/>
        <v>11.360000000000001</v>
      </c>
      <c r="R1310" s="15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1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3">
        <f t="shared" si="122"/>
        <v>111.99130434782609</v>
      </c>
      <c r="R1311" s="15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1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3">
        <f t="shared" si="122"/>
        <v>15.5</v>
      </c>
      <c r="R1312" s="15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1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3">
        <f t="shared" si="122"/>
        <v>32.027999999999999</v>
      </c>
      <c r="R1313" s="15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1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3">
        <f t="shared" si="122"/>
        <v>0.60869565217391308</v>
      </c>
      <c r="R1314" s="15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1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3">
        <f t="shared" si="122"/>
        <v>31.114999999999998</v>
      </c>
      <c r="R1315" s="15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1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3">
        <f t="shared" si="122"/>
        <v>1.1266666666666667</v>
      </c>
      <c r="R1316" s="15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1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3">
        <f t="shared" si="122"/>
        <v>40.404000000000003</v>
      </c>
      <c r="R1317" s="15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1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3">
        <f t="shared" si="122"/>
        <v>1.3333333333333333E-3</v>
      </c>
      <c r="R1318" s="15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1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3">
        <f t="shared" si="122"/>
        <v>5.7334999999999994</v>
      </c>
      <c r="R1319" s="15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1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3">
        <f t="shared" si="122"/>
        <v>15.324999999999999</v>
      </c>
      <c r="R1320" s="15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1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3">
        <f t="shared" si="122"/>
        <v>15.103448275862069</v>
      </c>
      <c r="R1321" s="15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1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3">
        <f t="shared" si="122"/>
        <v>0.503</v>
      </c>
      <c r="R1322" s="15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1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3">
        <f t="shared" si="122"/>
        <v>1.3028138528138529</v>
      </c>
      <c r="R1323" s="15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1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3">
        <f t="shared" si="122"/>
        <v>0.30285714285714288</v>
      </c>
      <c r="R1324" s="15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1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3">
        <f t="shared" si="122"/>
        <v>8.8800000000000008</v>
      </c>
      <c r="R1325" s="15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1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3">
        <f t="shared" si="122"/>
        <v>9.84</v>
      </c>
      <c r="R1326" s="15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1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3">
        <f t="shared" si="122"/>
        <v>2.4299999999999997</v>
      </c>
      <c r="R1327" s="15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1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3">
        <f t="shared" si="122"/>
        <v>1.1299999999999999</v>
      </c>
      <c r="R1328" s="15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1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3">
        <f t="shared" si="122"/>
        <v>3.5520833333333335</v>
      </c>
      <c r="R1329" s="15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1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3">
        <f t="shared" si="122"/>
        <v>2.3306666666666667</v>
      </c>
      <c r="R1330" s="15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1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3">
        <f t="shared" si="122"/>
        <v>0.81600000000000006</v>
      </c>
      <c r="R1331" s="15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1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3">
        <f t="shared" si="122"/>
        <v>22.494285714285713</v>
      </c>
      <c r="R1332" s="15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1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3">
        <f t="shared" si="122"/>
        <v>1.3668</v>
      </c>
      <c r="R1333" s="15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1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3">
        <f t="shared" si="122"/>
        <v>0</v>
      </c>
      <c r="R1334" s="15">
        <f t="shared" si="123"/>
        <v>0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1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3">
        <f t="shared" si="122"/>
        <v>0</v>
      </c>
      <c r="R1335" s="15">
        <f t="shared" si="123"/>
        <v>0</v>
      </c>
      <c r="S1335" t="str">
        <f t="shared" si="124"/>
        <v>technology</v>
      </c>
      <c r="T1335" t="str">
        <f t="shared" si="125"/>
        <v>wearables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1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3">
        <f t="shared" si="122"/>
        <v>10.754135338345865</v>
      </c>
      <c r="R1336" s="15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1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3">
        <f t="shared" si="122"/>
        <v>19.759999999999998</v>
      </c>
      <c r="R1337" s="15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1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3">
        <f t="shared" si="122"/>
        <v>84.946999999999989</v>
      </c>
      <c r="R1338" s="15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1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3">
        <f t="shared" si="122"/>
        <v>49.381999999999998</v>
      </c>
      <c r="R1339" s="15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1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3">
        <f t="shared" si="122"/>
        <v>3.3033333333333332</v>
      </c>
      <c r="R1340" s="15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1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3">
        <f t="shared" si="122"/>
        <v>6.6339999999999995</v>
      </c>
      <c r="R1341" s="15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1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3">
        <f t="shared" si="122"/>
        <v>0</v>
      </c>
      <c r="R1342" s="15">
        <f t="shared" si="123"/>
        <v>0</v>
      </c>
      <c r="S1342" t="str">
        <f t="shared" si="124"/>
        <v>technology</v>
      </c>
      <c r="T1342" t="str">
        <f t="shared" si="125"/>
        <v>wearables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1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3">
        <f t="shared" si="122"/>
        <v>70.36</v>
      </c>
      <c r="R1343" s="15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1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3">
        <f t="shared" si="122"/>
        <v>0.2</v>
      </c>
      <c r="R1344" s="15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1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3">
        <f t="shared" si="122"/>
        <v>102.298</v>
      </c>
      <c r="R1345" s="15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0"/>
        <v>42551.789803240739</v>
      </c>
      <c r="K1346">
        <v>1464807439</v>
      </c>
      <c r="L1346" s="11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3">
        <f t="shared" si="122"/>
        <v>377.73333333333335</v>
      </c>
      <c r="R1346" s="15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6">(((I1347/60)/60)/24)+DATE(1970,1,1)</f>
        <v>41834.814340277779</v>
      </c>
      <c r="K1347">
        <v>1402342359</v>
      </c>
      <c r="L1347" s="11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3">
        <f t="shared" ref="Q1347:Q1410" si="128">E1347/D1347*100</f>
        <v>125</v>
      </c>
      <c r="R1347" s="15">
        <f t="shared" ref="R1347:R1410" si="129">IFERROR(E1347/N1347, 0)</f>
        <v>53.571428571428569</v>
      </c>
      <c r="S1347" t="str">
        <f t="shared" ref="S1347:S1410" si="130">LEFT(P1347, SEARCH("/",P1347,1)-1)</f>
        <v>publishing</v>
      </c>
      <c r="T1347" t="str">
        <f t="shared" ref="T1347:T1410" si="131">RIGHT(P1347,LEN(P1347)-(FIND("/",P1347,1)))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1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3">
        <f t="shared" si="128"/>
        <v>147.32653061224491</v>
      </c>
      <c r="R1348" s="15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1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3">
        <f t="shared" si="128"/>
        <v>102.2</v>
      </c>
      <c r="R1349" s="15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1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3">
        <f t="shared" si="128"/>
        <v>101.8723404255319</v>
      </c>
      <c r="R1350" s="15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1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3">
        <f t="shared" si="128"/>
        <v>204.2</v>
      </c>
      <c r="R1351" s="15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1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3">
        <f t="shared" si="128"/>
        <v>104.05</v>
      </c>
      <c r="R1352" s="15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1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3">
        <f t="shared" si="128"/>
        <v>101.265</v>
      </c>
      <c r="R1353" s="15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1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3">
        <f t="shared" si="128"/>
        <v>136.13999999999999</v>
      </c>
      <c r="R1354" s="15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1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3">
        <f t="shared" si="128"/>
        <v>133.6</v>
      </c>
      <c r="R1355" s="15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1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3">
        <f t="shared" si="128"/>
        <v>130.25</v>
      </c>
      <c r="R1356" s="15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1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3">
        <f t="shared" si="128"/>
        <v>122.67999999999999</v>
      </c>
      <c r="R1357" s="15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1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3">
        <f t="shared" si="128"/>
        <v>182.81058823529412</v>
      </c>
      <c r="R1358" s="15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1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3">
        <f t="shared" si="128"/>
        <v>125.29999999999998</v>
      </c>
      <c r="R1359" s="15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1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3">
        <f t="shared" si="128"/>
        <v>111.66666666666667</v>
      </c>
      <c r="R1360" s="15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1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3">
        <f t="shared" si="128"/>
        <v>115.75757575757575</v>
      </c>
      <c r="R1361" s="15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1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3">
        <f t="shared" si="128"/>
        <v>173.2</v>
      </c>
      <c r="R1362" s="15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1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3">
        <f t="shared" si="128"/>
        <v>125.98333333333333</v>
      </c>
      <c r="R1363" s="15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1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3">
        <f t="shared" si="128"/>
        <v>109.1</v>
      </c>
      <c r="R1364" s="15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1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3">
        <f t="shared" si="128"/>
        <v>100</v>
      </c>
      <c r="R1365" s="15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1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3">
        <f t="shared" si="128"/>
        <v>118.64285714285714</v>
      </c>
      <c r="R1366" s="15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1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3">
        <f t="shared" si="128"/>
        <v>100.26666666666667</v>
      </c>
      <c r="R1367" s="15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1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3">
        <f t="shared" si="128"/>
        <v>126.48920000000001</v>
      </c>
      <c r="R1368" s="15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1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3">
        <f t="shared" si="128"/>
        <v>114.26</v>
      </c>
      <c r="R1369" s="15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1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3">
        <f t="shared" si="128"/>
        <v>110.7</v>
      </c>
      <c r="R1370" s="15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1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3">
        <f t="shared" si="128"/>
        <v>105.34805315203954</v>
      </c>
      <c r="R1371" s="15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1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3">
        <f t="shared" si="128"/>
        <v>103.66666666666666</v>
      </c>
      <c r="R1372" s="15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1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3">
        <f t="shared" si="128"/>
        <v>107.08672667523933</v>
      </c>
      <c r="R1373" s="15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1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3">
        <f t="shared" si="128"/>
        <v>124</v>
      </c>
      <c r="R1374" s="15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1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3">
        <f t="shared" si="128"/>
        <v>105.01</v>
      </c>
      <c r="R1375" s="15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1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3">
        <f t="shared" si="128"/>
        <v>189.46666666666667</v>
      </c>
      <c r="R1376" s="15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1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3">
        <f t="shared" si="128"/>
        <v>171.32499999999999</v>
      </c>
      <c r="R1377" s="15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1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3">
        <f t="shared" si="128"/>
        <v>252.48648648648651</v>
      </c>
      <c r="R1378" s="15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1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3">
        <f t="shared" si="128"/>
        <v>116.15384615384616</v>
      </c>
      <c r="R1379" s="15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1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3">
        <f t="shared" si="128"/>
        <v>203.35000000000002</v>
      </c>
      <c r="R1380" s="15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1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3">
        <f t="shared" si="128"/>
        <v>111.60000000000001</v>
      </c>
      <c r="R1381" s="15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1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3">
        <f t="shared" si="128"/>
        <v>424</v>
      </c>
      <c r="R1382" s="15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1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3">
        <f t="shared" si="128"/>
        <v>107.1</v>
      </c>
      <c r="R1383" s="15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1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3">
        <f t="shared" si="128"/>
        <v>104.3625</v>
      </c>
      <c r="R1384" s="15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1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3">
        <f t="shared" si="128"/>
        <v>212.40909090909091</v>
      </c>
      <c r="R1385" s="15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1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3">
        <f t="shared" si="128"/>
        <v>124.08571428571429</v>
      </c>
      <c r="R1386" s="15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1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3">
        <f t="shared" si="128"/>
        <v>110.406125</v>
      </c>
      <c r="R1387" s="15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1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3">
        <f t="shared" si="128"/>
        <v>218.75</v>
      </c>
      <c r="R1388" s="15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1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3">
        <f t="shared" si="128"/>
        <v>136.625</v>
      </c>
      <c r="R1389" s="15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1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3">
        <f t="shared" si="128"/>
        <v>134.8074</v>
      </c>
      <c r="R1390" s="15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1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3">
        <f t="shared" si="128"/>
        <v>145.4</v>
      </c>
      <c r="R1391" s="15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1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3">
        <f t="shared" si="128"/>
        <v>109.10714285714285</v>
      </c>
      <c r="R1392" s="15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1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3">
        <f t="shared" si="128"/>
        <v>110.2</v>
      </c>
      <c r="R1393" s="15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1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3">
        <f t="shared" si="128"/>
        <v>113.64000000000001</v>
      </c>
      <c r="R1394" s="15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1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3">
        <f t="shared" si="128"/>
        <v>102.35000000000001</v>
      </c>
      <c r="R1395" s="15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1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3">
        <f t="shared" si="128"/>
        <v>122.13333333333334</v>
      </c>
      <c r="R1396" s="15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1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3">
        <f t="shared" si="128"/>
        <v>111.88571428571427</v>
      </c>
      <c r="R1397" s="15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1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3">
        <f t="shared" si="128"/>
        <v>107.3</v>
      </c>
      <c r="R1398" s="15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1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3">
        <f t="shared" si="128"/>
        <v>113.85000000000001</v>
      </c>
      <c r="R1399" s="15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1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3">
        <f t="shared" si="128"/>
        <v>109.68181818181819</v>
      </c>
      <c r="R1400" s="15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1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3">
        <f t="shared" si="128"/>
        <v>126.14444444444443</v>
      </c>
      <c r="R1401" s="15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1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3">
        <f t="shared" si="128"/>
        <v>167.42857142857144</v>
      </c>
      <c r="R1402" s="15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1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3">
        <f t="shared" si="128"/>
        <v>496.52000000000004</v>
      </c>
      <c r="R1403" s="15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1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3">
        <f t="shared" si="128"/>
        <v>109.16</v>
      </c>
      <c r="R1404" s="15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1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3">
        <f t="shared" si="128"/>
        <v>102.57499999999999</v>
      </c>
      <c r="R1405" s="15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1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3">
        <f t="shared" si="128"/>
        <v>1.6620689655172414</v>
      </c>
      <c r="R1406" s="15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1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3">
        <f t="shared" si="128"/>
        <v>0.42</v>
      </c>
      <c r="R1407" s="15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1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3">
        <f t="shared" si="128"/>
        <v>0.125</v>
      </c>
      <c r="R1408" s="15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1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3">
        <f t="shared" si="128"/>
        <v>0.5</v>
      </c>
      <c r="R1409" s="15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6"/>
        <v>42321.913842592592</v>
      </c>
      <c r="K1410">
        <v>1444856156</v>
      </c>
      <c r="L1410" s="11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3">
        <f t="shared" si="128"/>
        <v>7.1999999999999993</v>
      </c>
      <c r="R1410" s="15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2">(((I1411/60)/60)/24)+DATE(1970,1,1)</f>
        <v>42005.175173611111</v>
      </c>
      <c r="K1411">
        <v>1414897935</v>
      </c>
      <c r="L1411" s="11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3">
        <f t="shared" ref="Q1411:Q1474" si="134">E1411/D1411*100</f>
        <v>0</v>
      </c>
      <c r="R1411" s="15">
        <f t="shared" ref="R1411:R1474" si="135">IFERROR(E1411/N1411, 0)</f>
        <v>0</v>
      </c>
      <c r="S1411" t="str">
        <f t="shared" ref="S1411:S1474" si="136">LEFT(P1411, SEARCH("/",P1411,1)-1)</f>
        <v>publishing</v>
      </c>
      <c r="T1411" t="str">
        <f t="shared" ref="T1411:T1474" si="137">RIGHT(P1411,LEN(P1411)-(FIND("/",P1411,1)))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1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3">
        <f t="shared" si="134"/>
        <v>1.6666666666666666E-2</v>
      </c>
      <c r="R1412" s="15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1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3">
        <f t="shared" si="134"/>
        <v>0.23333333333333336</v>
      </c>
      <c r="R1413" s="15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1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3">
        <f t="shared" si="134"/>
        <v>4.5714285714285712</v>
      </c>
      <c r="R1414" s="15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1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3">
        <f t="shared" si="134"/>
        <v>5</v>
      </c>
      <c r="R1415" s="15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1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3">
        <f t="shared" si="134"/>
        <v>0.2</v>
      </c>
      <c r="R1416" s="15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1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3">
        <f t="shared" si="134"/>
        <v>18.181818181818183</v>
      </c>
      <c r="R1417" s="15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1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3">
        <f t="shared" si="134"/>
        <v>0</v>
      </c>
      <c r="R1418" s="15">
        <f t="shared" si="135"/>
        <v>0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1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3">
        <f t="shared" si="134"/>
        <v>1.2222222222222223</v>
      </c>
      <c r="R1419" s="15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1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3">
        <f t="shared" si="134"/>
        <v>0.2</v>
      </c>
      <c r="R1420" s="15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1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3">
        <f t="shared" si="134"/>
        <v>7.0634920634920633</v>
      </c>
      <c r="R1421" s="15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1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3">
        <f t="shared" si="134"/>
        <v>2.7272727272727271</v>
      </c>
      <c r="R1422" s="15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1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3">
        <f t="shared" si="134"/>
        <v>0.1</v>
      </c>
      <c r="R1423" s="15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1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3">
        <f t="shared" si="134"/>
        <v>0.104</v>
      </c>
      <c r="R1424" s="15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1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3">
        <f t="shared" si="134"/>
        <v>0.33333333333333337</v>
      </c>
      <c r="R1425" s="15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1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3">
        <f t="shared" si="134"/>
        <v>20.36</v>
      </c>
      <c r="R1426" s="15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1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3">
        <f t="shared" si="134"/>
        <v>0</v>
      </c>
      <c r="R1427" s="15">
        <f t="shared" si="135"/>
        <v>0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1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3">
        <f t="shared" si="134"/>
        <v>0</v>
      </c>
      <c r="R1428" s="15">
        <f t="shared" si="135"/>
        <v>0</v>
      </c>
      <c r="S1428" t="str">
        <f t="shared" si="136"/>
        <v>publishing</v>
      </c>
      <c r="T1428" t="str">
        <f t="shared" si="137"/>
        <v>translations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1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3">
        <f t="shared" si="134"/>
        <v>8.3800000000000008</v>
      </c>
      <c r="R1429" s="15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1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3">
        <f t="shared" si="134"/>
        <v>4.5</v>
      </c>
      <c r="R1430" s="15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1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3">
        <f t="shared" si="134"/>
        <v>0</v>
      </c>
      <c r="R1431" s="15">
        <f t="shared" si="135"/>
        <v>0</v>
      </c>
      <c r="S1431" t="str">
        <f t="shared" si="136"/>
        <v>publishing</v>
      </c>
      <c r="T1431" t="str">
        <f t="shared" si="137"/>
        <v>translations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1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3">
        <f t="shared" si="134"/>
        <v>8.06</v>
      </c>
      <c r="R1432" s="15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1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3">
        <f t="shared" si="134"/>
        <v>31.94705882352941</v>
      </c>
      <c r="R1433" s="15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1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3">
        <f t="shared" si="134"/>
        <v>0</v>
      </c>
      <c r="R1434" s="15">
        <f t="shared" si="135"/>
        <v>0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1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3">
        <f t="shared" si="134"/>
        <v>6.708333333333333</v>
      </c>
      <c r="R1435" s="15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1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3">
        <f t="shared" si="134"/>
        <v>9.9878048780487809</v>
      </c>
      <c r="R1436" s="15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1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3">
        <f t="shared" si="134"/>
        <v>0.1</v>
      </c>
      <c r="R1437" s="15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1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3">
        <f t="shared" si="134"/>
        <v>0.77</v>
      </c>
      <c r="R1438" s="15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1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3">
        <f t="shared" si="134"/>
        <v>26.900000000000002</v>
      </c>
      <c r="R1439" s="15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1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3">
        <f t="shared" si="134"/>
        <v>3</v>
      </c>
      <c r="R1440" s="15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1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3">
        <f t="shared" si="134"/>
        <v>6.6055045871559637</v>
      </c>
      <c r="R1441" s="15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1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3">
        <f t="shared" si="134"/>
        <v>7.6923076923076927E-3</v>
      </c>
      <c r="R1442" s="15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1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3">
        <f t="shared" si="134"/>
        <v>1.1222222222222222</v>
      </c>
      <c r="R1443" s="15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1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3">
        <f t="shared" si="134"/>
        <v>0</v>
      </c>
      <c r="R1444" s="15">
        <f t="shared" si="135"/>
        <v>0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1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3">
        <f t="shared" si="134"/>
        <v>0</v>
      </c>
      <c r="R1445" s="15">
        <f t="shared" si="135"/>
        <v>0</v>
      </c>
      <c r="S1445" t="str">
        <f t="shared" si="136"/>
        <v>publishing</v>
      </c>
      <c r="T1445" t="str">
        <f t="shared" si="137"/>
        <v>translations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1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3">
        <f t="shared" si="134"/>
        <v>0</v>
      </c>
      <c r="R1446" s="15">
        <f t="shared" si="135"/>
        <v>0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1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3">
        <f t="shared" si="134"/>
        <v>0</v>
      </c>
      <c r="R1447" s="15">
        <f t="shared" si="135"/>
        <v>0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1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3">
        <f t="shared" si="134"/>
        <v>0</v>
      </c>
      <c r="R1448" s="15">
        <f t="shared" si="135"/>
        <v>0</v>
      </c>
      <c r="S1448" t="str">
        <f t="shared" si="136"/>
        <v>publishing</v>
      </c>
      <c r="T1448" t="str">
        <f t="shared" si="137"/>
        <v>translations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1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3">
        <f t="shared" si="134"/>
        <v>1.4999999999999999E-2</v>
      </c>
      <c r="R1449" s="15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1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3">
        <f t="shared" si="134"/>
        <v>0</v>
      </c>
      <c r="R1450" s="15">
        <f t="shared" si="135"/>
        <v>0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1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3">
        <f t="shared" si="134"/>
        <v>0</v>
      </c>
      <c r="R1451" s="15">
        <f t="shared" si="135"/>
        <v>0</v>
      </c>
      <c r="S1451" t="str">
        <f t="shared" si="136"/>
        <v>publishing</v>
      </c>
      <c r="T1451" t="str">
        <f t="shared" si="137"/>
        <v>translations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1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3">
        <f t="shared" si="134"/>
        <v>1E-3</v>
      </c>
      <c r="R1452" s="15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1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3">
        <f t="shared" si="134"/>
        <v>1.0554089709762533E-2</v>
      </c>
      <c r="R1453" s="15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1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3">
        <f t="shared" si="134"/>
        <v>0</v>
      </c>
      <c r="R1454" s="15">
        <f t="shared" si="135"/>
        <v>0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1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3">
        <f t="shared" si="134"/>
        <v>0</v>
      </c>
      <c r="R1455" s="15">
        <f t="shared" si="135"/>
        <v>0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1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3">
        <f t="shared" si="134"/>
        <v>0.85714285714285721</v>
      </c>
      <c r="R1456" s="15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1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3">
        <f t="shared" si="134"/>
        <v>10.5</v>
      </c>
      <c r="R1457" s="15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1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3">
        <f t="shared" si="134"/>
        <v>2.9000000000000004</v>
      </c>
      <c r="R1458" s="15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1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3">
        <f t="shared" si="134"/>
        <v>0</v>
      </c>
      <c r="R1459" s="15">
        <f t="shared" si="135"/>
        <v>0</v>
      </c>
      <c r="S1459" t="str">
        <f t="shared" si="136"/>
        <v>publishing</v>
      </c>
      <c r="T1459" t="str">
        <f t="shared" si="137"/>
        <v>translations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1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3">
        <f t="shared" si="134"/>
        <v>0</v>
      </c>
      <c r="R1460" s="15">
        <f t="shared" si="135"/>
        <v>0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1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3">
        <f t="shared" si="134"/>
        <v>0</v>
      </c>
      <c r="R1461" s="15">
        <f t="shared" si="135"/>
        <v>0</v>
      </c>
      <c r="S1461" t="str">
        <f t="shared" si="136"/>
        <v>publishing</v>
      </c>
      <c r="T1461" t="str">
        <f t="shared" si="137"/>
        <v>translations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1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3">
        <f t="shared" si="134"/>
        <v>0</v>
      </c>
      <c r="R1462" s="15">
        <f t="shared" si="135"/>
        <v>0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1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3">
        <f t="shared" si="134"/>
        <v>101.24459999999999</v>
      </c>
      <c r="R1463" s="15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1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3">
        <f t="shared" si="134"/>
        <v>108.5175</v>
      </c>
      <c r="R1464" s="15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1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3">
        <f t="shared" si="134"/>
        <v>147.66666666666666</v>
      </c>
      <c r="R1465" s="15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1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3">
        <f t="shared" si="134"/>
        <v>163.19999999999999</v>
      </c>
      <c r="R1466" s="15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1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3">
        <f t="shared" si="134"/>
        <v>456.41449999999998</v>
      </c>
      <c r="R1467" s="15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1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3">
        <f t="shared" si="134"/>
        <v>107.87731249999999</v>
      </c>
      <c r="R1468" s="15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1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3">
        <f t="shared" si="134"/>
        <v>115.08</v>
      </c>
      <c r="R1469" s="15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1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3">
        <f t="shared" si="134"/>
        <v>102.36842105263158</v>
      </c>
      <c r="R1470" s="15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1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3">
        <f t="shared" si="134"/>
        <v>108.42485875706214</v>
      </c>
      <c r="R1471" s="15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1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3">
        <f t="shared" si="134"/>
        <v>125.13333333333334</v>
      </c>
      <c r="R1472" s="15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1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3">
        <f t="shared" si="134"/>
        <v>103.840625</v>
      </c>
      <c r="R1473" s="15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2"/>
        <v>41563.542858796296</v>
      </c>
      <c r="K1474">
        <v>1379336503</v>
      </c>
      <c r="L1474" s="11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3">
        <f t="shared" si="134"/>
        <v>138.70400000000001</v>
      </c>
      <c r="R1474" s="15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8">(((I1475/60)/60)/24)+DATE(1970,1,1)</f>
        <v>40969.979618055557</v>
      </c>
      <c r="K1475">
        <v>1328052639</v>
      </c>
      <c r="L1475" s="11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3">
        <f t="shared" ref="Q1475:Q1538" si="140">E1475/D1475*100</f>
        <v>120.51600000000001</v>
      </c>
      <c r="R1475" s="15">
        <f t="shared" ref="R1475:R1538" si="141">IFERROR(E1475/N1475, 0)</f>
        <v>38.462553191489363</v>
      </c>
      <c r="S1475" t="str">
        <f t="shared" ref="S1475:S1538" si="142">LEFT(P1475, SEARCH("/",P1475,1)-1)</f>
        <v>publishing</v>
      </c>
      <c r="T1475" t="str">
        <f t="shared" ref="T1475:T1538" si="143">RIGHT(P1475,LEN(P1475)-(FIND("/",P1475,1)))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1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3">
        <f t="shared" si="140"/>
        <v>112.26666666666667</v>
      </c>
      <c r="R1476" s="15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1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3">
        <f t="shared" si="140"/>
        <v>188.66966666666667</v>
      </c>
      <c r="R1477" s="15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1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3">
        <f t="shared" si="140"/>
        <v>661.55466666666666</v>
      </c>
      <c r="R1478" s="15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1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3">
        <f t="shared" si="140"/>
        <v>111.31</v>
      </c>
      <c r="R1479" s="15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1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3">
        <f t="shared" si="140"/>
        <v>1181.6142199999999</v>
      </c>
      <c r="R1480" s="15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1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3">
        <f t="shared" si="140"/>
        <v>137.375</v>
      </c>
      <c r="R1481" s="15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1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3">
        <f t="shared" si="140"/>
        <v>117.04040000000001</v>
      </c>
      <c r="R1482" s="15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1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3">
        <f t="shared" si="140"/>
        <v>2.1</v>
      </c>
      <c r="R1483" s="15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1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3">
        <f t="shared" si="140"/>
        <v>0.1</v>
      </c>
      <c r="R1484" s="15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1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3">
        <f t="shared" si="140"/>
        <v>0.7142857142857143</v>
      </c>
      <c r="R1485" s="15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1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3">
        <f t="shared" si="140"/>
        <v>0</v>
      </c>
      <c r="R1486" s="15">
        <f t="shared" si="141"/>
        <v>0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1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3">
        <f t="shared" si="140"/>
        <v>2.2388059701492535</v>
      </c>
      <c r="R1487" s="15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1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3">
        <f t="shared" si="140"/>
        <v>0.24</v>
      </c>
      <c r="R1488" s="15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1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3">
        <f t="shared" si="140"/>
        <v>0</v>
      </c>
      <c r="R1489" s="15">
        <f t="shared" si="141"/>
        <v>0</v>
      </c>
      <c r="S1489" t="str">
        <f t="shared" si="142"/>
        <v>publishing</v>
      </c>
      <c r="T1489" t="str">
        <f t="shared" si="143"/>
        <v>fiction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1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3">
        <f t="shared" si="140"/>
        <v>2.4</v>
      </c>
      <c r="R1490" s="15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1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3">
        <f t="shared" si="140"/>
        <v>0</v>
      </c>
      <c r="R1491" s="15">
        <f t="shared" si="141"/>
        <v>0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1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3">
        <f t="shared" si="140"/>
        <v>30.862068965517242</v>
      </c>
      <c r="R1492" s="15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1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3">
        <f t="shared" si="140"/>
        <v>8.3333333333333321</v>
      </c>
      <c r="R1493" s="15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1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3">
        <f t="shared" si="140"/>
        <v>0.75</v>
      </c>
      <c r="R1494" s="15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1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3">
        <f t="shared" si="140"/>
        <v>0</v>
      </c>
      <c r="R1495" s="15">
        <f t="shared" si="141"/>
        <v>0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1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3">
        <f t="shared" si="140"/>
        <v>8.9</v>
      </c>
      <c r="R1496" s="15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1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3">
        <f t="shared" si="140"/>
        <v>0</v>
      </c>
      <c r="R1497" s="15">
        <f t="shared" si="141"/>
        <v>0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1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3">
        <f t="shared" si="140"/>
        <v>0</v>
      </c>
      <c r="R1498" s="15">
        <f t="shared" si="141"/>
        <v>0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1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3">
        <f t="shared" si="140"/>
        <v>6.6666666666666671E-3</v>
      </c>
      <c r="R1499" s="15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1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3">
        <f t="shared" si="140"/>
        <v>1.9</v>
      </c>
      <c r="R1500" s="15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1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3">
        <f t="shared" si="140"/>
        <v>0.25</v>
      </c>
      <c r="R1501" s="15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1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3">
        <f t="shared" si="140"/>
        <v>25.035714285714285</v>
      </c>
      <c r="R1502" s="15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1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3">
        <f t="shared" si="140"/>
        <v>166.33076923076925</v>
      </c>
      <c r="R1503" s="15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1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3">
        <f t="shared" si="140"/>
        <v>101.44545454545455</v>
      </c>
      <c r="R1504" s="15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1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3">
        <f t="shared" si="140"/>
        <v>107.89146666666667</v>
      </c>
      <c r="R1505" s="15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1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3">
        <f t="shared" si="140"/>
        <v>277.93846153846158</v>
      </c>
      <c r="R1506" s="15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1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3">
        <f t="shared" si="140"/>
        <v>103.58125</v>
      </c>
      <c r="R1507" s="15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1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3">
        <f t="shared" si="140"/>
        <v>111.4</v>
      </c>
      <c r="R1508" s="15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1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3">
        <f t="shared" si="140"/>
        <v>215</v>
      </c>
      <c r="R1509" s="15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1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3">
        <f t="shared" si="140"/>
        <v>110.76216216216217</v>
      </c>
      <c r="R1510" s="15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1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3">
        <f t="shared" si="140"/>
        <v>123.64125714285714</v>
      </c>
      <c r="R1511" s="15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1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3">
        <f t="shared" si="140"/>
        <v>101.03500000000001</v>
      </c>
      <c r="R1512" s="15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1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3">
        <f t="shared" si="140"/>
        <v>111.79285714285714</v>
      </c>
      <c r="R1513" s="15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1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3">
        <f t="shared" si="140"/>
        <v>558.7714285714286</v>
      </c>
      <c r="R1514" s="15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1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3">
        <f t="shared" si="140"/>
        <v>150.01875000000001</v>
      </c>
      <c r="R1515" s="15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1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3">
        <f t="shared" si="140"/>
        <v>106.476</v>
      </c>
      <c r="R1516" s="15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1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3">
        <f t="shared" si="140"/>
        <v>157.18899999999999</v>
      </c>
      <c r="R1517" s="15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1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3">
        <f t="shared" si="140"/>
        <v>108.65882352941176</v>
      </c>
      <c r="R1518" s="15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1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3">
        <f t="shared" si="140"/>
        <v>161.97999999999999</v>
      </c>
      <c r="R1519" s="15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1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3">
        <f t="shared" si="140"/>
        <v>205.36666666666665</v>
      </c>
      <c r="R1520" s="15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1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3">
        <f t="shared" si="140"/>
        <v>103.36388888888889</v>
      </c>
      <c r="R1521" s="15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1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3">
        <f t="shared" si="140"/>
        <v>103.47222222222223</v>
      </c>
      <c r="R1522" s="15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1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3">
        <f t="shared" si="140"/>
        <v>106.81333333333333</v>
      </c>
      <c r="R1523" s="15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1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3">
        <f t="shared" si="140"/>
        <v>138.96574712643678</v>
      </c>
      <c r="R1524" s="15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1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3">
        <f t="shared" si="140"/>
        <v>124.84324324324325</v>
      </c>
      <c r="R1525" s="15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1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3">
        <f t="shared" si="140"/>
        <v>206.99999999999997</v>
      </c>
      <c r="R1526" s="15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1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3">
        <f t="shared" si="140"/>
        <v>174.00576923076923</v>
      </c>
      <c r="R1527" s="15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1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3">
        <f t="shared" si="140"/>
        <v>120.32608695652173</v>
      </c>
      <c r="R1528" s="15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1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3">
        <f t="shared" si="140"/>
        <v>110.44428571428573</v>
      </c>
      <c r="R1529" s="15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1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3">
        <f t="shared" si="140"/>
        <v>281.56666666666666</v>
      </c>
      <c r="R1530" s="15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1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3">
        <f t="shared" si="140"/>
        <v>100.67894736842105</v>
      </c>
      <c r="R1531" s="15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1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3">
        <f t="shared" si="140"/>
        <v>134.82571428571427</v>
      </c>
      <c r="R1532" s="15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1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3">
        <f t="shared" si="140"/>
        <v>175.95744680851064</v>
      </c>
      <c r="R1533" s="15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1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3">
        <f t="shared" si="140"/>
        <v>484.02000000000004</v>
      </c>
      <c r="R1534" s="15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1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3">
        <f t="shared" si="140"/>
        <v>145.14000000000001</v>
      </c>
      <c r="R1535" s="15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1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3">
        <f t="shared" si="140"/>
        <v>417.73333333333335</v>
      </c>
      <c r="R1536" s="15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1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3">
        <f t="shared" si="140"/>
        <v>132.42499999999998</v>
      </c>
      <c r="R1537" s="15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8"/>
        <v>42243.802199074074</v>
      </c>
      <c r="K1538">
        <v>1438110910</v>
      </c>
      <c r="L1538" s="11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3">
        <f t="shared" si="140"/>
        <v>250.30841666666666</v>
      </c>
      <c r="R1538" s="15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4">(((I1539/60)/60)/24)+DATE(1970,1,1)</f>
        <v>42588.75</v>
      </c>
      <c r="K1539">
        <v>1467358427</v>
      </c>
      <c r="L1539" s="11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3">
        <f t="shared" ref="Q1539:Q1602" si="146">E1539/D1539*100</f>
        <v>179.9</v>
      </c>
      <c r="R1539" s="15">
        <f t="shared" ref="R1539:R1602" si="147">IFERROR(E1539/N1539, 0)</f>
        <v>96.375</v>
      </c>
      <c r="S1539" t="str">
        <f t="shared" ref="S1539:S1602" si="148">LEFT(P1539, SEARCH("/",P1539,1)-1)</f>
        <v>photography</v>
      </c>
      <c r="T1539" t="str">
        <f t="shared" ref="T1539:T1602" si="149">RIGHT(P1539,LEN(P1539)-(FIND("/",P1539,1)))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1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3">
        <f t="shared" si="146"/>
        <v>102.62857142857142</v>
      </c>
      <c r="R1540" s="15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1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3">
        <f t="shared" si="146"/>
        <v>135.98609999999999</v>
      </c>
      <c r="R1541" s="15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1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3">
        <f t="shared" si="146"/>
        <v>117.86666666666667</v>
      </c>
      <c r="R1542" s="15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1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3">
        <f t="shared" si="146"/>
        <v>3.3333333333333333E-2</v>
      </c>
      <c r="R1543" s="15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1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3">
        <f t="shared" si="146"/>
        <v>4</v>
      </c>
      <c r="R1544" s="15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1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3">
        <f t="shared" si="146"/>
        <v>0.44444444444444442</v>
      </c>
      <c r="R1545" s="15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1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3">
        <f t="shared" si="146"/>
        <v>0</v>
      </c>
      <c r="R1546" s="15">
        <f t="shared" si="147"/>
        <v>0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1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3">
        <f t="shared" si="146"/>
        <v>3.3333333333333333E-2</v>
      </c>
      <c r="R1547" s="15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1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3">
        <f t="shared" si="146"/>
        <v>28.9</v>
      </c>
      <c r="R1548" s="15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1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3">
        <f t="shared" si="146"/>
        <v>0</v>
      </c>
      <c r="R1549" s="15">
        <f t="shared" si="147"/>
        <v>0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1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3">
        <f t="shared" si="146"/>
        <v>8.5714285714285712</v>
      </c>
      <c r="R1550" s="15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1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3">
        <f t="shared" si="146"/>
        <v>34</v>
      </c>
      <c r="R1551" s="15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1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3">
        <f t="shared" si="146"/>
        <v>13.466666666666665</v>
      </c>
      <c r="R1552" s="15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1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3">
        <f t="shared" si="146"/>
        <v>0</v>
      </c>
      <c r="R1553" s="15">
        <f t="shared" si="147"/>
        <v>0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1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3">
        <f t="shared" si="146"/>
        <v>49.186046511627907</v>
      </c>
      <c r="R1554" s="15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1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3">
        <f t="shared" si="146"/>
        <v>0</v>
      </c>
      <c r="R1555" s="15">
        <f t="shared" si="147"/>
        <v>0</v>
      </c>
      <c r="S1555" t="str">
        <f t="shared" si="148"/>
        <v>photography</v>
      </c>
      <c r="T1555" t="str">
        <f t="shared" si="149"/>
        <v>nature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1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3">
        <f t="shared" si="146"/>
        <v>0</v>
      </c>
      <c r="R1556" s="15">
        <f t="shared" si="147"/>
        <v>0</v>
      </c>
      <c r="S1556" t="str">
        <f t="shared" si="148"/>
        <v>photography</v>
      </c>
      <c r="T1556" t="str">
        <f t="shared" si="149"/>
        <v>nature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1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3">
        <f t="shared" si="146"/>
        <v>0</v>
      </c>
      <c r="R1557" s="15">
        <f t="shared" si="147"/>
        <v>0</v>
      </c>
      <c r="S1557" t="str">
        <f t="shared" si="148"/>
        <v>photography</v>
      </c>
      <c r="T1557" t="str">
        <f t="shared" si="149"/>
        <v>nature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1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3">
        <f t="shared" si="146"/>
        <v>45.133333333333333</v>
      </c>
      <c r="R1558" s="15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1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3">
        <f t="shared" si="146"/>
        <v>4</v>
      </c>
      <c r="R1559" s="15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1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3">
        <f t="shared" si="146"/>
        <v>4.666666666666667</v>
      </c>
      <c r="R1560" s="15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1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3">
        <f t="shared" si="146"/>
        <v>0.33333333333333337</v>
      </c>
      <c r="R1561" s="15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1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3">
        <f t="shared" si="146"/>
        <v>3.7600000000000002</v>
      </c>
      <c r="R1562" s="15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1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3">
        <f t="shared" si="146"/>
        <v>0.67</v>
      </c>
      <c r="R1563" s="15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1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3">
        <f t="shared" si="146"/>
        <v>0</v>
      </c>
      <c r="R1564" s="15">
        <f t="shared" si="147"/>
        <v>0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1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3">
        <f t="shared" si="146"/>
        <v>1.4166666666666665</v>
      </c>
      <c r="R1565" s="15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1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3">
        <f t="shared" si="146"/>
        <v>0.1</v>
      </c>
      <c r="R1566" s="15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1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3">
        <f t="shared" si="146"/>
        <v>2.5</v>
      </c>
      <c r="R1567" s="15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1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3">
        <f t="shared" si="146"/>
        <v>21.25</v>
      </c>
      <c r="R1568" s="15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1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3">
        <f t="shared" si="146"/>
        <v>4.117647058823529</v>
      </c>
      <c r="R1569" s="15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1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3">
        <f t="shared" si="146"/>
        <v>13.639999999999999</v>
      </c>
      <c r="R1570" s="15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1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3">
        <f t="shared" si="146"/>
        <v>0</v>
      </c>
      <c r="R1571" s="15">
        <f t="shared" si="147"/>
        <v>0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1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3">
        <f t="shared" si="146"/>
        <v>41.4</v>
      </c>
      <c r="R1572" s="15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1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3">
        <f t="shared" si="146"/>
        <v>0.66115702479338845</v>
      </c>
      <c r="R1573" s="15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1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3">
        <f t="shared" si="146"/>
        <v>5</v>
      </c>
      <c r="R1574" s="15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1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3">
        <f t="shared" si="146"/>
        <v>2.4777777777777779</v>
      </c>
      <c r="R1575" s="15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1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3">
        <f t="shared" si="146"/>
        <v>5.0599999999999996</v>
      </c>
      <c r="R1576" s="15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1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3">
        <f t="shared" si="146"/>
        <v>22.91</v>
      </c>
      <c r="R1577" s="15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1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3">
        <f t="shared" si="146"/>
        <v>13</v>
      </c>
      <c r="R1578" s="15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1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3">
        <f t="shared" si="146"/>
        <v>0.54999999999999993</v>
      </c>
      <c r="R1579" s="15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1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3">
        <f t="shared" si="146"/>
        <v>10.806536636794938</v>
      </c>
      <c r="R1580" s="15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1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3">
        <f t="shared" si="146"/>
        <v>0.84008400840084008</v>
      </c>
      <c r="R1581" s="15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1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3">
        <f t="shared" si="146"/>
        <v>0</v>
      </c>
      <c r="R1582" s="15">
        <f t="shared" si="147"/>
        <v>0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1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3">
        <f t="shared" si="146"/>
        <v>0.5</v>
      </c>
      <c r="R1583" s="15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1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3">
        <f t="shared" si="146"/>
        <v>9.3000000000000007</v>
      </c>
      <c r="R1584" s="15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1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3">
        <f t="shared" si="146"/>
        <v>7.4999999999999997E-2</v>
      </c>
      <c r="R1585" s="15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1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3">
        <f t="shared" si="146"/>
        <v>0</v>
      </c>
      <c r="R1586" s="15">
        <f t="shared" si="147"/>
        <v>0</v>
      </c>
      <c r="S1586" t="str">
        <f t="shared" si="148"/>
        <v>photography</v>
      </c>
      <c r="T1586" t="str">
        <f t="shared" si="149"/>
        <v>places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1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3">
        <f t="shared" si="146"/>
        <v>79</v>
      </c>
      <c r="R1587" s="15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1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3">
        <f t="shared" si="146"/>
        <v>0</v>
      </c>
      <c r="R1588" s="15">
        <f t="shared" si="147"/>
        <v>0</v>
      </c>
      <c r="S1588" t="str">
        <f t="shared" si="148"/>
        <v>photography</v>
      </c>
      <c r="T1588" t="str">
        <f t="shared" si="149"/>
        <v>places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1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3">
        <f t="shared" si="146"/>
        <v>1.3333333333333334E-2</v>
      </c>
      <c r="R1589" s="15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1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3">
        <f t="shared" si="146"/>
        <v>0</v>
      </c>
      <c r="R1590" s="15">
        <f t="shared" si="147"/>
        <v>0</v>
      </c>
      <c r="S1590" t="str">
        <f t="shared" si="148"/>
        <v>photography</v>
      </c>
      <c r="T1590" t="str">
        <f t="shared" si="149"/>
        <v>places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1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3">
        <f t="shared" si="146"/>
        <v>0</v>
      </c>
      <c r="R1591" s="15">
        <f t="shared" si="147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1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3">
        <f t="shared" si="146"/>
        <v>1.7000000000000002</v>
      </c>
      <c r="R1592" s="15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1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3">
        <f t="shared" si="146"/>
        <v>29.228571428571428</v>
      </c>
      <c r="R1593" s="15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1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3">
        <f t="shared" si="146"/>
        <v>0</v>
      </c>
      <c r="R1594" s="15">
        <f t="shared" si="147"/>
        <v>0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1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3">
        <f t="shared" si="146"/>
        <v>1.3636363636363637E-2</v>
      </c>
      <c r="R1595" s="15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1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3">
        <f t="shared" si="146"/>
        <v>20.5</v>
      </c>
      <c r="R1596" s="15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1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3">
        <f t="shared" si="146"/>
        <v>0.27999999999999997</v>
      </c>
      <c r="R1597" s="15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1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3">
        <f t="shared" si="146"/>
        <v>2.3076923076923079</v>
      </c>
      <c r="R1598" s="15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1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3">
        <f t="shared" si="146"/>
        <v>0</v>
      </c>
      <c r="R1599" s="15">
        <f t="shared" si="147"/>
        <v>0</v>
      </c>
      <c r="S1599" t="str">
        <f t="shared" si="148"/>
        <v>photography</v>
      </c>
      <c r="T1599" t="str">
        <f t="shared" si="149"/>
        <v>places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1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3">
        <f t="shared" si="146"/>
        <v>0.125</v>
      </c>
      <c r="R1600" s="15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1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3">
        <f t="shared" si="146"/>
        <v>0</v>
      </c>
      <c r="R1601" s="15">
        <f t="shared" si="147"/>
        <v>0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4"/>
        <v>41835.21597222222</v>
      </c>
      <c r="K1602">
        <v>1401585752</v>
      </c>
      <c r="L1602" s="11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3">
        <f t="shared" si="146"/>
        <v>7.3400000000000007</v>
      </c>
      <c r="R1602" s="15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0">(((I1603/60)/60)/24)+DATE(1970,1,1)</f>
        <v>40668.092974537038</v>
      </c>
      <c r="K1603">
        <v>1301969633</v>
      </c>
      <c r="L1603" s="11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3">
        <f t="shared" ref="Q1603:Q1666" si="152">E1603/D1603*100</f>
        <v>108.2492</v>
      </c>
      <c r="R1603" s="15">
        <f t="shared" ref="R1603:R1666" si="153">IFERROR(E1603/N1603, 0)</f>
        <v>48.325535714285714</v>
      </c>
      <c r="S1603" t="str">
        <f t="shared" ref="S1603:S1666" si="154">LEFT(P1603, SEARCH("/",P1603,1)-1)</f>
        <v>music</v>
      </c>
      <c r="T1603" t="str">
        <f t="shared" ref="T1603:T1666" si="155">RIGHT(P1603,LEN(P1603)-(FIND("/",P1603,1)))</f>
        <v>rock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1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3">
        <f t="shared" si="152"/>
        <v>100.16666666666667</v>
      </c>
      <c r="R1604" s="15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1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3">
        <f t="shared" si="152"/>
        <v>100.03299999999999</v>
      </c>
      <c r="R1605" s="15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1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3">
        <f t="shared" si="152"/>
        <v>122.10714285714286</v>
      </c>
      <c r="R1606" s="15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1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3">
        <f t="shared" si="152"/>
        <v>100.69333333333334</v>
      </c>
      <c r="R1607" s="15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1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3">
        <f t="shared" si="152"/>
        <v>101.004125</v>
      </c>
      <c r="R1608" s="15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1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3">
        <f t="shared" si="152"/>
        <v>145.11000000000001</v>
      </c>
      <c r="R1609" s="15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1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3">
        <f t="shared" si="152"/>
        <v>101.25</v>
      </c>
      <c r="R1610" s="15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1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3">
        <f t="shared" si="152"/>
        <v>118.33333333333333</v>
      </c>
      <c r="R1611" s="15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1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3">
        <f t="shared" si="152"/>
        <v>271.85000000000002</v>
      </c>
      <c r="R1612" s="15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1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3">
        <f t="shared" si="152"/>
        <v>125.125</v>
      </c>
      <c r="R1613" s="15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1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3">
        <f t="shared" si="152"/>
        <v>110.00000000000001</v>
      </c>
      <c r="R1614" s="15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1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3">
        <f t="shared" si="152"/>
        <v>101.49999999999999</v>
      </c>
      <c r="R1615" s="15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1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3">
        <f t="shared" si="152"/>
        <v>102.69999999999999</v>
      </c>
      <c r="R1616" s="15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1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3">
        <f t="shared" si="152"/>
        <v>114.12500000000001</v>
      </c>
      <c r="R1617" s="15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1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3">
        <f t="shared" si="152"/>
        <v>104.2</v>
      </c>
      <c r="R1618" s="15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1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3">
        <f t="shared" si="152"/>
        <v>145.85714285714286</v>
      </c>
      <c r="R1619" s="15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1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3">
        <f t="shared" si="152"/>
        <v>105.06666666666666</v>
      </c>
      <c r="R1620" s="15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1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3">
        <f t="shared" si="152"/>
        <v>133.33333333333331</v>
      </c>
      <c r="R1621" s="15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1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3">
        <f t="shared" si="152"/>
        <v>112.99999999999999</v>
      </c>
      <c r="R1622" s="15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1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3">
        <f t="shared" si="152"/>
        <v>121.2</v>
      </c>
      <c r="R1623" s="15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1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3">
        <f t="shared" si="152"/>
        <v>101.72463768115942</v>
      </c>
      <c r="R1624" s="15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1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3">
        <f t="shared" si="152"/>
        <v>101.06666666666666</v>
      </c>
      <c r="R1625" s="15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1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3">
        <f t="shared" si="152"/>
        <v>118</v>
      </c>
      <c r="R1626" s="15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1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3">
        <f t="shared" si="152"/>
        <v>155.33333333333331</v>
      </c>
      <c r="R1627" s="15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1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3">
        <f t="shared" si="152"/>
        <v>101.18750000000001</v>
      </c>
      <c r="R1628" s="15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1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3">
        <f t="shared" si="152"/>
        <v>117</v>
      </c>
      <c r="R1629" s="15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1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3">
        <f t="shared" si="152"/>
        <v>100.925</v>
      </c>
      <c r="R1630" s="15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1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3">
        <f t="shared" si="152"/>
        <v>103.66666666666666</v>
      </c>
      <c r="R1631" s="15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1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3">
        <f t="shared" si="152"/>
        <v>265.25</v>
      </c>
      <c r="R1632" s="15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1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3">
        <f t="shared" si="152"/>
        <v>155.91</v>
      </c>
      <c r="R1633" s="15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1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3">
        <f t="shared" si="152"/>
        <v>101.62500000000001</v>
      </c>
      <c r="R1634" s="15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1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3">
        <f t="shared" si="152"/>
        <v>100</v>
      </c>
      <c r="R1635" s="15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1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3">
        <f t="shared" si="152"/>
        <v>100.49999999999999</v>
      </c>
      <c r="R1636" s="15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1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3">
        <f t="shared" si="152"/>
        <v>125.29999999999998</v>
      </c>
      <c r="R1637" s="15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1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3">
        <f t="shared" si="152"/>
        <v>103.55555555555556</v>
      </c>
      <c r="R1638" s="15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1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3">
        <f t="shared" si="152"/>
        <v>103.8</v>
      </c>
      <c r="R1639" s="15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1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3">
        <f t="shared" si="152"/>
        <v>105</v>
      </c>
      <c r="R1640" s="15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1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3">
        <f t="shared" si="152"/>
        <v>100</v>
      </c>
      <c r="R1641" s="15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1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3">
        <f t="shared" si="152"/>
        <v>169.86</v>
      </c>
      <c r="R1642" s="15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1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3">
        <f t="shared" si="152"/>
        <v>101.4</v>
      </c>
      <c r="R1643" s="15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1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3">
        <f t="shared" si="152"/>
        <v>100</v>
      </c>
      <c r="R1644" s="15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1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3">
        <f t="shared" si="152"/>
        <v>124.70000000000002</v>
      </c>
      <c r="R1645" s="15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1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3">
        <f t="shared" si="152"/>
        <v>109.5</v>
      </c>
      <c r="R1646" s="15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1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3">
        <f t="shared" si="152"/>
        <v>110.80000000000001</v>
      </c>
      <c r="R1647" s="15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1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3">
        <f t="shared" si="152"/>
        <v>110.2</v>
      </c>
      <c r="R1648" s="15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1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3">
        <f t="shared" si="152"/>
        <v>104.71999999999998</v>
      </c>
      <c r="R1649" s="15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1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3">
        <f t="shared" si="152"/>
        <v>125.26086956521738</v>
      </c>
      <c r="R1650" s="15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1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3">
        <f t="shared" si="152"/>
        <v>100.58763157894737</v>
      </c>
      <c r="R1651" s="15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1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3">
        <f t="shared" si="152"/>
        <v>141.55000000000001</v>
      </c>
      <c r="R1652" s="15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1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3">
        <f t="shared" si="152"/>
        <v>100.75</v>
      </c>
      <c r="R1653" s="15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1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3">
        <f t="shared" si="152"/>
        <v>100.66666666666666</v>
      </c>
      <c r="R1654" s="15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1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3">
        <f t="shared" si="152"/>
        <v>174.2304</v>
      </c>
      <c r="R1655" s="15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1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3">
        <f t="shared" si="152"/>
        <v>119.90909090909089</v>
      </c>
      <c r="R1656" s="15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1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3">
        <f t="shared" si="152"/>
        <v>142.86666666666667</v>
      </c>
      <c r="R1657" s="15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1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3">
        <f t="shared" si="152"/>
        <v>100.33493333333334</v>
      </c>
      <c r="R1658" s="15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1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3">
        <f t="shared" si="152"/>
        <v>104.93380000000001</v>
      </c>
      <c r="R1659" s="15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1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3">
        <f t="shared" si="152"/>
        <v>132.23333333333335</v>
      </c>
      <c r="R1660" s="15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1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3">
        <f t="shared" si="152"/>
        <v>112.79999999999998</v>
      </c>
      <c r="R1661" s="15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1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3">
        <f t="shared" si="152"/>
        <v>1253.75</v>
      </c>
      <c r="R1662" s="15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1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3">
        <f t="shared" si="152"/>
        <v>102.50632911392405</v>
      </c>
      <c r="R1663" s="15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1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3">
        <f t="shared" si="152"/>
        <v>102.6375</v>
      </c>
      <c r="R1664" s="15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1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3">
        <f t="shared" si="152"/>
        <v>108</v>
      </c>
      <c r="R1665" s="15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0"/>
        <v>40984.165972222225</v>
      </c>
      <c r="K1666">
        <v>1328033818</v>
      </c>
      <c r="L1666" s="11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3">
        <f t="shared" si="152"/>
        <v>122.40879999999999</v>
      </c>
      <c r="R1666" s="15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6">(((I1667/60)/60)/24)+DATE(1970,1,1)</f>
        <v>40596.125</v>
      </c>
      <c r="K1667">
        <v>1295624113</v>
      </c>
      <c r="L1667" s="11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3">
        <f t="shared" ref="Q1667:Q1730" si="158">E1667/D1667*100</f>
        <v>119.45714285714286</v>
      </c>
      <c r="R1667" s="15">
        <f t="shared" ref="R1667:R1730" si="159">IFERROR(E1667/N1667, 0)</f>
        <v>44.956989247311824</v>
      </c>
      <c r="S1667" t="str">
        <f t="shared" ref="S1667:S1730" si="160">LEFT(P1667, SEARCH("/",P1667,1)-1)</f>
        <v>music</v>
      </c>
      <c r="T1667" t="str">
        <f t="shared" ref="T1667:T1730" si="161">RIGHT(P1667,LEN(P1667)-(FIND("/",P1667,1)))</f>
        <v>pop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1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3">
        <f t="shared" si="158"/>
        <v>160.88</v>
      </c>
      <c r="R1668" s="15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1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3">
        <f t="shared" si="158"/>
        <v>126.85294117647059</v>
      </c>
      <c r="R1669" s="15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1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3">
        <f t="shared" si="158"/>
        <v>102.6375</v>
      </c>
      <c r="R1670" s="15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1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3">
        <f t="shared" si="158"/>
        <v>139.75</v>
      </c>
      <c r="R1671" s="15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1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3">
        <f t="shared" si="158"/>
        <v>102.60000000000001</v>
      </c>
      <c r="R1672" s="15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1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3">
        <f t="shared" si="158"/>
        <v>100.67349999999999</v>
      </c>
      <c r="R1673" s="15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1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3">
        <f t="shared" si="158"/>
        <v>112.94117647058823</v>
      </c>
      <c r="R1674" s="15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1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3">
        <f t="shared" si="158"/>
        <v>128.09523809523807</v>
      </c>
      <c r="R1675" s="15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1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3">
        <f t="shared" si="158"/>
        <v>201.7</v>
      </c>
      <c r="R1676" s="15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1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3">
        <f t="shared" si="158"/>
        <v>137.416</v>
      </c>
      <c r="R1677" s="15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1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3">
        <f t="shared" si="158"/>
        <v>115.33333333333333</v>
      </c>
      <c r="R1678" s="15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1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3">
        <f t="shared" si="158"/>
        <v>111.66666666666667</v>
      </c>
      <c r="R1679" s="15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1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3">
        <f t="shared" si="158"/>
        <v>118.39999999999999</v>
      </c>
      <c r="R1680" s="15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1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3">
        <f t="shared" si="158"/>
        <v>175</v>
      </c>
      <c r="R1681" s="15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1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3">
        <f t="shared" si="158"/>
        <v>117.5</v>
      </c>
      <c r="R1682" s="15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1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3">
        <f t="shared" si="158"/>
        <v>101.42212307692309</v>
      </c>
      <c r="R1683" s="15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1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3">
        <f t="shared" si="158"/>
        <v>0</v>
      </c>
      <c r="R1684" s="15">
        <f t="shared" si="159"/>
        <v>0</v>
      </c>
      <c r="S1684" t="str">
        <f t="shared" si="160"/>
        <v>music</v>
      </c>
      <c r="T1684" t="str">
        <f t="shared" si="161"/>
        <v>faith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1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3">
        <f t="shared" si="158"/>
        <v>21.714285714285715</v>
      </c>
      <c r="R1685" s="15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1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3">
        <f t="shared" si="158"/>
        <v>109.125</v>
      </c>
      <c r="R1686" s="15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1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3">
        <f t="shared" si="158"/>
        <v>102.85714285714285</v>
      </c>
      <c r="R1687" s="15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1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3">
        <f t="shared" si="158"/>
        <v>0.36</v>
      </c>
      <c r="R1688" s="15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1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3">
        <f t="shared" si="158"/>
        <v>31.25</v>
      </c>
      <c r="R1689" s="15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1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3">
        <f t="shared" si="158"/>
        <v>44.3</v>
      </c>
      <c r="R1690" s="15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1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3">
        <f t="shared" si="158"/>
        <v>100</v>
      </c>
      <c r="R1691" s="15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1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3">
        <f t="shared" si="158"/>
        <v>25.4</v>
      </c>
      <c r="R1692" s="15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1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3">
        <f t="shared" si="158"/>
        <v>33.473333333333329</v>
      </c>
      <c r="R1693" s="15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1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3">
        <f t="shared" si="158"/>
        <v>47.8</v>
      </c>
      <c r="R1694" s="15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1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3">
        <f t="shared" si="158"/>
        <v>9.3333333333333339</v>
      </c>
      <c r="R1695" s="15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1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3">
        <f t="shared" si="158"/>
        <v>0.05</v>
      </c>
      <c r="R1696" s="15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1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3">
        <f t="shared" si="158"/>
        <v>11.708333333333334</v>
      </c>
      <c r="R1697" s="15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1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3">
        <f t="shared" si="158"/>
        <v>0</v>
      </c>
      <c r="R1698" s="15">
        <f t="shared" si="159"/>
        <v>0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1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3">
        <f t="shared" si="158"/>
        <v>20.208000000000002</v>
      </c>
      <c r="R1699" s="15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1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3">
        <f t="shared" si="158"/>
        <v>0</v>
      </c>
      <c r="R1700" s="15">
        <f t="shared" si="159"/>
        <v>0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1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3">
        <f t="shared" si="158"/>
        <v>4.2311459353574925</v>
      </c>
      <c r="R1701" s="15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1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3">
        <f t="shared" si="158"/>
        <v>26.06</v>
      </c>
      <c r="R1702" s="15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1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3">
        <f t="shared" si="158"/>
        <v>0.19801980198019803</v>
      </c>
      <c r="R1703" s="15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1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3">
        <f t="shared" si="158"/>
        <v>6.0606060606060606E-3</v>
      </c>
      <c r="R1704" s="15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1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3">
        <f t="shared" si="158"/>
        <v>1.02</v>
      </c>
      <c r="R1705" s="15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1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3">
        <f t="shared" si="158"/>
        <v>65.100000000000009</v>
      </c>
      <c r="R1706" s="15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1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3">
        <f t="shared" si="158"/>
        <v>0</v>
      </c>
      <c r="R1707" s="15">
        <f t="shared" si="159"/>
        <v>0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1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3">
        <f t="shared" si="158"/>
        <v>0</v>
      </c>
      <c r="R1708" s="15">
        <f t="shared" si="159"/>
        <v>0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1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3">
        <f t="shared" si="158"/>
        <v>9.74</v>
      </c>
      <c r="R1709" s="15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1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3">
        <f t="shared" si="158"/>
        <v>0</v>
      </c>
      <c r="R1710" s="15">
        <f t="shared" si="159"/>
        <v>0</v>
      </c>
      <c r="S1710" t="str">
        <f t="shared" si="160"/>
        <v>music</v>
      </c>
      <c r="T1710" t="str">
        <f t="shared" si="161"/>
        <v>faith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1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3">
        <f t="shared" si="158"/>
        <v>4.8571428571428568</v>
      </c>
      <c r="R1711" s="15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1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3">
        <f t="shared" si="158"/>
        <v>0.67999999999999994</v>
      </c>
      <c r="R1712" s="15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1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3">
        <f t="shared" si="158"/>
        <v>10.5</v>
      </c>
      <c r="R1713" s="15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1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3">
        <f t="shared" si="158"/>
        <v>0</v>
      </c>
      <c r="R1714" s="15">
        <f t="shared" si="159"/>
        <v>0</v>
      </c>
      <c r="S1714" t="str">
        <f t="shared" si="160"/>
        <v>music</v>
      </c>
      <c r="T1714" t="str">
        <f t="shared" si="161"/>
        <v>faith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1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3">
        <f t="shared" si="158"/>
        <v>1.6666666666666667</v>
      </c>
      <c r="R1715" s="15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1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3">
        <f t="shared" si="158"/>
        <v>7.8680000000000003</v>
      </c>
      <c r="R1716" s="15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1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3">
        <f t="shared" si="158"/>
        <v>0.22</v>
      </c>
      <c r="R1717" s="15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1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3">
        <f t="shared" si="158"/>
        <v>7.5</v>
      </c>
      <c r="R1718" s="15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1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3">
        <f t="shared" si="158"/>
        <v>42.725880551301685</v>
      </c>
      <c r="R1719" s="15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1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3">
        <f t="shared" si="158"/>
        <v>0.2142857142857143</v>
      </c>
      <c r="R1720" s="15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1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3">
        <f t="shared" si="158"/>
        <v>0.87500000000000011</v>
      </c>
      <c r="R1721" s="15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1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3">
        <f t="shared" si="158"/>
        <v>5.625</v>
      </c>
      <c r="R1722" s="15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1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3">
        <f t="shared" si="158"/>
        <v>0</v>
      </c>
      <c r="R1723" s="15">
        <f t="shared" si="159"/>
        <v>0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1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3">
        <f t="shared" si="158"/>
        <v>3.4722222222222224E-2</v>
      </c>
      <c r="R1724" s="15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1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3">
        <f t="shared" si="158"/>
        <v>6.5</v>
      </c>
      <c r="R1725" s="15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1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3">
        <f t="shared" si="158"/>
        <v>0.58333333333333337</v>
      </c>
      <c r="R1726" s="15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1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3">
        <f t="shared" si="158"/>
        <v>10.181818181818182</v>
      </c>
      <c r="R1727" s="15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1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3">
        <f t="shared" si="158"/>
        <v>33.784615384615385</v>
      </c>
      <c r="R1728" s="15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1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3">
        <f t="shared" si="158"/>
        <v>3.3333333333333333E-2</v>
      </c>
      <c r="R1729" s="15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6"/>
        <v>42298.625856481478</v>
      </c>
      <c r="K1730">
        <v>1442847674</v>
      </c>
      <c r="L1730" s="11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3">
        <f t="shared" si="158"/>
        <v>68.400000000000006</v>
      </c>
      <c r="R1730" s="15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2">(((I1731/60)/60)/24)+DATE(1970,1,1)</f>
        <v>42531.052152777775</v>
      </c>
      <c r="K1731">
        <v>1460337306</v>
      </c>
      <c r="L1731" s="11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3">
        <f t="shared" ref="Q1731:Q1794" si="164">E1731/D1731*100</f>
        <v>0</v>
      </c>
      <c r="R1731" s="15">
        <f t="shared" ref="R1731:R1794" si="165">IFERROR(E1731/N1731, 0)</f>
        <v>0</v>
      </c>
      <c r="S1731" t="str">
        <f t="shared" ref="S1731:S1794" si="166">LEFT(P1731, SEARCH("/",P1731,1)-1)</f>
        <v>music</v>
      </c>
      <c r="T1731" t="str">
        <f t="shared" ref="T1731:T1794" si="167">RIGHT(P1731,LEN(P1731)-(FIND("/",P1731,1)))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1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3">
        <f t="shared" si="164"/>
        <v>0</v>
      </c>
      <c r="R1732" s="15">
        <f t="shared" si="165"/>
        <v>0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1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3">
        <f t="shared" si="164"/>
        <v>0</v>
      </c>
      <c r="R1733" s="15">
        <f t="shared" si="165"/>
        <v>0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1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3">
        <f t="shared" si="164"/>
        <v>0</v>
      </c>
      <c r="R1734" s="15">
        <f t="shared" si="165"/>
        <v>0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1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3">
        <f t="shared" si="164"/>
        <v>0</v>
      </c>
      <c r="R1735" s="15">
        <f t="shared" si="165"/>
        <v>0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1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3">
        <f t="shared" si="164"/>
        <v>2.2222222222222223E-2</v>
      </c>
      <c r="R1736" s="15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1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3">
        <f t="shared" si="164"/>
        <v>11</v>
      </c>
      <c r="R1737" s="15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1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3">
        <f t="shared" si="164"/>
        <v>0.73333333333333328</v>
      </c>
      <c r="R1738" s="15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1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3">
        <f t="shared" si="164"/>
        <v>21.25</v>
      </c>
      <c r="R1739" s="15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1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3">
        <f t="shared" si="164"/>
        <v>0.4</v>
      </c>
      <c r="R1740" s="15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1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3">
        <f t="shared" si="164"/>
        <v>0.1</v>
      </c>
      <c r="R1741" s="15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1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3">
        <f t="shared" si="164"/>
        <v>0</v>
      </c>
      <c r="R1742" s="15">
        <f t="shared" si="165"/>
        <v>0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1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3">
        <f t="shared" si="164"/>
        <v>110.83333333333334</v>
      </c>
      <c r="R1743" s="15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1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3">
        <f t="shared" si="164"/>
        <v>108.74999999999999</v>
      </c>
      <c r="R1744" s="15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1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3">
        <f t="shared" si="164"/>
        <v>100.41666666666667</v>
      </c>
      <c r="R1745" s="15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1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3">
        <f t="shared" si="164"/>
        <v>118.45454545454545</v>
      </c>
      <c r="R1746" s="15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1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3">
        <f t="shared" si="164"/>
        <v>114.01428571428571</v>
      </c>
      <c r="R1747" s="15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1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3">
        <f t="shared" si="164"/>
        <v>148.10000000000002</v>
      </c>
      <c r="R1748" s="15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1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3">
        <f t="shared" si="164"/>
        <v>104.95555555555556</v>
      </c>
      <c r="R1749" s="15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1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3">
        <f t="shared" si="164"/>
        <v>129.94800000000001</v>
      </c>
      <c r="R1750" s="15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1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3">
        <f t="shared" si="164"/>
        <v>123.48756218905473</v>
      </c>
      <c r="R1751" s="15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1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3">
        <f t="shared" si="164"/>
        <v>201.62</v>
      </c>
      <c r="R1752" s="15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1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3">
        <f t="shared" si="164"/>
        <v>102.89999999999999</v>
      </c>
      <c r="R1753" s="15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1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3">
        <f t="shared" si="164"/>
        <v>260.16666666666663</v>
      </c>
      <c r="R1754" s="15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1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3">
        <f t="shared" si="164"/>
        <v>108</v>
      </c>
      <c r="R1755" s="15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1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3">
        <f t="shared" si="164"/>
        <v>110.52941176470587</v>
      </c>
      <c r="R1756" s="15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1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3">
        <f t="shared" si="164"/>
        <v>120</v>
      </c>
      <c r="R1757" s="15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1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3">
        <f t="shared" si="164"/>
        <v>102.82909090909091</v>
      </c>
      <c r="R1758" s="15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1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3">
        <f t="shared" si="164"/>
        <v>115.99999999999999</v>
      </c>
      <c r="R1759" s="15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1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3">
        <f t="shared" si="164"/>
        <v>114.7</v>
      </c>
      <c r="R1760" s="15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1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3">
        <f t="shared" si="164"/>
        <v>106.60000000000001</v>
      </c>
      <c r="R1761" s="15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1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3">
        <f t="shared" si="164"/>
        <v>165.44</v>
      </c>
      <c r="R1762" s="15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1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3">
        <f t="shared" si="164"/>
        <v>155</v>
      </c>
      <c r="R1763" s="15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1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3">
        <f t="shared" si="164"/>
        <v>885</v>
      </c>
      <c r="R1764" s="15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1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3">
        <f t="shared" si="164"/>
        <v>101.90833333333333</v>
      </c>
      <c r="R1765" s="15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1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3">
        <f t="shared" si="164"/>
        <v>19.600000000000001</v>
      </c>
      <c r="R1766" s="15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1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3">
        <f t="shared" si="164"/>
        <v>59.467839999999995</v>
      </c>
      <c r="R1767" s="15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1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3">
        <f t="shared" si="164"/>
        <v>0</v>
      </c>
      <c r="R1768" s="15">
        <f t="shared" si="165"/>
        <v>0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1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3">
        <f t="shared" si="164"/>
        <v>45.72</v>
      </c>
      <c r="R1769" s="15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1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3">
        <f t="shared" si="164"/>
        <v>3.74</v>
      </c>
      <c r="R1770" s="15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1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3">
        <f t="shared" si="164"/>
        <v>2.7025000000000001</v>
      </c>
      <c r="R1771" s="15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1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3">
        <f t="shared" si="164"/>
        <v>56.51428571428572</v>
      </c>
      <c r="R1772" s="15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1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3">
        <f t="shared" si="164"/>
        <v>21.30952380952381</v>
      </c>
      <c r="R1773" s="15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1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3">
        <f t="shared" si="164"/>
        <v>15.6</v>
      </c>
      <c r="R1774" s="15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1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3">
        <f t="shared" si="164"/>
        <v>6.2566666666666677</v>
      </c>
      <c r="R1775" s="15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1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3">
        <f t="shared" si="164"/>
        <v>45.92</v>
      </c>
      <c r="R1776" s="15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1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3">
        <f t="shared" si="164"/>
        <v>65.101538461538468</v>
      </c>
      <c r="R1777" s="15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1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3">
        <f t="shared" si="164"/>
        <v>6.7</v>
      </c>
      <c r="R1778" s="15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1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3">
        <f t="shared" si="164"/>
        <v>13.5625</v>
      </c>
      <c r="R1779" s="15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1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3">
        <f t="shared" si="164"/>
        <v>1.9900000000000002</v>
      </c>
      <c r="R1780" s="15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1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3">
        <f t="shared" si="164"/>
        <v>36.236363636363642</v>
      </c>
      <c r="R1781" s="15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1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3">
        <f t="shared" si="164"/>
        <v>39.743333333333339</v>
      </c>
      <c r="R1782" s="15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1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3">
        <f t="shared" si="164"/>
        <v>25.763636363636365</v>
      </c>
      <c r="R1783" s="15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1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3">
        <f t="shared" si="164"/>
        <v>15.491428571428573</v>
      </c>
      <c r="R1784" s="15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1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3">
        <f t="shared" si="164"/>
        <v>23.692499999999999</v>
      </c>
      <c r="R1785" s="15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1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3">
        <f t="shared" si="164"/>
        <v>39.76</v>
      </c>
      <c r="R1786" s="15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1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3">
        <f t="shared" si="164"/>
        <v>20.220833333333331</v>
      </c>
      <c r="R1787" s="15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1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3">
        <f t="shared" si="164"/>
        <v>47.631578947368418</v>
      </c>
      <c r="R1788" s="15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1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3">
        <f t="shared" si="164"/>
        <v>15.329999999999998</v>
      </c>
      <c r="R1789" s="15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1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3">
        <f t="shared" si="164"/>
        <v>1.3818181818181818</v>
      </c>
      <c r="R1790" s="15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1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3">
        <f t="shared" si="164"/>
        <v>0.5</v>
      </c>
      <c r="R1791" s="15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1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3">
        <f t="shared" si="164"/>
        <v>4.957575757575758</v>
      </c>
      <c r="R1792" s="15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1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3">
        <f t="shared" si="164"/>
        <v>3.5666666666666664</v>
      </c>
      <c r="R1793" s="15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2"/>
        <v>42226.290972222225</v>
      </c>
      <c r="K1794">
        <v>1435970682</v>
      </c>
      <c r="L1794" s="11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3">
        <f t="shared" si="164"/>
        <v>61.124000000000002</v>
      </c>
      <c r="R1794" s="15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8">(((I1795/60)/60)/24)+DATE(1970,1,1)</f>
        <v>41970.933333333334</v>
      </c>
      <c r="K1795">
        <v>1414531440</v>
      </c>
      <c r="L1795" s="11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3">
        <f t="shared" ref="Q1795:Q1858" si="170">E1795/D1795*100</f>
        <v>1.3333333333333335</v>
      </c>
      <c r="R1795" s="15">
        <f t="shared" ref="R1795:R1858" si="171">IFERROR(E1795/N1795, 0)</f>
        <v>20</v>
      </c>
      <c r="S1795" t="str">
        <f t="shared" ref="S1795:S1858" si="172">LEFT(P1795, SEARCH("/",P1795,1)-1)</f>
        <v>photography</v>
      </c>
      <c r="T1795" t="str">
        <f t="shared" ref="T1795:T1858" si="173">RIGHT(P1795,LEN(P1795)-(FIND("/",P1795,1)))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1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3">
        <f t="shared" si="170"/>
        <v>11.077777777777778</v>
      </c>
      <c r="R1796" s="15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1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3">
        <f t="shared" si="170"/>
        <v>38.735714285714288</v>
      </c>
      <c r="R1797" s="15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1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3">
        <f t="shared" si="170"/>
        <v>22.05263157894737</v>
      </c>
      <c r="R1798" s="15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1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3">
        <f t="shared" si="170"/>
        <v>67.55</v>
      </c>
      <c r="R1799" s="15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1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3">
        <f t="shared" si="170"/>
        <v>13.637499999999999</v>
      </c>
      <c r="R1800" s="15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1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3">
        <f t="shared" si="170"/>
        <v>1.7457500000000001</v>
      </c>
      <c r="R1801" s="15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1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3">
        <f t="shared" si="170"/>
        <v>20.44963251188932</v>
      </c>
      <c r="R1802" s="15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1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3">
        <f t="shared" si="170"/>
        <v>13.852941176470587</v>
      </c>
      <c r="R1803" s="15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1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3">
        <f t="shared" si="170"/>
        <v>48.485714285714288</v>
      </c>
      <c r="R1804" s="15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1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3">
        <f t="shared" si="170"/>
        <v>30.8</v>
      </c>
      <c r="R1805" s="15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1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3">
        <f t="shared" si="170"/>
        <v>35.174193548387095</v>
      </c>
      <c r="R1806" s="15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1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3">
        <f t="shared" si="170"/>
        <v>36.404444444444444</v>
      </c>
      <c r="R1807" s="15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1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3">
        <f t="shared" si="170"/>
        <v>2.9550000000000001</v>
      </c>
      <c r="R1808" s="15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1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3">
        <f t="shared" si="170"/>
        <v>11.06</v>
      </c>
      <c r="R1809" s="15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1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3">
        <f t="shared" si="170"/>
        <v>41.407142857142858</v>
      </c>
      <c r="R1810" s="15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1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3">
        <f t="shared" si="170"/>
        <v>10.857142857142858</v>
      </c>
      <c r="R1811" s="15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1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3">
        <f t="shared" si="170"/>
        <v>3.3333333333333335</v>
      </c>
      <c r="R1812" s="15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1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3">
        <f t="shared" si="170"/>
        <v>7.407407407407407E-2</v>
      </c>
      <c r="R1813" s="15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1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3">
        <f t="shared" si="170"/>
        <v>13.307692307692307</v>
      </c>
      <c r="R1814" s="15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1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3">
        <f t="shared" si="170"/>
        <v>0</v>
      </c>
      <c r="R1815" s="15">
        <f t="shared" si="171"/>
        <v>0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1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3">
        <f t="shared" si="170"/>
        <v>49.183333333333337</v>
      </c>
      <c r="R1816" s="15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1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3">
        <f t="shared" si="170"/>
        <v>0</v>
      </c>
      <c r="R1817" s="15">
        <f t="shared" si="171"/>
        <v>0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1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3">
        <f t="shared" si="170"/>
        <v>2.036</v>
      </c>
      <c r="R1818" s="15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1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3">
        <f t="shared" si="170"/>
        <v>52.327777777777776</v>
      </c>
      <c r="R1819" s="15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1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13">
        <f t="shared" si="170"/>
        <v>0</v>
      </c>
      <c r="R1820" s="15">
        <f t="shared" si="171"/>
        <v>0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1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3">
        <f t="shared" si="170"/>
        <v>2.083333333333333</v>
      </c>
      <c r="R1821" s="15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1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3">
        <f t="shared" si="170"/>
        <v>6.565384615384616</v>
      </c>
      <c r="R1822" s="15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1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3">
        <f t="shared" si="170"/>
        <v>134.88999999999999</v>
      </c>
      <c r="R1823" s="15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1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3">
        <f t="shared" si="170"/>
        <v>100</v>
      </c>
      <c r="R1824" s="15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1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3">
        <f t="shared" si="170"/>
        <v>115.85714285714286</v>
      </c>
      <c r="R1825" s="15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1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3">
        <f t="shared" si="170"/>
        <v>100.06666666666666</v>
      </c>
      <c r="R1826" s="15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1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3">
        <f t="shared" si="170"/>
        <v>105.05</v>
      </c>
      <c r="R1827" s="15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1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3">
        <f t="shared" si="170"/>
        <v>101</v>
      </c>
      <c r="R1828" s="15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1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3">
        <f t="shared" si="170"/>
        <v>100.66250000000001</v>
      </c>
      <c r="R1829" s="15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1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3">
        <f t="shared" si="170"/>
        <v>100.16000000000001</v>
      </c>
      <c r="R1830" s="15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1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3">
        <f t="shared" si="170"/>
        <v>166.68333333333334</v>
      </c>
      <c r="R1831" s="15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1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3">
        <f t="shared" si="170"/>
        <v>101.53333333333335</v>
      </c>
      <c r="R1832" s="15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1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3">
        <f t="shared" si="170"/>
        <v>103</v>
      </c>
      <c r="R1833" s="15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1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3">
        <f t="shared" si="170"/>
        <v>142.85714285714286</v>
      </c>
      <c r="R1834" s="15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1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3">
        <f t="shared" si="170"/>
        <v>262.5</v>
      </c>
      <c r="R1835" s="15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1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3">
        <f t="shared" si="170"/>
        <v>118.05000000000001</v>
      </c>
      <c r="R1836" s="15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1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3">
        <f t="shared" si="170"/>
        <v>104</v>
      </c>
      <c r="R1837" s="15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1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3">
        <f t="shared" si="170"/>
        <v>200.34</v>
      </c>
      <c r="R1838" s="15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1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3">
        <f t="shared" si="170"/>
        <v>306.83333333333331</v>
      </c>
      <c r="R1839" s="15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1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3">
        <f t="shared" si="170"/>
        <v>100.149</v>
      </c>
      <c r="R1840" s="15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1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3">
        <f t="shared" si="170"/>
        <v>205.29999999999998</v>
      </c>
      <c r="R1841" s="15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1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3">
        <f t="shared" si="170"/>
        <v>108.88888888888889</v>
      </c>
      <c r="R1842" s="15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1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3">
        <f t="shared" si="170"/>
        <v>101.75</v>
      </c>
      <c r="R1843" s="15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1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3">
        <f t="shared" si="170"/>
        <v>125.25</v>
      </c>
      <c r="R1844" s="15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1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3">
        <f t="shared" si="170"/>
        <v>124.0061</v>
      </c>
      <c r="R1845" s="15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1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3">
        <f t="shared" si="170"/>
        <v>101.4</v>
      </c>
      <c r="R1846" s="15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1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3">
        <f t="shared" si="170"/>
        <v>100</v>
      </c>
      <c r="R1847" s="15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1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3">
        <f t="shared" si="170"/>
        <v>137.92666666666668</v>
      </c>
      <c r="R1848" s="15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1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3">
        <f t="shared" si="170"/>
        <v>120.88000000000001</v>
      </c>
      <c r="R1849" s="15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1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3">
        <f t="shared" si="170"/>
        <v>107.36666666666667</v>
      </c>
      <c r="R1850" s="15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1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3">
        <f t="shared" si="170"/>
        <v>100.33333333333334</v>
      </c>
      <c r="R1851" s="15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1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3">
        <f t="shared" si="170"/>
        <v>101.52222222222223</v>
      </c>
      <c r="R1852" s="15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1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3">
        <f t="shared" si="170"/>
        <v>100.07692307692308</v>
      </c>
      <c r="R1853" s="15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1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3">
        <f t="shared" si="170"/>
        <v>116.96666666666667</v>
      </c>
      <c r="R1854" s="15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1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3">
        <f t="shared" si="170"/>
        <v>101.875</v>
      </c>
      <c r="R1855" s="15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1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3">
        <f t="shared" si="170"/>
        <v>102.12366666666665</v>
      </c>
      <c r="R1856" s="15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1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3">
        <f t="shared" si="170"/>
        <v>154.05897142857143</v>
      </c>
      <c r="R1857" s="15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8"/>
        <v>41838.854999999996</v>
      </c>
      <c r="K1858">
        <v>1403901072</v>
      </c>
      <c r="L1858" s="11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3">
        <f t="shared" si="170"/>
        <v>101.25</v>
      </c>
      <c r="R1858" s="15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4">(((I1859/60)/60)/24)+DATE(1970,1,1)</f>
        <v>41894.76866898148</v>
      </c>
      <c r="K1859">
        <v>1407954413</v>
      </c>
      <c r="L1859" s="11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3">
        <f t="shared" ref="Q1859:Q1922" si="176">E1859/D1859*100</f>
        <v>100</v>
      </c>
      <c r="R1859" s="15">
        <f t="shared" ref="R1859:R1922" si="177">IFERROR(E1859/N1859, 0)</f>
        <v>136.36363636363637</v>
      </c>
      <c r="S1859" t="str">
        <f t="shared" ref="S1859:S1922" si="178">LEFT(P1859, SEARCH("/",P1859,1)-1)</f>
        <v>music</v>
      </c>
      <c r="T1859" t="str">
        <f t="shared" ref="T1859:T1922" si="179">RIGHT(P1859,LEN(P1859)-(FIND("/",P1859,1)))</f>
        <v>rock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1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3">
        <f t="shared" si="176"/>
        <v>108.74800874800874</v>
      </c>
      <c r="R1860" s="15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1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3">
        <f t="shared" si="176"/>
        <v>131.83333333333334</v>
      </c>
      <c r="R1861" s="15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1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3">
        <f t="shared" si="176"/>
        <v>133.46666666666667</v>
      </c>
      <c r="R1862" s="15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1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3">
        <f t="shared" si="176"/>
        <v>0</v>
      </c>
      <c r="R1863" s="15">
        <f t="shared" si="177"/>
        <v>0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1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3">
        <f t="shared" si="176"/>
        <v>8.0833333333333321</v>
      </c>
      <c r="R1864" s="15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1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3">
        <f t="shared" si="176"/>
        <v>0.4</v>
      </c>
      <c r="R1865" s="15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1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3">
        <f t="shared" si="176"/>
        <v>42.892307692307689</v>
      </c>
      <c r="R1866" s="15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1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3">
        <f t="shared" si="176"/>
        <v>3.6363636363636364E-3</v>
      </c>
      <c r="R1867" s="15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1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3">
        <f t="shared" si="176"/>
        <v>0.5</v>
      </c>
      <c r="R1868" s="15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1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3">
        <f t="shared" si="176"/>
        <v>0.05</v>
      </c>
      <c r="R1869" s="15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1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3">
        <f t="shared" si="176"/>
        <v>4.8680000000000003</v>
      </c>
      <c r="R1870" s="15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1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3">
        <f t="shared" si="176"/>
        <v>0</v>
      </c>
      <c r="R1871" s="15">
        <f t="shared" si="177"/>
        <v>0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1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3">
        <f t="shared" si="176"/>
        <v>10.314285714285715</v>
      </c>
      <c r="R1872" s="15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1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3">
        <f t="shared" si="176"/>
        <v>71.784615384615378</v>
      </c>
      <c r="R1873" s="15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1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3">
        <f t="shared" si="176"/>
        <v>1.06</v>
      </c>
      <c r="R1874" s="15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1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3">
        <f t="shared" si="176"/>
        <v>0.44999999999999996</v>
      </c>
      <c r="R1875" s="15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1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3">
        <f t="shared" si="176"/>
        <v>1.6250000000000001E-2</v>
      </c>
      <c r="R1876" s="15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1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3">
        <f t="shared" si="176"/>
        <v>0.51</v>
      </c>
      <c r="R1877" s="15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1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3">
        <f t="shared" si="176"/>
        <v>0</v>
      </c>
      <c r="R1878" s="15">
        <f t="shared" si="177"/>
        <v>0</v>
      </c>
      <c r="S1878" t="str">
        <f t="shared" si="178"/>
        <v>games</v>
      </c>
      <c r="T1878" t="str">
        <f t="shared" si="179"/>
        <v>mobile games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1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3">
        <f t="shared" si="176"/>
        <v>0</v>
      </c>
      <c r="R1879" s="15">
        <f t="shared" si="177"/>
        <v>0</v>
      </c>
      <c r="S1879" t="str">
        <f t="shared" si="178"/>
        <v>games</v>
      </c>
      <c r="T1879" t="str">
        <f t="shared" si="179"/>
        <v>mobile games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1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3">
        <f t="shared" si="176"/>
        <v>0</v>
      </c>
      <c r="R1880" s="15">
        <f t="shared" si="177"/>
        <v>0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1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3">
        <f t="shared" si="176"/>
        <v>0.12</v>
      </c>
      <c r="R1881" s="15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1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3">
        <f t="shared" si="176"/>
        <v>20.080000000000002</v>
      </c>
      <c r="R1882" s="15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1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3">
        <f t="shared" si="176"/>
        <v>172.68449999999999</v>
      </c>
      <c r="R1883" s="15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1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3">
        <f t="shared" si="176"/>
        <v>100.8955223880597</v>
      </c>
      <c r="R1884" s="15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1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3">
        <f t="shared" si="176"/>
        <v>104.8048048048048</v>
      </c>
      <c r="R1885" s="15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1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3">
        <f t="shared" si="176"/>
        <v>135.1</v>
      </c>
      <c r="R1886" s="15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1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3">
        <f t="shared" si="176"/>
        <v>116.32786885245903</v>
      </c>
      <c r="R1887" s="15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1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3">
        <f t="shared" si="176"/>
        <v>102.08333333333333</v>
      </c>
      <c r="R1888" s="15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1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3">
        <f t="shared" si="176"/>
        <v>111.16666666666666</v>
      </c>
      <c r="R1889" s="15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1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3">
        <f t="shared" si="176"/>
        <v>166.08</v>
      </c>
      <c r="R1890" s="15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1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3">
        <f t="shared" si="176"/>
        <v>106.60000000000001</v>
      </c>
      <c r="R1891" s="15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1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3">
        <f t="shared" si="176"/>
        <v>144.58441666666667</v>
      </c>
      <c r="R1892" s="15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1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3">
        <f t="shared" si="176"/>
        <v>105.55000000000001</v>
      </c>
      <c r="R1893" s="15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1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3">
        <f t="shared" si="176"/>
        <v>136.60000000000002</v>
      </c>
      <c r="R1894" s="15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1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3">
        <f t="shared" si="176"/>
        <v>104</v>
      </c>
      <c r="R1895" s="15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1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3">
        <f t="shared" si="176"/>
        <v>114.5</v>
      </c>
      <c r="R1896" s="15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1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3">
        <f t="shared" si="176"/>
        <v>101.71957671957672</v>
      </c>
      <c r="R1897" s="15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1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3">
        <f t="shared" si="176"/>
        <v>123.94678492239468</v>
      </c>
      <c r="R1898" s="15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1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3">
        <f t="shared" si="176"/>
        <v>102.45669291338582</v>
      </c>
      <c r="R1899" s="15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1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3">
        <f t="shared" si="176"/>
        <v>144.5</v>
      </c>
      <c r="R1900" s="15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1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3">
        <f t="shared" si="176"/>
        <v>133.33333333333331</v>
      </c>
      <c r="R1901" s="15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1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3">
        <f t="shared" si="176"/>
        <v>109.3644</v>
      </c>
      <c r="R1902" s="15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1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3">
        <f t="shared" si="176"/>
        <v>2.6969696969696968</v>
      </c>
      <c r="R1903" s="15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1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3">
        <f t="shared" si="176"/>
        <v>1.2</v>
      </c>
      <c r="R1904" s="15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1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3">
        <f t="shared" si="176"/>
        <v>46.6</v>
      </c>
      <c r="R1905" s="15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1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3">
        <f t="shared" si="176"/>
        <v>0.1</v>
      </c>
      <c r="R1906" s="15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1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3">
        <f t="shared" si="176"/>
        <v>0.16800000000000001</v>
      </c>
      <c r="R1907" s="15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1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3">
        <f t="shared" si="176"/>
        <v>42.76</v>
      </c>
      <c r="R1908" s="15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1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3">
        <f t="shared" si="176"/>
        <v>0.28333333333333333</v>
      </c>
      <c r="R1909" s="15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1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3">
        <f t="shared" si="176"/>
        <v>1.7319999999999998</v>
      </c>
      <c r="R1910" s="15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1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3">
        <f t="shared" si="176"/>
        <v>14.111428571428572</v>
      </c>
      <c r="R1911" s="15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1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3">
        <f t="shared" si="176"/>
        <v>39.395294117647055</v>
      </c>
      <c r="R1912" s="15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1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3">
        <f t="shared" si="176"/>
        <v>2.3529411764705882E-2</v>
      </c>
      <c r="R1913" s="15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1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3">
        <f t="shared" si="176"/>
        <v>59.3</v>
      </c>
      <c r="R1914" s="15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1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3">
        <f t="shared" si="176"/>
        <v>1.3270833333333334</v>
      </c>
      <c r="R1915" s="15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1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3">
        <f t="shared" si="176"/>
        <v>9.0090090090090094</v>
      </c>
      <c r="R1916" s="15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1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3">
        <f t="shared" si="176"/>
        <v>1.6</v>
      </c>
      <c r="R1917" s="15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1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3">
        <f t="shared" si="176"/>
        <v>0.51</v>
      </c>
      <c r="R1918" s="15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1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3">
        <f t="shared" si="176"/>
        <v>52.570512820512818</v>
      </c>
      <c r="R1919" s="15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1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3">
        <f t="shared" si="176"/>
        <v>1.04</v>
      </c>
      <c r="R1920" s="15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1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3">
        <f t="shared" si="176"/>
        <v>47.4</v>
      </c>
      <c r="R1921" s="15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4"/>
        <v>42298.958333333328</v>
      </c>
      <c r="K1922">
        <v>1443042061</v>
      </c>
      <c r="L1922" s="11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3">
        <f t="shared" si="176"/>
        <v>43.03</v>
      </c>
      <c r="R1922" s="15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0">(((I1923/60)/60)/24)+DATE(1970,1,1)</f>
        <v>41104.221562500003</v>
      </c>
      <c r="K1923">
        <v>1339651143</v>
      </c>
      <c r="L1923" s="11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3">
        <f t="shared" ref="Q1923:Q1986" si="182">E1923/D1923*100</f>
        <v>136.80000000000001</v>
      </c>
      <c r="R1923" s="15">
        <f t="shared" ref="R1923:R1986" si="183">IFERROR(E1923/N1923, 0)</f>
        <v>54</v>
      </c>
      <c r="S1923" t="str">
        <f t="shared" ref="S1923:S1986" si="184">LEFT(P1923, SEARCH("/",P1923,1)-1)</f>
        <v>music</v>
      </c>
      <c r="T1923" t="str">
        <f t="shared" ref="T1923:T1986" si="185">RIGHT(P1923,LEN(P1923)-(FIND("/",P1923,1)))</f>
        <v>indie rock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1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3">
        <f t="shared" si="182"/>
        <v>115.55</v>
      </c>
      <c r="R1924" s="15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1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3">
        <f t="shared" si="182"/>
        <v>240.79999999999998</v>
      </c>
      <c r="R1925" s="15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1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3">
        <f t="shared" si="182"/>
        <v>114.39999999999999</v>
      </c>
      <c r="R1926" s="15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1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3">
        <f t="shared" si="182"/>
        <v>110.33333333333333</v>
      </c>
      <c r="R1927" s="15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1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3">
        <f t="shared" si="182"/>
        <v>195.37933333333334</v>
      </c>
      <c r="R1928" s="15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1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3">
        <f t="shared" si="182"/>
        <v>103.33333333333334</v>
      </c>
      <c r="R1929" s="15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1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3">
        <f t="shared" si="182"/>
        <v>103.1372549019608</v>
      </c>
      <c r="R1930" s="15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1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3">
        <f t="shared" si="182"/>
        <v>100.3125</v>
      </c>
      <c r="R1931" s="15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1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3">
        <f t="shared" si="182"/>
        <v>127</v>
      </c>
      <c r="R1932" s="15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1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3">
        <f t="shared" si="182"/>
        <v>120.601</v>
      </c>
      <c r="R1933" s="15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1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3">
        <f t="shared" si="182"/>
        <v>106.99047619047619</v>
      </c>
      <c r="R1934" s="15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1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3">
        <f t="shared" si="182"/>
        <v>172.43333333333334</v>
      </c>
      <c r="R1935" s="15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1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3">
        <f t="shared" si="182"/>
        <v>123.61999999999999</v>
      </c>
      <c r="R1936" s="15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1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3">
        <f t="shared" si="182"/>
        <v>108.4</v>
      </c>
      <c r="R1937" s="15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1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3">
        <f t="shared" si="182"/>
        <v>116.52013333333333</v>
      </c>
      <c r="R1938" s="15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1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3">
        <f t="shared" si="182"/>
        <v>187.245</v>
      </c>
      <c r="R1939" s="15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1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3">
        <f t="shared" si="182"/>
        <v>115.93333333333334</v>
      </c>
      <c r="R1940" s="15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1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3">
        <f t="shared" si="182"/>
        <v>110.7</v>
      </c>
      <c r="R1941" s="15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1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3">
        <f t="shared" si="182"/>
        <v>170.92307692307693</v>
      </c>
      <c r="R1942" s="15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1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3">
        <f t="shared" si="182"/>
        <v>126.11835600000001</v>
      </c>
      <c r="R1943" s="15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1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3">
        <f t="shared" si="182"/>
        <v>138.44033333333334</v>
      </c>
      <c r="R1944" s="15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1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3">
        <f t="shared" si="182"/>
        <v>1705.2499999999998</v>
      </c>
      <c r="R1945" s="15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1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3">
        <f t="shared" si="182"/>
        <v>788.05550000000005</v>
      </c>
      <c r="R1946" s="15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1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3">
        <f t="shared" si="182"/>
        <v>348.01799999999997</v>
      </c>
      <c r="R1947" s="15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1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3">
        <f t="shared" si="182"/>
        <v>149.74666666666667</v>
      </c>
      <c r="R1948" s="15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1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3">
        <f t="shared" si="182"/>
        <v>100.63375000000001</v>
      </c>
      <c r="R1949" s="15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1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3">
        <f t="shared" si="182"/>
        <v>800.21100000000001</v>
      </c>
      <c r="R1950" s="15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1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3">
        <f t="shared" si="182"/>
        <v>106.00260000000002</v>
      </c>
      <c r="R1951" s="15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1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3">
        <f t="shared" si="182"/>
        <v>200.51866666666669</v>
      </c>
      <c r="R1952" s="15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1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3">
        <f t="shared" si="182"/>
        <v>212.44399999999999</v>
      </c>
      <c r="R1953" s="15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1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3">
        <f t="shared" si="182"/>
        <v>198.47237142857145</v>
      </c>
      <c r="R1954" s="15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1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3">
        <f t="shared" si="182"/>
        <v>225.94666666666666</v>
      </c>
      <c r="R1955" s="15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1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3">
        <f t="shared" si="182"/>
        <v>698.94800000000009</v>
      </c>
      <c r="R1956" s="15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1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3">
        <f t="shared" si="182"/>
        <v>398.59528571428569</v>
      </c>
      <c r="R1957" s="15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1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3">
        <f t="shared" si="182"/>
        <v>294.0333333333333</v>
      </c>
      <c r="R1958" s="15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1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3">
        <f t="shared" si="182"/>
        <v>167.50470000000001</v>
      </c>
      <c r="R1959" s="15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1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3">
        <f t="shared" si="182"/>
        <v>1435.5717142857143</v>
      </c>
      <c r="R1960" s="15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1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3">
        <f t="shared" si="182"/>
        <v>156.73439999999999</v>
      </c>
      <c r="R1961" s="15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1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3">
        <f t="shared" si="182"/>
        <v>117.90285714285716</v>
      </c>
      <c r="R1962" s="15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1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3">
        <f t="shared" si="182"/>
        <v>1105.3811999999998</v>
      </c>
      <c r="R1963" s="15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1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3">
        <f t="shared" si="182"/>
        <v>192.92499999999998</v>
      </c>
      <c r="R1964" s="15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1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3">
        <f t="shared" si="182"/>
        <v>126.8842105263158</v>
      </c>
      <c r="R1965" s="15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1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3">
        <f t="shared" si="182"/>
        <v>259.57748878923763</v>
      </c>
      <c r="R1966" s="15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1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3">
        <f t="shared" si="182"/>
        <v>262.27999999999997</v>
      </c>
      <c r="R1967" s="15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1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3">
        <f t="shared" si="182"/>
        <v>206.74309000000002</v>
      </c>
      <c r="R1968" s="15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1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3">
        <f t="shared" si="182"/>
        <v>370.13</v>
      </c>
      <c r="R1969" s="15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1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3">
        <f t="shared" si="182"/>
        <v>284.96600000000001</v>
      </c>
      <c r="R1970" s="15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1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3">
        <f t="shared" si="182"/>
        <v>579.08000000000004</v>
      </c>
      <c r="R1971" s="15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1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3">
        <f t="shared" si="182"/>
        <v>1131.8</v>
      </c>
      <c r="R1972" s="15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1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3">
        <f t="shared" si="182"/>
        <v>263.02771750000005</v>
      </c>
      <c r="R1973" s="15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1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3">
        <f t="shared" si="182"/>
        <v>674.48</v>
      </c>
      <c r="R1974" s="15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1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3">
        <f t="shared" si="182"/>
        <v>256.83081313131316</v>
      </c>
      <c r="R1975" s="15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1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3">
        <f t="shared" si="182"/>
        <v>375.49599999999998</v>
      </c>
      <c r="R1976" s="15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1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3">
        <f t="shared" si="182"/>
        <v>208.70837499999996</v>
      </c>
      <c r="R1977" s="15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1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3">
        <f t="shared" si="182"/>
        <v>346.6</v>
      </c>
      <c r="R1978" s="15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1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3">
        <f t="shared" si="182"/>
        <v>402.33</v>
      </c>
      <c r="R1979" s="15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1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3">
        <f t="shared" si="182"/>
        <v>1026.8451399999999</v>
      </c>
      <c r="R1980" s="15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1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3">
        <f t="shared" si="182"/>
        <v>114.901155</v>
      </c>
      <c r="R1981" s="15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1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3">
        <f t="shared" si="182"/>
        <v>354.82402000000002</v>
      </c>
      <c r="R1982" s="15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1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3">
        <f t="shared" si="182"/>
        <v>5.08</v>
      </c>
      <c r="R1983" s="15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1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3">
        <f t="shared" si="182"/>
        <v>0</v>
      </c>
      <c r="R1984" s="15">
        <f t="shared" si="183"/>
        <v>0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1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3">
        <f t="shared" si="182"/>
        <v>4.3</v>
      </c>
      <c r="R1985" s="15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0"/>
        <v>41973.831956018519</v>
      </c>
      <c r="K1986">
        <v>1412189881</v>
      </c>
      <c r="L1986" s="11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3">
        <f t="shared" si="182"/>
        <v>21.146666666666665</v>
      </c>
      <c r="R1986" s="15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6">(((I1987/60)/60)/24)+DATE(1970,1,1)</f>
        <v>42584.958333333328</v>
      </c>
      <c r="K1987">
        <v>1467650771</v>
      </c>
      <c r="L1987" s="11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3">
        <f t="shared" ref="Q1987:Q2050" si="188">E1987/D1987*100</f>
        <v>3.1875</v>
      </c>
      <c r="R1987" s="15">
        <f t="shared" ref="R1987:R2050" si="189">IFERROR(E1987/N1987, 0)</f>
        <v>12.75</v>
      </c>
      <c r="S1987" t="str">
        <f t="shared" ref="S1987:S2050" si="190">LEFT(P1987, SEARCH("/",P1987,1)-1)</f>
        <v>photography</v>
      </c>
      <c r="T1987" t="str">
        <f t="shared" ref="T1987:T2050" si="191">RIGHT(P1987,LEN(P1987)-(FIND("/",P1987,1)))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1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3">
        <f t="shared" si="188"/>
        <v>0.05</v>
      </c>
      <c r="R1988" s="15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1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3">
        <f t="shared" si="188"/>
        <v>42.472727272727276</v>
      </c>
      <c r="R1989" s="15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1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3">
        <f t="shared" si="188"/>
        <v>0.41666666666666669</v>
      </c>
      <c r="R1990" s="15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1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3">
        <f t="shared" si="188"/>
        <v>1</v>
      </c>
      <c r="R1991" s="15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1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3">
        <f t="shared" si="188"/>
        <v>16.966666666666665</v>
      </c>
      <c r="R1992" s="15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1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3">
        <f t="shared" si="188"/>
        <v>7.0000000000000009</v>
      </c>
      <c r="R1993" s="15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1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3">
        <f t="shared" si="188"/>
        <v>0.13333333333333333</v>
      </c>
      <c r="R1994" s="15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1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3">
        <f t="shared" si="188"/>
        <v>0</v>
      </c>
      <c r="R1995" s="15">
        <f t="shared" si="189"/>
        <v>0</v>
      </c>
      <c r="S1995" t="str">
        <f t="shared" si="190"/>
        <v>photography</v>
      </c>
      <c r="T1995" t="str">
        <f t="shared" si="191"/>
        <v>people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1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3">
        <f t="shared" si="188"/>
        <v>0</v>
      </c>
      <c r="R1996" s="15">
        <f t="shared" si="189"/>
        <v>0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1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3">
        <f t="shared" si="188"/>
        <v>7.8</v>
      </c>
      <c r="R1997" s="15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1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3">
        <f t="shared" si="188"/>
        <v>0</v>
      </c>
      <c r="R1998" s="15">
        <f t="shared" si="189"/>
        <v>0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1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3">
        <f t="shared" si="188"/>
        <v>0</v>
      </c>
      <c r="R1999" s="15">
        <f t="shared" si="189"/>
        <v>0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1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3">
        <f t="shared" si="188"/>
        <v>26.200000000000003</v>
      </c>
      <c r="R2000" s="15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1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3">
        <f t="shared" si="188"/>
        <v>0.76129032258064511</v>
      </c>
      <c r="R2001" s="15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1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3">
        <f t="shared" si="188"/>
        <v>12.5</v>
      </c>
      <c r="R2002" s="15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1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3">
        <f t="shared" si="188"/>
        <v>382.12909090909091</v>
      </c>
      <c r="R2003" s="15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1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3">
        <f t="shared" si="188"/>
        <v>216.79422000000002</v>
      </c>
      <c r="R2004" s="15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1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3">
        <f t="shared" si="188"/>
        <v>312</v>
      </c>
      <c r="R2005" s="15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1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3">
        <f t="shared" si="188"/>
        <v>234.42048</v>
      </c>
      <c r="R2006" s="15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1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3">
        <f t="shared" si="188"/>
        <v>123.68010000000001</v>
      </c>
      <c r="R2007" s="15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1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3">
        <f t="shared" si="188"/>
        <v>247.84</v>
      </c>
      <c r="R2008" s="15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1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3">
        <f t="shared" si="188"/>
        <v>115.7092</v>
      </c>
      <c r="R2009" s="15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1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3">
        <f t="shared" si="188"/>
        <v>117.07484768810599</v>
      </c>
      <c r="R2010" s="15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1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3">
        <f t="shared" si="188"/>
        <v>305.15800000000002</v>
      </c>
      <c r="R2011" s="15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1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3">
        <f t="shared" si="188"/>
        <v>320.05299999999994</v>
      </c>
      <c r="R2012" s="15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1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3">
        <f t="shared" si="188"/>
        <v>819.56399999999996</v>
      </c>
      <c r="R2013" s="15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1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3">
        <f t="shared" si="188"/>
        <v>234.90000000000003</v>
      </c>
      <c r="R2014" s="15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1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3">
        <f t="shared" si="188"/>
        <v>494.91374999999999</v>
      </c>
      <c r="R2015" s="15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1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3">
        <f t="shared" si="188"/>
        <v>7813.7822333333334</v>
      </c>
      <c r="R2016" s="15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1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3">
        <f t="shared" si="188"/>
        <v>113.00013888888888</v>
      </c>
      <c r="R2017" s="15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1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3">
        <f t="shared" si="188"/>
        <v>921.54219999999998</v>
      </c>
      <c r="R2018" s="15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1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3">
        <f t="shared" si="188"/>
        <v>125.10239999999999</v>
      </c>
      <c r="R2019" s="15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1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3">
        <f t="shared" si="188"/>
        <v>102.24343076923077</v>
      </c>
      <c r="R2020" s="15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1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3">
        <f t="shared" si="188"/>
        <v>484.90975000000003</v>
      </c>
      <c r="R2021" s="15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1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3">
        <f t="shared" si="188"/>
        <v>192.33333333333334</v>
      </c>
      <c r="R2022" s="15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1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3">
        <f t="shared" si="188"/>
        <v>281.10000000000002</v>
      </c>
      <c r="R2023" s="15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1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3">
        <f t="shared" si="188"/>
        <v>125.13700000000001</v>
      </c>
      <c r="R2024" s="15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1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3">
        <f t="shared" si="188"/>
        <v>161.459</v>
      </c>
      <c r="R2025" s="15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1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3">
        <f t="shared" si="188"/>
        <v>585.35</v>
      </c>
      <c r="R2026" s="15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1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3">
        <f t="shared" si="188"/>
        <v>201.14999999999998</v>
      </c>
      <c r="R2027" s="15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1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3">
        <f t="shared" si="188"/>
        <v>133.48307999999997</v>
      </c>
      <c r="R2028" s="15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1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3">
        <f t="shared" si="188"/>
        <v>120.24900000000001</v>
      </c>
      <c r="R2029" s="15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1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3">
        <f t="shared" si="188"/>
        <v>126.16666666666667</v>
      </c>
      <c r="R2030" s="15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1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3">
        <f t="shared" si="188"/>
        <v>361.2</v>
      </c>
      <c r="R2031" s="15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1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3">
        <f t="shared" si="188"/>
        <v>226.239013671875</v>
      </c>
      <c r="R2032" s="15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1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3">
        <f t="shared" si="188"/>
        <v>120.35</v>
      </c>
      <c r="R2033" s="15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1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3">
        <f t="shared" si="188"/>
        <v>304.18799999999999</v>
      </c>
      <c r="R2034" s="15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1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3">
        <f t="shared" si="188"/>
        <v>178.67599999999999</v>
      </c>
      <c r="R2035" s="15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1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3">
        <f t="shared" si="188"/>
        <v>386.81998717948721</v>
      </c>
      <c r="R2036" s="15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1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3">
        <f t="shared" si="188"/>
        <v>211.03642500000004</v>
      </c>
      <c r="R2037" s="15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1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3">
        <f t="shared" si="188"/>
        <v>131.66833333333335</v>
      </c>
      <c r="R2038" s="15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1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3">
        <f t="shared" si="188"/>
        <v>300.47639999999996</v>
      </c>
      <c r="R2039" s="15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1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3">
        <f t="shared" si="188"/>
        <v>420.51249999999999</v>
      </c>
      <c r="R2040" s="15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1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3">
        <f t="shared" si="188"/>
        <v>136.21680000000001</v>
      </c>
      <c r="R2041" s="15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1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3">
        <f t="shared" si="188"/>
        <v>248.17133333333334</v>
      </c>
      <c r="R2042" s="15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1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3">
        <f t="shared" si="188"/>
        <v>181.86315789473684</v>
      </c>
      <c r="R2043" s="15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1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3">
        <f t="shared" si="188"/>
        <v>123.53</v>
      </c>
      <c r="R2044" s="15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1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3">
        <f t="shared" si="188"/>
        <v>506.20938628158842</v>
      </c>
      <c r="R2045" s="15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1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3">
        <f t="shared" si="188"/>
        <v>108.21333333333334</v>
      </c>
      <c r="R2046" s="15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1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3">
        <f t="shared" si="188"/>
        <v>819.18387755102037</v>
      </c>
      <c r="R2047" s="15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1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3">
        <f t="shared" si="188"/>
        <v>121.10000000000001</v>
      </c>
      <c r="R2048" s="15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1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3">
        <f t="shared" si="188"/>
        <v>102.99897959183673</v>
      </c>
      <c r="R2049" s="15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6"/>
        <v>41417.651516203703</v>
      </c>
      <c r="K2050">
        <v>1366731491</v>
      </c>
      <c r="L2050" s="11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3">
        <f t="shared" si="188"/>
        <v>148.33229411764705</v>
      </c>
      <c r="R2050" s="15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2">(((I2051/60)/60)/24)+DATE(1970,1,1)</f>
        <v>41610.957638888889</v>
      </c>
      <c r="K2051">
        <v>1382963963</v>
      </c>
      <c r="L2051" s="11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3">
        <f t="shared" ref="Q2051:Q2114" si="194">E2051/D2051*100</f>
        <v>120.19070000000001</v>
      </c>
      <c r="R2051" s="15">
        <f t="shared" ref="R2051:R2114" si="195">IFERROR(E2051/N2051, 0)</f>
        <v>80.991037735849048</v>
      </c>
      <c r="S2051" t="str">
        <f t="shared" ref="S2051:S2114" si="196">LEFT(P2051, SEARCH("/",P2051,1)-1)</f>
        <v>technology</v>
      </c>
      <c r="T2051" t="str">
        <f t="shared" ref="T2051:T2114" si="197">RIGHT(P2051,LEN(P2051)-(FIND("/",P2051,1)))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1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3">
        <f t="shared" si="194"/>
        <v>473.27000000000004</v>
      </c>
      <c r="R2052" s="15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1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3">
        <f t="shared" si="194"/>
        <v>130.36250000000001</v>
      </c>
      <c r="R2053" s="15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1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3">
        <f t="shared" si="194"/>
        <v>353.048</v>
      </c>
      <c r="R2054" s="15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1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3">
        <f t="shared" si="194"/>
        <v>101.02</v>
      </c>
      <c r="R2055" s="15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1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3">
        <f t="shared" si="194"/>
        <v>113.59142857142857</v>
      </c>
      <c r="R2056" s="15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1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3">
        <f t="shared" si="194"/>
        <v>167.41666666666666</v>
      </c>
      <c r="R2057" s="15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1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3">
        <f t="shared" si="194"/>
        <v>153.452</v>
      </c>
      <c r="R2058" s="15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1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3">
        <f t="shared" si="194"/>
        <v>202.23220000000001</v>
      </c>
      <c r="R2059" s="15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1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3">
        <f t="shared" si="194"/>
        <v>168.28125</v>
      </c>
      <c r="R2060" s="15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1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3">
        <f t="shared" si="194"/>
        <v>143.45666666666668</v>
      </c>
      <c r="R2061" s="15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1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3">
        <f t="shared" si="194"/>
        <v>196.4</v>
      </c>
      <c r="R2062" s="15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1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3">
        <f t="shared" si="194"/>
        <v>107.91999999999999</v>
      </c>
      <c r="R2063" s="15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1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3">
        <f t="shared" si="194"/>
        <v>114.97699999999999</v>
      </c>
      <c r="R2064" s="15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1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3">
        <f t="shared" si="194"/>
        <v>148.04999999999998</v>
      </c>
      <c r="R2065" s="15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1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3">
        <f t="shared" si="194"/>
        <v>191.16676082790633</v>
      </c>
      <c r="R2066" s="15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1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3">
        <f t="shared" si="194"/>
        <v>199.215125</v>
      </c>
      <c r="R2067" s="15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1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3">
        <f t="shared" si="194"/>
        <v>218.6</v>
      </c>
      <c r="R2068" s="15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1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3">
        <f t="shared" si="194"/>
        <v>126.86868686868686</v>
      </c>
      <c r="R2069" s="15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1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3">
        <f t="shared" si="194"/>
        <v>105.22388000000001</v>
      </c>
      <c r="R2070" s="15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1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3">
        <f t="shared" si="194"/>
        <v>128.40666000000002</v>
      </c>
      <c r="R2071" s="15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1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3">
        <f t="shared" si="194"/>
        <v>317.3272</v>
      </c>
      <c r="R2072" s="15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1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3">
        <f t="shared" si="194"/>
        <v>280.73</v>
      </c>
      <c r="R2073" s="15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1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3">
        <f t="shared" si="194"/>
        <v>110.73146853146854</v>
      </c>
      <c r="R2074" s="15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1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3">
        <f t="shared" si="194"/>
        <v>152.60429999999999</v>
      </c>
      <c r="R2075" s="15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1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3">
        <f t="shared" si="194"/>
        <v>102.49999999999999</v>
      </c>
      <c r="R2076" s="15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1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3">
        <f t="shared" si="194"/>
        <v>1678.3738373837384</v>
      </c>
      <c r="R2077" s="15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1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3">
        <f t="shared" si="194"/>
        <v>543.349156424581</v>
      </c>
      <c r="R2078" s="15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1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3">
        <f t="shared" si="194"/>
        <v>115.50800000000001</v>
      </c>
      <c r="R2079" s="15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1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3">
        <f t="shared" si="194"/>
        <v>131.20499999999998</v>
      </c>
      <c r="R2080" s="15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1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3">
        <f t="shared" si="194"/>
        <v>288.17</v>
      </c>
      <c r="R2081" s="15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1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3">
        <f t="shared" si="194"/>
        <v>507.8</v>
      </c>
      <c r="R2082" s="15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1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3">
        <f t="shared" si="194"/>
        <v>114.57142857142857</v>
      </c>
      <c r="R2083" s="15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1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3">
        <f t="shared" si="194"/>
        <v>110.73333333333333</v>
      </c>
      <c r="R2084" s="15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1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3">
        <f t="shared" si="194"/>
        <v>113.33333333333333</v>
      </c>
      <c r="R2085" s="15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1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3">
        <f t="shared" si="194"/>
        <v>108.33333333333333</v>
      </c>
      <c r="R2086" s="15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1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3">
        <f t="shared" si="194"/>
        <v>123.53333333333335</v>
      </c>
      <c r="R2087" s="15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1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3">
        <f t="shared" si="194"/>
        <v>100.69999999999999</v>
      </c>
      <c r="R2088" s="15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1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3">
        <f t="shared" si="194"/>
        <v>103.53333333333335</v>
      </c>
      <c r="R2089" s="15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1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3">
        <f t="shared" si="194"/>
        <v>115.51066666666668</v>
      </c>
      <c r="R2090" s="15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1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3">
        <f t="shared" si="194"/>
        <v>120.4004</v>
      </c>
      <c r="R2091" s="15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1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3">
        <f t="shared" si="194"/>
        <v>115.040375</v>
      </c>
      <c r="R2092" s="15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1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3">
        <f t="shared" si="194"/>
        <v>120.46777777777777</v>
      </c>
      <c r="R2093" s="15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1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3">
        <f t="shared" si="194"/>
        <v>101.28333333333333</v>
      </c>
      <c r="R2094" s="15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1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3">
        <f t="shared" si="194"/>
        <v>102.46666666666667</v>
      </c>
      <c r="R2095" s="15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1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3">
        <f t="shared" si="194"/>
        <v>120.54285714285714</v>
      </c>
      <c r="R2096" s="15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1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3">
        <f t="shared" si="194"/>
        <v>100</v>
      </c>
      <c r="R2097" s="15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1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3">
        <f t="shared" si="194"/>
        <v>101.66666666666666</v>
      </c>
      <c r="R2098" s="15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1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3">
        <f t="shared" si="194"/>
        <v>100</v>
      </c>
      <c r="R2099" s="15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1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3">
        <f t="shared" si="194"/>
        <v>100.33333333333334</v>
      </c>
      <c r="R2100" s="15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1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3">
        <f t="shared" si="194"/>
        <v>132.36666666666667</v>
      </c>
      <c r="R2101" s="15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1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3">
        <f t="shared" si="194"/>
        <v>136.66666666666666</v>
      </c>
      <c r="R2102" s="15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1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3">
        <f t="shared" si="194"/>
        <v>113.25</v>
      </c>
      <c r="R2103" s="15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1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3">
        <f t="shared" si="194"/>
        <v>136</v>
      </c>
      <c r="R2104" s="15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1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3">
        <f t="shared" si="194"/>
        <v>146.12318374694613</v>
      </c>
      <c r="R2105" s="15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1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3">
        <f t="shared" si="194"/>
        <v>129.5</v>
      </c>
      <c r="R2106" s="15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1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3">
        <f t="shared" si="194"/>
        <v>254</v>
      </c>
      <c r="R2107" s="15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1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3">
        <f t="shared" si="194"/>
        <v>107.04545454545456</v>
      </c>
      <c r="R2108" s="15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1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3">
        <f t="shared" si="194"/>
        <v>107.73299999999999</v>
      </c>
      <c r="R2109" s="15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1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3">
        <f t="shared" si="194"/>
        <v>107.31250000000001</v>
      </c>
      <c r="R2110" s="15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1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3">
        <f t="shared" si="194"/>
        <v>106.52500000000001</v>
      </c>
      <c r="R2111" s="15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1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3">
        <f t="shared" si="194"/>
        <v>100.35000000000001</v>
      </c>
      <c r="R2112" s="15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1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3">
        <f t="shared" si="194"/>
        <v>106.5</v>
      </c>
      <c r="R2113" s="15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2"/>
        <v>41379.928159722222</v>
      </c>
      <c r="K2114">
        <v>1364854593</v>
      </c>
      <c r="L2114" s="11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3">
        <f t="shared" si="194"/>
        <v>100</v>
      </c>
      <c r="R2114" s="15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8">(((I2115/60)/60)/24)+DATE(1970,1,1)</f>
        <v>41905.86546296296</v>
      </c>
      <c r="K2115">
        <v>1408481176</v>
      </c>
      <c r="L2115" s="11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3">
        <f t="shared" ref="Q2115:Q2178" si="200">E2115/D2115*100</f>
        <v>104.85714285714285</v>
      </c>
      <c r="R2115" s="15">
        <f t="shared" ref="R2115:R2178" si="201">IFERROR(E2115/N2115, 0)</f>
        <v>68.598130841121488</v>
      </c>
      <c r="S2115" t="str">
        <f t="shared" ref="S2115:S2178" si="202">LEFT(P2115, SEARCH("/",P2115,1)-1)</f>
        <v>music</v>
      </c>
      <c r="T2115" t="str">
        <f t="shared" ref="T2115:T2178" si="203">RIGHT(P2115,LEN(P2115)-(FIND("/",P2115,1)))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1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3">
        <f t="shared" si="200"/>
        <v>104.69999999999999</v>
      </c>
      <c r="R2116" s="15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1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3">
        <f t="shared" si="200"/>
        <v>225.66666666666669</v>
      </c>
      <c r="R2117" s="15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1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3">
        <f t="shared" si="200"/>
        <v>100.90416666666667</v>
      </c>
      <c r="R2118" s="15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1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3">
        <f t="shared" si="200"/>
        <v>147.75</v>
      </c>
      <c r="R2119" s="15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1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3">
        <f t="shared" si="200"/>
        <v>134.61099999999999</v>
      </c>
      <c r="R2120" s="15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1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3">
        <f t="shared" si="200"/>
        <v>100.75</v>
      </c>
      <c r="R2121" s="15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1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3">
        <f t="shared" si="200"/>
        <v>100.880375</v>
      </c>
      <c r="R2122" s="15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1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3">
        <f t="shared" si="200"/>
        <v>0.56800000000000006</v>
      </c>
      <c r="R2123" s="15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1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3">
        <f t="shared" si="200"/>
        <v>0.38750000000000001</v>
      </c>
      <c r="R2124" s="15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1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3">
        <f t="shared" si="200"/>
        <v>10</v>
      </c>
      <c r="R2125" s="15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1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3">
        <f t="shared" si="200"/>
        <v>10.454545454545453</v>
      </c>
      <c r="R2126" s="15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1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3">
        <f t="shared" si="200"/>
        <v>1.4200000000000002</v>
      </c>
      <c r="R2127" s="15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1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3">
        <f t="shared" si="200"/>
        <v>0.05</v>
      </c>
      <c r="R2128" s="15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1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3">
        <f t="shared" si="200"/>
        <v>28.842857142857142</v>
      </c>
      <c r="R2129" s="15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1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3">
        <f t="shared" si="200"/>
        <v>0.16666666666666669</v>
      </c>
      <c r="R2130" s="15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1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3">
        <f t="shared" si="200"/>
        <v>11.799999999999999</v>
      </c>
      <c r="R2131" s="15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1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3">
        <f t="shared" si="200"/>
        <v>0.20238095238095236</v>
      </c>
      <c r="R2132" s="15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1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3">
        <f t="shared" si="200"/>
        <v>5</v>
      </c>
      <c r="R2133" s="15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1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3">
        <f t="shared" si="200"/>
        <v>2.1129899999999995</v>
      </c>
      <c r="R2134" s="15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1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3">
        <f t="shared" si="200"/>
        <v>1.6</v>
      </c>
      <c r="R2135" s="15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1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3">
        <f t="shared" si="200"/>
        <v>1.7333333333333332</v>
      </c>
      <c r="R2136" s="15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1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3">
        <f t="shared" si="200"/>
        <v>9.56</v>
      </c>
      <c r="R2137" s="15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1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3">
        <f t="shared" si="200"/>
        <v>5.9612499999999999E-2</v>
      </c>
      <c r="R2138" s="15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1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3">
        <f t="shared" si="200"/>
        <v>28.405999999999999</v>
      </c>
      <c r="R2139" s="15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1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3">
        <f t="shared" si="200"/>
        <v>12.8</v>
      </c>
      <c r="R2140" s="15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1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3">
        <f t="shared" si="200"/>
        <v>5.42</v>
      </c>
      <c r="R2141" s="15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1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3">
        <f t="shared" si="200"/>
        <v>0.11199999999999999</v>
      </c>
      <c r="R2142" s="15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1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3">
        <f t="shared" si="200"/>
        <v>0</v>
      </c>
      <c r="R2143" s="15">
        <f t="shared" si="201"/>
        <v>0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1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3">
        <f t="shared" si="200"/>
        <v>5.7238095238095239</v>
      </c>
      <c r="R2144" s="15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1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3">
        <f t="shared" si="200"/>
        <v>11.25</v>
      </c>
      <c r="R2145" s="15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1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3">
        <f t="shared" si="200"/>
        <v>1.7098591549295776</v>
      </c>
      <c r="R2146" s="15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1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3">
        <f t="shared" si="200"/>
        <v>30.433333333333334</v>
      </c>
      <c r="R2147" s="15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1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3">
        <f t="shared" si="200"/>
        <v>0.02</v>
      </c>
      <c r="R2148" s="15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1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3">
        <f t="shared" si="200"/>
        <v>0.69641025641025645</v>
      </c>
      <c r="R2149" s="15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1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3">
        <f t="shared" si="200"/>
        <v>2</v>
      </c>
      <c r="R2150" s="15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1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3">
        <f t="shared" si="200"/>
        <v>0</v>
      </c>
      <c r="R2151" s="15">
        <f t="shared" si="201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1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3">
        <f t="shared" si="200"/>
        <v>0.80999999999999994</v>
      </c>
      <c r="R2152" s="15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1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3">
        <f t="shared" si="200"/>
        <v>0.26222222222222225</v>
      </c>
      <c r="R2153" s="15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1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3">
        <f t="shared" si="200"/>
        <v>0.16666666666666669</v>
      </c>
      <c r="R2154" s="15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1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3">
        <f t="shared" si="200"/>
        <v>9.124454880912446E-3</v>
      </c>
      <c r="R2155" s="15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1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3">
        <f t="shared" si="200"/>
        <v>0.8</v>
      </c>
      <c r="R2156" s="15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1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3">
        <f t="shared" si="200"/>
        <v>2.2999999999999998</v>
      </c>
      <c r="R2157" s="15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1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3">
        <f t="shared" si="200"/>
        <v>2.6660714285714282</v>
      </c>
      <c r="R2158" s="15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1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3">
        <f t="shared" si="200"/>
        <v>28.192</v>
      </c>
      <c r="R2159" s="15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1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3">
        <f t="shared" si="200"/>
        <v>6.5900366666666672</v>
      </c>
      <c r="R2160" s="15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1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3">
        <f t="shared" si="200"/>
        <v>0.72222222222222221</v>
      </c>
      <c r="R2161" s="15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1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3">
        <f t="shared" si="200"/>
        <v>0.85000000000000009</v>
      </c>
      <c r="R2162" s="15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1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3">
        <f t="shared" si="200"/>
        <v>115.75</v>
      </c>
      <c r="R2163" s="15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1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3">
        <f t="shared" si="200"/>
        <v>112.26666666666667</v>
      </c>
      <c r="R2164" s="15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1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3">
        <f t="shared" si="200"/>
        <v>132.20000000000002</v>
      </c>
      <c r="R2165" s="15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1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3">
        <f t="shared" si="200"/>
        <v>102.63636363636364</v>
      </c>
      <c r="R2166" s="15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1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3">
        <f t="shared" si="200"/>
        <v>138.64000000000001</v>
      </c>
      <c r="R2167" s="15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1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3">
        <f t="shared" si="200"/>
        <v>146.6</v>
      </c>
      <c r="R2168" s="15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1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3">
        <f t="shared" si="200"/>
        <v>120</v>
      </c>
      <c r="R2169" s="15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1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3">
        <f t="shared" si="200"/>
        <v>121.5816111111111</v>
      </c>
      <c r="R2170" s="15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1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3">
        <f t="shared" si="200"/>
        <v>100</v>
      </c>
      <c r="R2171" s="15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1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3">
        <f t="shared" si="200"/>
        <v>180.85714285714286</v>
      </c>
      <c r="R2172" s="15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1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3">
        <f t="shared" si="200"/>
        <v>106.075</v>
      </c>
      <c r="R2173" s="15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1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3">
        <f t="shared" si="200"/>
        <v>100</v>
      </c>
      <c r="R2174" s="15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1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3">
        <f t="shared" si="200"/>
        <v>126.92857142857143</v>
      </c>
      <c r="R2175" s="15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1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3">
        <f t="shared" si="200"/>
        <v>102.97499999999999</v>
      </c>
      <c r="R2176" s="15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1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3">
        <f t="shared" si="200"/>
        <v>250</v>
      </c>
      <c r="R2177" s="15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8"/>
        <v>42126.633206018523</v>
      </c>
      <c r="K2178">
        <v>1427987509</v>
      </c>
      <c r="L2178" s="11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3">
        <f t="shared" si="200"/>
        <v>126.02</v>
      </c>
      <c r="R2178" s="15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4">(((I2179/60)/60)/24)+DATE(1970,1,1)</f>
        <v>42527.250775462962</v>
      </c>
      <c r="K2179">
        <v>1463032867</v>
      </c>
      <c r="L2179" s="11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3">
        <f t="shared" ref="Q2179:Q2242" si="206">E2179/D2179*100</f>
        <v>100.12</v>
      </c>
      <c r="R2179" s="15">
        <f t="shared" ref="R2179:R2242" si="207">IFERROR(E2179/N2179, 0)</f>
        <v>65.868421052631575</v>
      </c>
      <c r="S2179" t="str">
        <f t="shared" ref="S2179:S2242" si="208">LEFT(P2179, SEARCH("/",P2179,1)-1)</f>
        <v>music</v>
      </c>
      <c r="T2179" t="str">
        <f t="shared" ref="T2179:T2242" si="209">RIGHT(P2179,LEN(P2179)-(FIND("/",P2179,1)))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1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3">
        <f t="shared" si="206"/>
        <v>138.64000000000001</v>
      </c>
      <c r="R2180" s="15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1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3">
        <f t="shared" si="206"/>
        <v>161.4</v>
      </c>
      <c r="R2181" s="15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1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3">
        <f t="shared" si="206"/>
        <v>107.18419999999999</v>
      </c>
      <c r="R2182" s="15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1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3">
        <f t="shared" si="206"/>
        <v>153.1</v>
      </c>
      <c r="R2183" s="15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1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3">
        <f t="shared" si="206"/>
        <v>524.16666666666663</v>
      </c>
      <c r="R2184" s="15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1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3">
        <f t="shared" si="206"/>
        <v>489.27777777777777</v>
      </c>
      <c r="R2185" s="15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1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3">
        <f t="shared" si="206"/>
        <v>284.74</v>
      </c>
      <c r="R2186" s="15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1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3">
        <f t="shared" si="206"/>
        <v>1856.97</v>
      </c>
      <c r="R2187" s="15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1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3">
        <f t="shared" si="206"/>
        <v>109.67499999999998</v>
      </c>
      <c r="R2188" s="15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1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3">
        <f t="shared" si="206"/>
        <v>1014.6425</v>
      </c>
      <c r="R2189" s="15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1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3">
        <f t="shared" si="206"/>
        <v>412.17692027666544</v>
      </c>
      <c r="R2190" s="15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1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3">
        <f t="shared" si="206"/>
        <v>503.25</v>
      </c>
      <c r="R2191" s="15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1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3">
        <f t="shared" si="206"/>
        <v>184.61052631578946</v>
      </c>
      <c r="R2192" s="15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1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3">
        <f t="shared" si="206"/>
        <v>119.73333333333333</v>
      </c>
      <c r="R2193" s="15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1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3">
        <f t="shared" si="206"/>
        <v>1081.2401666666667</v>
      </c>
      <c r="R2194" s="15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1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3">
        <f t="shared" si="206"/>
        <v>452.37333333333333</v>
      </c>
      <c r="R2195" s="15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1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3">
        <f t="shared" si="206"/>
        <v>537.37</v>
      </c>
      <c r="R2196" s="15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1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3">
        <f t="shared" si="206"/>
        <v>120.32608695652173</v>
      </c>
      <c r="R2197" s="15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1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3">
        <f t="shared" si="206"/>
        <v>113.83571428571429</v>
      </c>
      <c r="R2198" s="15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1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3">
        <f t="shared" si="206"/>
        <v>951.03109999999992</v>
      </c>
      <c r="R2199" s="15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1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3">
        <f t="shared" si="206"/>
        <v>132.89249999999998</v>
      </c>
      <c r="R2200" s="15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1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3">
        <f t="shared" si="206"/>
        <v>146.97777777777779</v>
      </c>
      <c r="R2201" s="15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1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3">
        <f t="shared" si="206"/>
        <v>542.15</v>
      </c>
      <c r="R2202" s="15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1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3">
        <f t="shared" si="206"/>
        <v>382.71818181818185</v>
      </c>
      <c r="R2203" s="15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1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3">
        <f t="shared" si="206"/>
        <v>704.18124999999998</v>
      </c>
      <c r="R2204" s="15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1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3">
        <f t="shared" si="206"/>
        <v>109.55</v>
      </c>
      <c r="R2205" s="15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1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3">
        <f t="shared" si="206"/>
        <v>132.86666666666667</v>
      </c>
      <c r="R2206" s="15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1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3">
        <f t="shared" si="206"/>
        <v>152</v>
      </c>
      <c r="R2207" s="15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1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3">
        <f t="shared" si="206"/>
        <v>102.72727272727273</v>
      </c>
      <c r="R2208" s="15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1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3">
        <f t="shared" si="206"/>
        <v>100</v>
      </c>
      <c r="R2209" s="15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1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3">
        <f t="shared" si="206"/>
        <v>101.6</v>
      </c>
      <c r="R2210" s="15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1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3">
        <f t="shared" si="206"/>
        <v>150.80000000000001</v>
      </c>
      <c r="R2211" s="15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1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3">
        <f t="shared" si="206"/>
        <v>111.425</v>
      </c>
      <c r="R2212" s="15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1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3">
        <f t="shared" si="206"/>
        <v>195.6</v>
      </c>
      <c r="R2213" s="15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1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3">
        <f t="shared" si="206"/>
        <v>114.38333333333333</v>
      </c>
      <c r="R2214" s="15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1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3">
        <f t="shared" si="206"/>
        <v>200</v>
      </c>
      <c r="R2215" s="15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1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3">
        <f t="shared" si="206"/>
        <v>292.50166666666667</v>
      </c>
      <c r="R2216" s="15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1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3">
        <f t="shared" si="206"/>
        <v>156.36363636363637</v>
      </c>
      <c r="R2217" s="15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1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3">
        <f t="shared" si="206"/>
        <v>105.66666666666666</v>
      </c>
      <c r="R2218" s="15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1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3">
        <f t="shared" si="206"/>
        <v>101.19047619047619</v>
      </c>
      <c r="R2219" s="15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1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3">
        <f t="shared" si="206"/>
        <v>122.833</v>
      </c>
      <c r="R2220" s="15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1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3">
        <f t="shared" si="206"/>
        <v>101.49999999999999</v>
      </c>
      <c r="R2221" s="15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1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3">
        <f t="shared" si="206"/>
        <v>101.14285714285714</v>
      </c>
      <c r="R2222" s="15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1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3">
        <f t="shared" si="206"/>
        <v>108.11999999999999</v>
      </c>
      <c r="R2223" s="15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1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3">
        <f t="shared" si="206"/>
        <v>162.6</v>
      </c>
      <c r="R2224" s="15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1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3">
        <f t="shared" si="206"/>
        <v>105.80000000000001</v>
      </c>
      <c r="R2225" s="15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1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3">
        <f t="shared" si="206"/>
        <v>243.15000000000003</v>
      </c>
      <c r="R2226" s="15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1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3">
        <f t="shared" si="206"/>
        <v>944.83338095238094</v>
      </c>
      <c r="R2227" s="15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1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3">
        <f t="shared" si="206"/>
        <v>108.46283333333334</v>
      </c>
      <c r="R2228" s="15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1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3">
        <f t="shared" si="206"/>
        <v>157.37692307692308</v>
      </c>
      <c r="R2229" s="15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1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3">
        <f t="shared" si="206"/>
        <v>1174.49</v>
      </c>
      <c r="R2230" s="15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1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3">
        <f t="shared" si="206"/>
        <v>171.04755366949576</v>
      </c>
      <c r="R2231" s="15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1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3">
        <f t="shared" si="206"/>
        <v>125.95294117647057</v>
      </c>
      <c r="R2232" s="15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1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3">
        <f t="shared" si="206"/>
        <v>1212.1296000000002</v>
      </c>
      <c r="R2233" s="15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1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3">
        <f t="shared" si="206"/>
        <v>495.8</v>
      </c>
      <c r="R2234" s="15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1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3">
        <f t="shared" si="206"/>
        <v>332.03999999999996</v>
      </c>
      <c r="R2235" s="15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1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3">
        <f t="shared" si="206"/>
        <v>1165</v>
      </c>
      <c r="R2236" s="15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1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3">
        <f t="shared" si="206"/>
        <v>153.3153846153846</v>
      </c>
      <c r="R2237" s="15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1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3">
        <f t="shared" si="206"/>
        <v>537.10714285714289</v>
      </c>
      <c r="R2238" s="15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1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3">
        <f t="shared" si="206"/>
        <v>352.92777777777775</v>
      </c>
      <c r="R2239" s="15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1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3">
        <f t="shared" si="206"/>
        <v>137.4</v>
      </c>
      <c r="R2240" s="15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1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3">
        <f t="shared" si="206"/>
        <v>128.02668</v>
      </c>
      <c r="R2241" s="15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4"/>
        <v>42482.825740740736</v>
      </c>
      <c r="K2242">
        <v>1458762544</v>
      </c>
      <c r="L2242" s="11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3">
        <f t="shared" si="206"/>
        <v>270.68</v>
      </c>
      <c r="R2242" s="15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0">(((I2243/60)/60)/24)+DATE(1970,1,1)</f>
        <v>42796.827546296292</v>
      </c>
      <c r="K2243">
        <v>1485892300</v>
      </c>
      <c r="L2243" s="11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3">
        <f t="shared" ref="Q2243:Q2306" si="212">E2243/D2243*100</f>
        <v>806.4</v>
      </c>
      <c r="R2243" s="15">
        <f t="shared" ref="R2243:R2306" si="213">IFERROR(E2243/N2243, 0)</f>
        <v>49.472392638036808</v>
      </c>
      <c r="S2243" t="str">
        <f t="shared" ref="S2243:S2306" si="214">LEFT(P2243, SEARCH("/",P2243,1)-1)</f>
        <v>games</v>
      </c>
      <c r="T2243" t="str">
        <f t="shared" ref="T2243:T2306" si="215">RIGHT(P2243,LEN(P2243)-(FIND("/",P2243,1)))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1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3">
        <f t="shared" si="212"/>
        <v>1360.0976000000001</v>
      </c>
      <c r="R2244" s="15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1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3">
        <f t="shared" si="212"/>
        <v>930250</v>
      </c>
      <c r="R2245" s="15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1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3">
        <f t="shared" si="212"/>
        <v>377.02</v>
      </c>
      <c r="R2246" s="15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1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3">
        <f t="shared" si="212"/>
        <v>2647.0250000000001</v>
      </c>
      <c r="R2247" s="15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1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3">
        <f t="shared" si="212"/>
        <v>100.12</v>
      </c>
      <c r="R2248" s="15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1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3">
        <f t="shared" si="212"/>
        <v>104.45405405405405</v>
      </c>
      <c r="R2249" s="15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1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3">
        <f t="shared" si="212"/>
        <v>107.21428571428571</v>
      </c>
      <c r="R2250" s="15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1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3">
        <f t="shared" si="212"/>
        <v>168.77142857142857</v>
      </c>
      <c r="R2251" s="15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1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3">
        <f t="shared" si="212"/>
        <v>975.11200000000008</v>
      </c>
      <c r="R2252" s="15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1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3">
        <f t="shared" si="212"/>
        <v>134.44929411764704</v>
      </c>
      <c r="R2253" s="15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1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3">
        <f t="shared" si="212"/>
        <v>272.27777777777777</v>
      </c>
      <c r="R2254" s="15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1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3">
        <f t="shared" si="212"/>
        <v>112.6875</v>
      </c>
      <c r="R2255" s="15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1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3">
        <f t="shared" si="212"/>
        <v>459.8</v>
      </c>
      <c r="R2256" s="15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1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3">
        <f t="shared" si="212"/>
        <v>286.65822784810126</v>
      </c>
      <c r="R2257" s="15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1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3">
        <f t="shared" si="212"/>
        <v>222.70833333333334</v>
      </c>
      <c r="R2258" s="15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1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3">
        <f t="shared" si="212"/>
        <v>636.14</v>
      </c>
      <c r="R2259" s="15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1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3">
        <f t="shared" si="212"/>
        <v>146.5</v>
      </c>
      <c r="R2260" s="15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1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3">
        <f t="shared" si="212"/>
        <v>1867.1</v>
      </c>
      <c r="R2261" s="15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1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3">
        <f t="shared" si="212"/>
        <v>326.92</v>
      </c>
      <c r="R2262" s="15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1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3">
        <f t="shared" si="212"/>
        <v>779.5</v>
      </c>
      <c r="R2263" s="15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1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3">
        <f t="shared" si="212"/>
        <v>154.15151515151516</v>
      </c>
      <c r="R2264" s="15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1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3">
        <f t="shared" si="212"/>
        <v>115.54666666666667</v>
      </c>
      <c r="R2265" s="15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1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3">
        <f t="shared" si="212"/>
        <v>180.03333333333333</v>
      </c>
      <c r="R2266" s="15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1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3">
        <f t="shared" si="212"/>
        <v>298.5</v>
      </c>
      <c r="R2267" s="15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1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3">
        <f t="shared" si="212"/>
        <v>320.26666666666665</v>
      </c>
      <c r="R2268" s="15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1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3">
        <f t="shared" si="212"/>
        <v>380.52499999999998</v>
      </c>
      <c r="R2269" s="15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1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3">
        <f t="shared" si="212"/>
        <v>102.60000000000001</v>
      </c>
      <c r="R2270" s="15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1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3">
        <f t="shared" si="212"/>
        <v>1801.64</v>
      </c>
      <c r="R2271" s="15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1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3">
        <f t="shared" si="212"/>
        <v>720.24800000000005</v>
      </c>
      <c r="R2272" s="15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1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3">
        <f t="shared" si="212"/>
        <v>283.09000000000003</v>
      </c>
      <c r="R2273" s="15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1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3">
        <f t="shared" si="212"/>
        <v>1356.6000000000001</v>
      </c>
      <c r="R2274" s="15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1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3">
        <f t="shared" si="212"/>
        <v>220.35999999999999</v>
      </c>
      <c r="R2275" s="15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1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3">
        <f t="shared" si="212"/>
        <v>119.6</v>
      </c>
      <c r="R2276" s="15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1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3">
        <f t="shared" si="212"/>
        <v>407.76923076923077</v>
      </c>
      <c r="R2277" s="15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1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3">
        <f t="shared" si="212"/>
        <v>105.81826105905425</v>
      </c>
      <c r="R2278" s="15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1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3">
        <f t="shared" si="212"/>
        <v>141.08235294117648</v>
      </c>
      <c r="R2279" s="15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1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3">
        <f t="shared" si="212"/>
        <v>270.7</v>
      </c>
      <c r="R2280" s="15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1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3">
        <f t="shared" si="212"/>
        <v>153.80000000000001</v>
      </c>
      <c r="R2281" s="15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1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3">
        <f t="shared" si="212"/>
        <v>403.57653061224488</v>
      </c>
      <c r="R2282" s="15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1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3">
        <f t="shared" si="212"/>
        <v>185</v>
      </c>
      <c r="R2283" s="15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1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3">
        <f t="shared" si="212"/>
        <v>185.33333333333331</v>
      </c>
      <c r="R2284" s="15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1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3">
        <f t="shared" si="212"/>
        <v>100.85533333333332</v>
      </c>
      <c r="R2285" s="15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1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3">
        <f t="shared" si="212"/>
        <v>106.22116666666668</v>
      </c>
      <c r="R2286" s="15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1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3">
        <f t="shared" si="212"/>
        <v>121.36666666666667</v>
      </c>
      <c r="R2287" s="15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1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3">
        <f t="shared" si="212"/>
        <v>100.06666666666666</v>
      </c>
      <c r="R2288" s="15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1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3">
        <f t="shared" si="212"/>
        <v>119.97755555555555</v>
      </c>
      <c r="R2289" s="15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1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3">
        <f t="shared" si="212"/>
        <v>100.1</v>
      </c>
      <c r="R2290" s="15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1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3">
        <f t="shared" si="212"/>
        <v>107.4</v>
      </c>
      <c r="R2291" s="15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1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3">
        <f t="shared" si="212"/>
        <v>104.06666666666666</v>
      </c>
      <c r="R2292" s="15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1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3">
        <f t="shared" si="212"/>
        <v>172.8</v>
      </c>
      <c r="R2293" s="15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1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3">
        <f t="shared" si="212"/>
        <v>107.2505</v>
      </c>
      <c r="R2294" s="15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1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3">
        <f t="shared" si="212"/>
        <v>108.23529411764706</v>
      </c>
      <c r="R2295" s="15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1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3">
        <f t="shared" si="212"/>
        <v>146.08079999999998</v>
      </c>
      <c r="R2296" s="15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1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3">
        <f t="shared" si="212"/>
        <v>125.25</v>
      </c>
      <c r="R2297" s="15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1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3">
        <f t="shared" si="212"/>
        <v>149.07142857142856</v>
      </c>
      <c r="R2298" s="15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1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3">
        <f t="shared" si="212"/>
        <v>100.6</v>
      </c>
      <c r="R2299" s="15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1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3">
        <f t="shared" si="212"/>
        <v>105.07333333333332</v>
      </c>
      <c r="R2300" s="15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1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3">
        <f t="shared" si="212"/>
        <v>350.16666666666663</v>
      </c>
      <c r="R2301" s="15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1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3">
        <f t="shared" si="212"/>
        <v>101.25</v>
      </c>
      <c r="R2302" s="15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1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3">
        <f t="shared" si="212"/>
        <v>133.6044</v>
      </c>
      <c r="R2303" s="15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1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3">
        <f t="shared" si="212"/>
        <v>170.65217391304347</v>
      </c>
      <c r="R2304" s="15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1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3">
        <f t="shared" si="212"/>
        <v>109.35829457364341</v>
      </c>
      <c r="R2305" s="15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0"/>
        <v>40544.207638888889</v>
      </c>
      <c r="K2306">
        <v>1290281691</v>
      </c>
      <c r="L2306" s="11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3">
        <f t="shared" si="212"/>
        <v>100.70033333333335</v>
      </c>
      <c r="R2306" s="15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6">(((I2307/60)/60)/24)+DATE(1970,1,1)</f>
        <v>41859.75</v>
      </c>
      <c r="K2307">
        <v>1405356072</v>
      </c>
      <c r="L2307" s="11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3">
        <f t="shared" ref="Q2307:Q2370" si="218">E2307/D2307*100</f>
        <v>101.22777777777779</v>
      </c>
      <c r="R2307" s="15">
        <f t="shared" ref="R2307:R2370" si="219">IFERROR(E2307/N2307, 0)</f>
        <v>109.10778443113773</v>
      </c>
      <c r="S2307" t="str">
        <f t="shared" ref="S2307:S2370" si="220">LEFT(P2307, SEARCH("/",P2307,1)-1)</f>
        <v>music</v>
      </c>
      <c r="T2307" t="str">
        <f t="shared" ref="T2307:T2370" si="221">RIGHT(P2307,LEN(P2307)-(FIND("/",P2307,1)))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1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3">
        <f t="shared" si="218"/>
        <v>106.75857142857143</v>
      </c>
      <c r="R2308" s="15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1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3">
        <f t="shared" si="218"/>
        <v>106.65777537961894</v>
      </c>
      <c r="R2309" s="15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1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3">
        <f t="shared" si="218"/>
        <v>101.30622</v>
      </c>
      <c r="R2310" s="15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1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3">
        <f t="shared" si="218"/>
        <v>106.67450000000001</v>
      </c>
      <c r="R2311" s="15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1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3">
        <f t="shared" si="218"/>
        <v>428.83978378378379</v>
      </c>
      <c r="R2312" s="15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1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3">
        <f t="shared" si="218"/>
        <v>104.11111111111111</v>
      </c>
      <c r="R2313" s="15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1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3">
        <f t="shared" si="218"/>
        <v>107.86666666666666</v>
      </c>
      <c r="R2314" s="15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1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3">
        <f t="shared" si="218"/>
        <v>175.84040000000002</v>
      </c>
      <c r="R2315" s="15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1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3">
        <f t="shared" si="218"/>
        <v>156.97</v>
      </c>
      <c r="R2316" s="15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1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3">
        <f t="shared" si="218"/>
        <v>102.60000000000001</v>
      </c>
      <c r="R2317" s="15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1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3">
        <f t="shared" si="218"/>
        <v>104.04266666666666</v>
      </c>
      <c r="R2318" s="15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1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3">
        <f t="shared" si="218"/>
        <v>104</v>
      </c>
      <c r="R2319" s="15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1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3">
        <f t="shared" si="218"/>
        <v>121.05999999999999</v>
      </c>
      <c r="R2320" s="15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1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3">
        <f t="shared" si="218"/>
        <v>107.69999999999999</v>
      </c>
      <c r="R2321" s="15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1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3">
        <f t="shared" si="218"/>
        <v>108.66</v>
      </c>
      <c r="R2322" s="15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1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3">
        <f t="shared" si="218"/>
        <v>39.120962394619681</v>
      </c>
      <c r="R2323" s="15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1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3">
        <f t="shared" si="218"/>
        <v>3.1481481481481479</v>
      </c>
      <c r="R2324" s="15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1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3">
        <f t="shared" si="218"/>
        <v>48</v>
      </c>
      <c r="R2325" s="15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1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3">
        <f t="shared" si="218"/>
        <v>20.733333333333334</v>
      </c>
      <c r="R2326" s="15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1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3">
        <f t="shared" si="218"/>
        <v>8</v>
      </c>
      <c r="R2327" s="15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1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3">
        <f t="shared" si="218"/>
        <v>0.72</v>
      </c>
      <c r="R2328" s="15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1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3">
        <f t="shared" si="218"/>
        <v>526.09431428571429</v>
      </c>
      <c r="R2329" s="15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1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3">
        <f t="shared" si="218"/>
        <v>254.45000000000002</v>
      </c>
      <c r="R2330" s="15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1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3">
        <f t="shared" si="218"/>
        <v>105.91999999999999</v>
      </c>
      <c r="R2331" s="15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1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3">
        <f t="shared" si="218"/>
        <v>102.42285714285715</v>
      </c>
      <c r="R2332" s="15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1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3">
        <f t="shared" si="218"/>
        <v>144.31375</v>
      </c>
      <c r="R2333" s="15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1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3">
        <f t="shared" si="218"/>
        <v>106.30800000000001</v>
      </c>
      <c r="R2334" s="15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1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3">
        <f t="shared" si="218"/>
        <v>212.16666666666666</v>
      </c>
      <c r="R2335" s="15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1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3">
        <f t="shared" si="218"/>
        <v>101.95</v>
      </c>
      <c r="R2336" s="15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1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3">
        <f t="shared" si="218"/>
        <v>102.27200000000001</v>
      </c>
      <c r="R2337" s="15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1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3">
        <f t="shared" si="218"/>
        <v>520.73254999999995</v>
      </c>
      <c r="R2338" s="15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1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3">
        <f t="shared" si="218"/>
        <v>110.65833333333333</v>
      </c>
      <c r="R2339" s="15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1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3">
        <f t="shared" si="218"/>
        <v>101.14333333333335</v>
      </c>
      <c r="R2340" s="15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1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3">
        <f t="shared" si="218"/>
        <v>294.20799999999997</v>
      </c>
      <c r="R2341" s="15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1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3">
        <f t="shared" si="218"/>
        <v>105.77749999999999</v>
      </c>
      <c r="R2342" s="15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1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3">
        <f t="shared" si="218"/>
        <v>0</v>
      </c>
      <c r="R2343" s="15">
        <f t="shared" si="219"/>
        <v>0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1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3">
        <f t="shared" si="218"/>
        <v>0</v>
      </c>
      <c r="R2344" s="15">
        <f t="shared" si="219"/>
        <v>0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1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3">
        <f t="shared" si="218"/>
        <v>3</v>
      </c>
      <c r="R2345" s="15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1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3">
        <f t="shared" si="218"/>
        <v>0.1</v>
      </c>
      <c r="R2346" s="15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1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3">
        <f t="shared" si="218"/>
        <v>0</v>
      </c>
      <c r="R2347" s="15">
        <f t="shared" si="219"/>
        <v>0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1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3">
        <f t="shared" si="218"/>
        <v>6.5000000000000002E-2</v>
      </c>
      <c r="R2348" s="15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1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3">
        <f t="shared" si="218"/>
        <v>1.5</v>
      </c>
      <c r="R2349" s="15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1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3">
        <f t="shared" si="218"/>
        <v>0.38571428571428573</v>
      </c>
      <c r="R2350" s="15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1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3">
        <f t="shared" si="218"/>
        <v>0</v>
      </c>
      <c r="R2351" s="15">
        <f t="shared" si="219"/>
        <v>0</v>
      </c>
      <c r="S2351" t="str">
        <f t="shared" si="220"/>
        <v>technology</v>
      </c>
      <c r="T2351" t="str">
        <f t="shared" si="221"/>
        <v>web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1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3">
        <f t="shared" si="218"/>
        <v>0</v>
      </c>
      <c r="R2352" s="15">
        <f t="shared" si="219"/>
        <v>0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1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3">
        <f t="shared" si="218"/>
        <v>0.5714285714285714</v>
      </c>
      <c r="R2353" s="15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1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3">
        <f t="shared" si="218"/>
        <v>0</v>
      </c>
      <c r="R2354" s="15">
        <f t="shared" si="219"/>
        <v>0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1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3">
        <f t="shared" si="218"/>
        <v>0</v>
      </c>
      <c r="R2355" s="15">
        <f t="shared" si="219"/>
        <v>0</v>
      </c>
      <c r="S2355" t="str">
        <f t="shared" si="220"/>
        <v>technology</v>
      </c>
      <c r="T2355" t="str">
        <f t="shared" si="221"/>
        <v>web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1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3">
        <f t="shared" si="218"/>
        <v>7.1428571428571425E-2</v>
      </c>
      <c r="R2356" s="15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1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3">
        <f t="shared" si="218"/>
        <v>0.6875</v>
      </c>
      <c r="R2357" s="15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1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3">
        <f t="shared" si="218"/>
        <v>0</v>
      </c>
      <c r="R2358" s="15">
        <f t="shared" si="219"/>
        <v>0</v>
      </c>
      <c r="S2358" t="str">
        <f t="shared" si="220"/>
        <v>technology</v>
      </c>
      <c r="T2358" t="str">
        <f t="shared" si="221"/>
        <v>web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1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3">
        <f t="shared" si="218"/>
        <v>0</v>
      </c>
      <c r="R2359" s="15">
        <f t="shared" si="219"/>
        <v>0</v>
      </c>
      <c r="S2359" t="str">
        <f t="shared" si="220"/>
        <v>technology</v>
      </c>
      <c r="T2359" t="str">
        <f t="shared" si="221"/>
        <v>web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1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3">
        <f t="shared" si="218"/>
        <v>0</v>
      </c>
      <c r="R2360" s="15">
        <f t="shared" si="219"/>
        <v>0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1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3">
        <f t="shared" si="218"/>
        <v>14.680000000000001</v>
      </c>
      <c r="R2361" s="15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1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3">
        <f t="shared" si="218"/>
        <v>0.04</v>
      </c>
      <c r="R2362" s="15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1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3">
        <f t="shared" si="218"/>
        <v>0</v>
      </c>
      <c r="R2363" s="15">
        <f t="shared" si="219"/>
        <v>0</v>
      </c>
      <c r="S2363" t="str">
        <f t="shared" si="220"/>
        <v>technology</v>
      </c>
      <c r="T2363" t="str">
        <f t="shared" si="221"/>
        <v>web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1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3">
        <f t="shared" si="218"/>
        <v>28.571428571428569</v>
      </c>
      <c r="R2364" s="15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1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3">
        <f t="shared" si="218"/>
        <v>0</v>
      </c>
      <c r="R2365" s="15">
        <f t="shared" si="219"/>
        <v>0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1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3">
        <f t="shared" si="218"/>
        <v>0</v>
      </c>
      <c r="R2366" s="15">
        <f t="shared" si="219"/>
        <v>0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1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3">
        <f t="shared" si="218"/>
        <v>0</v>
      </c>
      <c r="R2367" s="15">
        <f t="shared" si="219"/>
        <v>0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1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3">
        <f t="shared" si="218"/>
        <v>10.52</v>
      </c>
      <c r="R2368" s="15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1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3">
        <f t="shared" si="218"/>
        <v>1.34</v>
      </c>
      <c r="R2369" s="15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6"/>
        <v>42108.680150462969</v>
      </c>
      <c r="K2370">
        <v>1425143965</v>
      </c>
      <c r="L2370" s="11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3">
        <f t="shared" si="218"/>
        <v>0.25</v>
      </c>
      <c r="R2370" s="15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2">(((I2371/60)/60)/24)+DATE(1970,1,1)</f>
        <v>42410.812627314815</v>
      </c>
      <c r="K2371">
        <v>1452540611</v>
      </c>
      <c r="L2371" s="11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3">
        <f t="shared" ref="Q2371:Q2434" si="224">E2371/D2371*100</f>
        <v>0</v>
      </c>
      <c r="R2371" s="15">
        <f t="shared" ref="R2371:R2434" si="225">IFERROR(E2371/N2371, 0)</f>
        <v>0</v>
      </c>
      <c r="S2371" t="str">
        <f t="shared" ref="S2371:S2434" si="226">LEFT(P2371, SEARCH("/",P2371,1)-1)</f>
        <v>technology</v>
      </c>
      <c r="T2371" t="str">
        <f t="shared" ref="T2371:T2434" si="227">RIGHT(P2371,LEN(P2371)-(FIND("/",P2371,1)))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1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3">
        <f t="shared" si="224"/>
        <v>0.32800000000000001</v>
      </c>
      <c r="R2372" s="15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1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3">
        <f t="shared" si="224"/>
        <v>0</v>
      </c>
      <c r="R2373" s="15">
        <f t="shared" si="225"/>
        <v>0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1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3">
        <f t="shared" si="224"/>
        <v>3.2727272727272729</v>
      </c>
      <c r="R2374" s="15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1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3">
        <f t="shared" si="224"/>
        <v>5.8823529411764705E-3</v>
      </c>
      <c r="R2375" s="15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1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3">
        <f t="shared" si="224"/>
        <v>4.5454545454545456E-2</v>
      </c>
      <c r="R2376" s="15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1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3">
        <f t="shared" si="224"/>
        <v>0</v>
      </c>
      <c r="R2377" s="15">
        <f t="shared" si="225"/>
        <v>0</v>
      </c>
      <c r="S2377" t="str">
        <f t="shared" si="226"/>
        <v>technology</v>
      </c>
      <c r="T2377" t="str">
        <f t="shared" si="227"/>
        <v>web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1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3">
        <f t="shared" si="224"/>
        <v>10.877666666666666</v>
      </c>
      <c r="R2378" s="15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1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3">
        <f t="shared" si="224"/>
        <v>0</v>
      </c>
      <c r="R2379" s="15">
        <f t="shared" si="225"/>
        <v>0</v>
      </c>
      <c r="S2379" t="str">
        <f t="shared" si="226"/>
        <v>technology</v>
      </c>
      <c r="T2379" t="str">
        <f t="shared" si="227"/>
        <v>web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1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3">
        <f t="shared" si="224"/>
        <v>0</v>
      </c>
      <c r="R2380" s="15">
        <f t="shared" si="225"/>
        <v>0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1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3">
        <f t="shared" si="224"/>
        <v>0</v>
      </c>
      <c r="R2381" s="15">
        <f t="shared" si="225"/>
        <v>0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1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3">
        <f t="shared" si="224"/>
        <v>0.36666666666666664</v>
      </c>
      <c r="R2382" s="15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1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3">
        <f t="shared" si="224"/>
        <v>1.8193398957730169</v>
      </c>
      <c r="R2383" s="15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1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3">
        <f t="shared" si="224"/>
        <v>2.5</v>
      </c>
      <c r="R2384" s="15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1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3">
        <f t="shared" si="224"/>
        <v>4.3499999999999996</v>
      </c>
      <c r="R2385" s="15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1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3">
        <f t="shared" si="224"/>
        <v>0.8</v>
      </c>
      <c r="R2386" s="15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1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3">
        <f t="shared" si="224"/>
        <v>1.2123076923076923</v>
      </c>
      <c r="R2387" s="15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1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3">
        <f t="shared" si="224"/>
        <v>0</v>
      </c>
      <c r="R2388" s="15">
        <f t="shared" si="225"/>
        <v>0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1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3">
        <f t="shared" si="224"/>
        <v>0.68399999999999994</v>
      </c>
      <c r="R2389" s="15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1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3">
        <f t="shared" si="224"/>
        <v>1.2513513513513512</v>
      </c>
      <c r="R2390" s="15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1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3">
        <f t="shared" si="224"/>
        <v>0.1875</v>
      </c>
      <c r="R2391" s="15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1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3">
        <f t="shared" si="224"/>
        <v>0</v>
      </c>
      <c r="R2392" s="15">
        <f t="shared" si="225"/>
        <v>0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1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3">
        <f t="shared" si="224"/>
        <v>0.125</v>
      </c>
      <c r="R2393" s="15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1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3">
        <f t="shared" si="224"/>
        <v>0</v>
      </c>
      <c r="R2394" s="15">
        <f t="shared" si="225"/>
        <v>0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1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3">
        <f t="shared" si="224"/>
        <v>0.05</v>
      </c>
      <c r="R2395" s="15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1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3">
        <f t="shared" si="224"/>
        <v>0.06</v>
      </c>
      <c r="R2396" s="15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1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3">
        <f t="shared" si="224"/>
        <v>0</v>
      </c>
      <c r="R2397" s="15">
        <f t="shared" si="225"/>
        <v>0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1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3">
        <f t="shared" si="224"/>
        <v>0.2</v>
      </c>
      <c r="R2398" s="15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1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3">
        <f t="shared" si="224"/>
        <v>0</v>
      </c>
      <c r="R2399" s="15">
        <f t="shared" si="225"/>
        <v>0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1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3">
        <f t="shared" si="224"/>
        <v>0</v>
      </c>
      <c r="R2400" s="15">
        <f t="shared" si="225"/>
        <v>0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1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3">
        <f t="shared" si="224"/>
        <v>0</v>
      </c>
      <c r="R2401" s="15">
        <f t="shared" si="225"/>
        <v>0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1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3">
        <f t="shared" si="224"/>
        <v>0</v>
      </c>
      <c r="R2402" s="15">
        <f t="shared" si="225"/>
        <v>0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1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3">
        <f t="shared" si="224"/>
        <v>0.71785714285714286</v>
      </c>
      <c r="R2403" s="15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1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3">
        <f t="shared" si="224"/>
        <v>0.43333333333333329</v>
      </c>
      <c r="R2404" s="15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1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3">
        <f t="shared" si="224"/>
        <v>16.833333333333332</v>
      </c>
      <c r="R2405" s="15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1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3">
        <f t="shared" si="224"/>
        <v>0</v>
      </c>
      <c r="R2406" s="15">
        <f t="shared" si="225"/>
        <v>0</v>
      </c>
      <c r="S2406" t="str">
        <f t="shared" si="226"/>
        <v>food</v>
      </c>
      <c r="T2406" t="str">
        <f t="shared" si="227"/>
        <v>food trucks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1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3">
        <f t="shared" si="224"/>
        <v>22.52</v>
      </c>
      <c r="R2407" s="15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1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3">
        <f t="shared" si="224"/>
        <v>41.384615384615387</v>
      </c>
      <c r="R2408" s="15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1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3">
        <f t="shared" si="224"/>
        <v>25.259090909090908</v>
      </c>
      <c r="R2409" s="15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1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3">
        <f t="shared" si="224"/>
        <v>0.2</v>
      </c>
      <c r="R2410" s="15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1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3">
        <f t="shared" si="224"/>
        <v>1.8399999999999999</v>
      </c>
      <c r="R2411" s="15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1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3">
        <f t="shared" si="224"/>
        <v>0</v>
      </c>
      <c r="R2412" s="15">
        <f t="shared" si="225"/>
        <v>0</v>
      </c>
      <c r="S2412" t="str">
        <f t="shared" si="226"/>
        <v>food</v>
      </c>
      <c r="T2412" t="str">
        <f t="shared" si="227"/>
        <v>food trucks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1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3">
        <f t="shared" si="224"/>
        <v>0.60399999999999998</v>
      </c>
      <c r="R2413" s="15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1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3">
        <f t="shared" si="224"/>
        <v>0</v>
      </c>
      <c r="R2414" s="15">
        <f t="shared" si="225"/>
        <v>0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1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3">
        <f t="shared" si="224"/>
        <v>0.83333333333333337</v>
      </c>
      <c r="R2415" s="15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1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3">
        <f t="shared" si="224"/>
        <v>3.0666666666666664</v>
      </c>
      <c r="R2416" s="15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1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3">
        <f t="shared" si="224"/>
        <v>0.55833333333333335</v>
      </c>
      <c r="R2417" s="15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1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3">
        <f t="shared" si="224"/>
        <v>2.5000000000000001E-2</v>
      </c>
      <c r="R2418" s="15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1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3">
        <f t="shared" si="224"/>
        <v>0</v>
      </c>
      <c r="R2419" s="15">
        <f t="shared" si="225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1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3">
        <f t="shared" si="224"/>
        <v>0.02</v>
      </c>
      <c r="R2420" s="15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1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3">
        <f t="shared" si="224"/>
        <v>0</v>
      </c>
      <c r="R2421" s="15">
        <f t="shared" si="225"/>
        <v>0</v>
      </c>
      <c r="S2421" t="str">
        <f t="shared" si="226"/>
        <v>food</v>
      </c>
      <c r="T2421" t="str">
        <f t="shared" si="227"/>
        <v>food trucks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1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3">
        <f t="shared" si="224"/>
        <v>14.825133372851216</v>
      </c>
      <c r="R2422" s="15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1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3">
        <f t="shared" si="224"/>
        <v>1.6666666666666666E-2</v>
      </c>
      <c r="R2423" s="15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1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3">
        <f t="shared" si="224"/>
        <v>0.2</v>
      </c>
      <c r="R2424" s="15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1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3">
        <f t="shared" si="224"/>
        <v>1.3333333333333334E-2</v>
      </c>
      <c r="R2425" s="15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1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3">
        <f t="shared" si="224"/>
        <v>1.24</v>
      </c>
      <c r="R2426" s="15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1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3">
        <f t="shared" si="224"/>
        <v>2.8571428571428574E-2</v>
      </c>
      <c r="R2427" s="15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1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3">
        <f t="shared" si="224"/>
        <v>0</v>
      </c>
      <c r="R2428" s="15">
        <f t="shared" si="225"/>
        <v>0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1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3">
        <f t="shared" si="224"/>
        <v>2E-3</v>
      </c>
      <c r="R2429" s="15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1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3">
        <f t="shared" si="224"/>
        <v>2.8571428571428571E-3</v>
      </c>
      <c r="R2430" s="15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1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3">
        <f t="shared" si="224"/>
        <v>1.4321428571428572</v>
      </c>
      <c r="R2431" s="15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1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3">
        <f t="shared" si="224"/>
        <v>0.70000000000000007</v>
      </c>
      <c r="R2432" s="15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1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3">
        <f t="shared" si="224"/>
        <v>2E-3</v>
      </c>
      <c r="R2433" s="15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2"/>
        <v>42071.218715277777</v>
      </c>
      <c r="K2434">
        <v>1423199697</v>
      </c>
      <c r="L2434" s="11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3">
        <f t="shared" si="224"/>
        <v>1.4285714285714287E-2</v>
      </c>
      <c r="R2434" s="15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8">(((I2435/60)/60)/24)+DATE(1970,1,1)</f>
        <v>42427.89980324074</v>
      </c>
      <c r="K2435">
        <v>1454016943</v>
      </c>
      <c r="L2435" s="11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3">
        <f t="shared" ref="Q2435:Q2498" si="230">E2435/D2435*100</f>
        <v>0</v>
      </c>
      <c r="R2435" s="15">
        <f t="shared" ref="R2435:R2498" si="231">IFERROR(E2435/N2435, 0)</f>
        <v>0</v>
      </c>
      <c r="S2435" t="str">
        <f t="shared" ref="S2435:S2498" si="232">LEFT(P2435, SEARCH("/",P2435,1)-1)</f>
        <v>food</v>
      </c>
      <c r="T2435" t="str">
        <f t="shared" ref="T2435:T2498" si="233">RIGHT(P2435,LEN(P2435)-(FIND("/",P2435,1)))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1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3">
        <f t="shared" si="230"/>
        <v>0.13</v>
      </c>
      <c r="R2436" s="15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1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3">
        <f t="shared" si="230"/>
        <v>0.48960000000000004</v>
      </c>
      <c r="R2437" s="15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1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3">
        <f t="shared" si="230"/>
        <v>3.8461538461538464E-2</v>
      </c>
      <c r="R2438" s="15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1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3">
        <f t="shared" si="230"/>
        <v>0</v>
      </c>
      <c r="R2439" s="15">
        <f t="shared" si="231"/>
        <v>0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1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3">
        <f t="shared" si="230"/>
        <v>0.33333333333333337</v>
      </c>
      <c r="R2440" s="15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1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3">
        <f t="shared" si="230"/>
        <v>0</v>
      </c>
      <c r="R2441" s="15">
        <f t="shared" si="231"/>
        <v>0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1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3">
        <f t="shared" si="230"/>
        <v>0.2</v>
      </c>
      <c r="R2442" s="15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1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3">
        <f t="shared" si="230"/>
        <v>107.88</v>
      </c>
      <c r="R2443" s="15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1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3">
        <f t="shared" si="230"/>
        <v>125.94166666666666</v>
      </c>
      <c r="R2444" s="15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1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3">
        <f t="shared" si="230"/>
        <v>202.51495</v>
      </c>
      <c r="R2445" s="15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1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3">
        <f t="shared" si="230"/>
        <v>108.60000000000001</v>
      </c>
      <c r="R2446" s="15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1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3">
        <f t="shared" si="230"/>
        <v>172.8</v>
      </c>
      <c r="R2447" s="15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1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3">
        <f t="shared" si="230"/>
        <v>167.98</v>
      </c>
      <c r="R2448" s="15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1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3">
        <f t="shared" si="230"/>
        <v>427.20000000000005</v>
      </c>
      <c r="R2449" s="15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1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3">
        <f t="shared" si="230"/>
        <v>107.5</v>
      </c>
      <c r="R2450" s="15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1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3">
        <f t="shared" si="230"/>
        <v>108</v>
      </c>
      <c r="R2451" s="15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1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3">
        <f t="shared" si="230"/>
        <v>101.53353333333335</v>
      </c>
      <c r="R2452" s="15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1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3">
        <f t="shared" si="230"/>
        <v>115.45</v>
      </c>
      <c r="R2453" s="15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1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13">
        <f t="shared" si="230"/>
        <v>133.5</v>
      </c>
      <c r="R2454" s="15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1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3">
        <f t="shared" si="230"/>
        <v>154.69999999999999</v>
      </c>
      <c r="R2455" s="15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1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3">
        <f t="shared" si="230"/>
        <v>100.84571428571429</v>
      </c>
      <c r="R2456" s="15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1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3">
        <f t="shared" si="230"/>
        <v>182</v>
      </c>
      <c r="R2457" s="15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1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3">
        <f t="shared" si="230"/>
        <v>180.86666666666667</v>
      </c>
      <c r="R2458" s="15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1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3">
        <f t="shared" si="230"/>
        <v>102.30434782608695</v>
      </c>
      <c r="R2459" s="15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1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3">
        <f t="shared" si="230"/>
        <v>110.17999999999999</v>
      </c>
      <c r="R2460" s="15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1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3">
        <f t="shared" si="230"/>
        <v>102.25</v>
      </c>
      <c r="R2461" s="15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1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3">
        <f t="shared" si="230"/>
        <v>100.78823529411764</v>
      </c>
      <c r="R2462" s="15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1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3">
        <f t="shared" si="230"/>
        <v>103.8</v>
      </c>
      <c r="R2463" s="15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1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3">
        <f t="shared" si="230"/>
        <v>110.70833333333334</v>
      </c>
      <c r="R2464" s="15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1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3">
        <f t="shared" si="230"/>
        <v>116.25000000000001</v>
      </c>
      <c r="R2465" s="15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1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3">
        <f t="shared" si="230"/>
        <v>111.1</v>
      </c>
      <c r="R2466" s="15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1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3">
        <f t="shared" si="230"/>
        <v>180.14285714285714</v>
      </c>
      <c r="R2467" s="15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1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3">
        <f t="shared" si="230"/>
        <v>100</v>
      </c>
      <c r="R2468" s="15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1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3">
        <f t="shared" si="230"/>
        <v>118.5</v>
      </c>
      <c r="R2469" s="15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1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3">
        <f t="shared" si="230"/>
        <v>107.21700000000001</v>
      </c>
      <c r="R2470" s="15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1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3">
        <f t="shared" si="230"/>
        <v>113.66666666666667</v>
      </c>
      <c r="R2471" s="15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1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3">
        <f t="shared" si="230"/>
        <v>103.16400000000002</v>
      </c>
      <c r="R2472" s="15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1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3">
        <f t="shared" si="230"/>
        <v>128</v>
      </c>
      <c r="R2473" s="15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1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3">
        <f t="shared" si="230"/>
        <v>135.76026666666667</v>
      </c>
      <c r="R2474" s="15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1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3">
        <f t="shared" si="230"/>
        <v>100</v>
      </c>
      <c r="R2475" s="15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1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3">
        <f t="shared" si="230"/>
        <v>100.00360000000002</v>
      </c>
      <c r="R2476" s="15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1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3">
        <f t="shared" si="230"/>
        <v>104.71999999999998</v>
      </c>
      <c r="R2477" s="15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1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3">
        <f t="shared" si="230"/>
        <v>105.02249999999999</v>
      </c>
      <c r="R2478" s="15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1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3">
        <f t="shared" si="230"/>
        <v>171.33333333333334</v>
      </c>
      <c r="R2479" s="15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1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3">
        <f t="shared" si="230"/>
        <v>127.49999999999999</v>
      </c>
      <c r="R2480" s="15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1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3">
        <f t="shared" si="230"/>
        <v>133.44333333333333</v>
      </c>
      <c r="R2481" s="15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1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3">
        <f t="shared" si="230"/>
        <v>100</v>
      </c>
      <c r="R2482" s="15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1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3">
        <f t="shared" si="230"/>
        <v>112.91099999999999</v>
      </c>
      <c r="R2483" s="15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1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3">
        <f t="shared" si="230"/>
        <v>100.1</v>
      </c>
      <c r="R2484" s="15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1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3">
        <f t="shared" si="230"/>
        <v>113.72727272727272</v>
      </c>
      <c r="R2485" s="15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1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3">
        <f t="shared" si="230"/>
        <v>119.31742857142855</v>
      </c>
      <c r="R2486" s="15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1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3">
        <f t="shared" si="230"/>
        <v>103.25</v>
      </c>
      <c r="R2487" s="15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1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3">
        <f t="shared" si="230"/>
        <v>265.66666666666669</v>
      </c>
      <c r="R2488" s="15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1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3">
        <f t="shared" si="230"/>
        <v>100.05066666666667</v>
      </c>
      <c r="R2489" s="15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1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3">
        <f t="shared" si="230"/>
        <v>106.69999999999999</v>
      </c>
      <c r="R2490" s="15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1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3">
        <f t="shared" si="230"/>
        <v>133.67142857142858</v>
      </c>
      <c r="R2491" s="15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1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3">
        <f t="shared" si="230"/>
        <v>121.39999999999999</v>
      </c>
      <c r="R2492" s="15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1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3">
        <f t="shared" si="230"/>
        <v>103.2</v>
      </c>
      <c r="R2493" s="15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1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3">
        <f t="shared" si="230"/>
        <v>125</v>
      </c>
      <c r="R2494" s="15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1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3">
        <f t="shared" si="230"/>
        <v>128.69999999999999</v>
      </c>
      <c r="R2495" s="15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1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3">
        <f t="shared" si="230"/>
        <v>101.00533333333333</v>
      </c>
      <c r="R2496" s="15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1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3">
        <f t="shared" si="230"/>
        <v>127.53666666666665</v>
      </c>
      <c r="R2497" s="15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8"/>
        <v>41362.954768518517</v>
      </c>
      <c r="K2498">
        <v>1361577292</v>
      </c>
      <c r="L2498" s="11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3">
        <f t="shared" si="230"/>
        <v>100</v>
      </c>
      <c r="R2498" s="15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4">(((I2499/60)/60)/24)+DATE(1970,1,1)</f>
        <v>40760.878912037035</v>
      </c>
      <c r="K2499">
        <v>1309986338</v>
      </c>
      <c r="L2499" s="11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3">
        <f t="shared" ref="Q2499:Q2562" si="236">E2499/D2499*100</f>
        <v>112.7715</v>
      </c>
      <c r="R2499" s="15">
        <f t="shared" ref="R2499:R2562" si="237">IFERROR(E2499/N2499, 0)</f>
        <v>80.551071428571419</v>
      </c>
      <c r="S2499" t="str">
        <f t="shared" ref="S2499:S2562" si="238">LEFT(P2499, SEARCH("/",P2499,1)-1)</f>
        <v>music</v>
      </c>
      <c r="T2499" t="str">
        <f t="shared" ref="T2499:T2562" si="239">RIGHT(P2499,LEN(P2499)-(FIND("/",P2499,1)))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1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3">
        <f t="shared" si="236"/>
        <v>105.60000000000001</v>
      </c>
      <c r="R2500" s="15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1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3">
        <f t="shared" si="236"/>
        <v>202.625</v>
      </c>
      <c r="R2501" s="15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1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3">
        <f t="shared" si="236"/>
        <v>113.33333333333333</v>
      </c>
      <c r="R2502" s="15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1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3">
        <f t="shared" si="236"/>
        <v>2.5545454545454547</v>
      </c>
      <c r="R2503" s="15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1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3">
        <f t="shared" si="236"/>
        <v>7.8181818181818186E-2</v>
      </c>
      <c r="R2504" s="15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1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3">
        <f t="shared" si="236"/>
        <v>0</v>
      </c>
      <c r="R2505" s="15">
        <f t="shared" si="237"/>
        <v>0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1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3">
        <f t="shared" si="236"/>
        <v>0</v>
      </c>
      <c r="R2506" s="15">
        <f t="shared" si="237"/>
        <v>0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1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3">
        <f t="shared" si="236"/>
        <v>0</v>
      </c>
      <c r="R2507" s="15">
        <f t="shared" si="237"/>
        <v>0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1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3">
        <f t="shared" si="236"/>
        <v>0.6</v>
      </c>
      <c r="R2508" s="15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1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3">
        <f t="shared" si="236"/>
        <v>0</v>
      </c>
      <c r="R2509" s="15">
        <f t="shared" si="237"/>
        <v>0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1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3">
        <f t="shared" si="236"/>
        <v>0</v>
      </c>
      <c r="R2510" s="15">
        <f t="shared" si="237"/>
        <v>0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1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3">
        <f t="shared" si="236"/>
        <v>1.0526315789473684</v>
      </c>
      <c r="R2511" s="15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1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3">
        <f t="shared" si="236"/>
        <v>0.15</v>
      </c>
      <c r="R2512" s="15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1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3">
        <f t="shared" si="236"/>
        <v>0</v>
      </c>
      <c r="R2513" s="15">
        <f t="shared" si="237"/>
        <v>0</v>
      </c>
      <c r="S2513" t="str">
        <f t="shared" si="238"/>
        <v>food</v>
      </c>
      <c r="T2513" t="str">
        <f t="shared" si="239"/>
        <v>restaurants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1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3">
        <f t="shared" si="236"/>
        <v>0</v>
      </c>
      <c r="R2514" s="15">
        <f t="shared" si="237"/>
        <v>0</v>
      </c>
      <c r="S2514" t="str">
        <f t="shared" si="238"/>
        <v>food</v>
      </c>
      <c r="T2514" t="str">
        <f t="shared" si="239"/>
        <v>restaurants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1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3">
        <f t="shared" si="236"/>
        <v>0</v>
      </c>
      <c r="R2515" s="15">
        <f t="shared" si="237"/>
        <v>0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1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3">
        <f t="shared" si="236"/>
        <v>1.7500000000000002</v>
      </c>
      <c r="R2516" s="15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1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3">
        <f t="shared" si="236"/>
        <v>18.600000000000001</v>
      </c>
      <c r="R2517" s="15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1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3">
        <f t="shared" si="236"/>
        <v>0</v>
      </c>
      <c r="R2518" s="15">
        <f t="shared" si="237"/>
        <v>0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1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3">
        <f t="shared" si="236"/>
        <v>9.8166666666666664</v>
      </c>
      <c r="R2519" s="15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1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3">
        <f t="shared" si="236"/>
        <v>0</v>
      </c>
      <c r="R2520" s="15">
        <f t="shared" si="237"/>
        <v>0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1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3">
        <f t="shared" si="236"/>
        <v>4.3333333333333335E-2</v>
      </c>
      <c r="R2521" s="15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1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3">
        <f t="shared" si="236"/>
        <v>0</v>
      </c>
      <c r="R2522" s="15">
        <f t="shared" si="237"/>
        <v>0</v>
      </c>
      <c r="S2522" t="str">
        <f t="shared" si="238"/>
        <v>food</v>
      </c>
      <c r="T2522" t="str">
        <f t="shared" si="239"/>
        <v>restaurants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1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3">
        <f t="shared" si="236"/>
        <v>109.48792</v>
      </c>
      <c r="R2523" s="15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1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3">
        <f t="shared" si="236"/>
        <v>100</v>
      </c>
      <c r="R2524" s="15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1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3">
        <f t="shared" si="236"/>
        <v>156.44444444444446</v>
      </c>
      <c r="R2525" s="15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1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3">
        <f t="shared" si="236"/>
        <v>101.6</v>
      </c>
      <c r="R2526" s="15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1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3">
        <f t="shared" si="236"/>
        <v>100.325</v>
      </c>
      <c r="R2527" s="15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1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3">
        <f t="shared" si="236"/>
        <v>112.94999999999999</v>
      </c>
      <c r="R2528" s="15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1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3">
        <f t="shared" si="236"/>
        <v>102.125</v>
      </c>
      <c r="R2529" s="15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1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3">
        <f t="shared" si="236"/>
        <v>107.24974999999999</v>
      </c>
      <c r="R2530" s="15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1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3">
        <f t="shared" si="236"/>
        <v>104.28333333333333</v>
      </c>
      <c r="R2531" s="15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1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3">
        <f t="shared" si="236"/>
        <v>100</v>
      </c>
      <c r="R2532" s="15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1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3">
        <f t="shared" si="236"/>
        <v>100.4</v>
      </c>
      <c r="R2533" s="15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1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3">
        <f t="shared" si="236"/>
        <v>126.125</v>
      </c>
      <c r="R2534" s="15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1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3">
        <f t="shared" si="236"/>
        <v>110.66666666666667</v>
      </c>
      <c r="R2535" s="15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1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3">
        <f t="shared" si="236"/>
        <v>105</v>
      </c>
      <c r="R2536" s="15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1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3">
        <f t="shared" si="236"/>
        <v>103.77499999999999</v>
      </c>
      <c r="R2537" s="15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1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3">
        <f t="shared" si="236"/>
        <v>115.99999999999999</v>
      </c>
      <c r="R2538" s="15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1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3">
        <f t="shared" si="236"/>
        <v>110.00000000000001</v>
      </c>
      <c r="R2539" s="15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1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3">
        <f t="shared" si="236"/>
        <v>113.01761111111111</v>
      </c>
      <c r="R2540" s="15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1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3">
        <f t="shared" si="236"/>
        <v>100.25</v>
      </c>
      <c r="R2541" s="15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1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3">
        <f t="shared" si="236"/>
        <v>103.4</v>
      </c>
      <c r="R2542" s="15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1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3">
        <f t="shared" si="236"/>
        <v>107.02857142857142</v>
      </c>
      <c r="R2543" s="15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1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3">
        <f t="shared" si="236"/>
        <v>103.57142857142858</v>
      </c>
      <c r="R2544" s="15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1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3">
        <f t="shared" si="236"/>
        <v>156.4</v>
      </c>
      <c r="R2545" s="15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1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3">
        <f t="shared" si="236"/>
        <v>100.82</v>
      </c>
      <c r="R2546" s="15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1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3">
        <f t="shared" si="236"/>
        <v>195.3</v>
      </c>
      <c r="R2547" s="15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1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3">
        <f t="shared" si="236"/>
        <v>111.71428571428572</v>
      </c>
      <c r="R2548" s="15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1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3">
        <f t="shared" si="236"/>
        <v>119.85454545454546</v>
      </c>
      <c r="R2549" s="15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1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3">
        <f t="shared" si="236"/>
        <v>101.85</v>
      </c>
      <c r="R2550" s="15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1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3">
        <f t="shared" si="236"/>
        <v>102.80254777070064</v>
      </c>
      <c r="R2551" s="15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1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3">
        <f t="shared" si="236"/>
        <v>100.84615384615385</v>
      </c>
      <c r="R2552" s="15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1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3">
        <f t="shared" si="236"/>
        <v>102.73469387755102</v>
      </c>
      <c r="R2553" s="15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1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3">
        <f t="shared" si="236"/>
        <v>106.5</v>
      </c>
      <c r="R2554" s="15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1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3">
        <f t="shared" si="236"/>
        <v>155.53333333333333</v>
      </c>
      <c r="R2555" s="15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1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3">
        <f t="shared" si="236"/>
        <v>122.8</v>
      </c>
      <c r="R2556" s="15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1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3">
        <f t="shared" si="236"/>
        <v>107.35</v>
      </c>
      <c r="R2557" s="15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1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3">
        <f t="shared" si="236"/>
        <v>105.50335570469798</v>
      </c>
      <c r="R2558" s="15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1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3">
        <f t="shared" si="236"/>
        <v>118.44444444444444</v>
      </c>
      <c r="R2559" s="15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1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3">
        <f t="shared" si="236"/>
        <v>108.88</v>
      </c>
      <c r="R2560" s="15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1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3">
        <f t="shared" si="236"/>
        <v>111.25</v>
      </c>
      <c r="R2561" s="15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4"/>
        <v>42069.951087962967</v>
      </c>
      <c r="K2562">
        <v>1423090174</v>
      </c>
      <c r="L2562" s="11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3">
        <f t="shared" si="236"/>
        <v>100.1</v>
      </c>
      <c r="R2562" s="15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0">(((I2563/60)/60)/24)+DATE(1970,1,1)</f>
        <v>42290.528807870374</v>
      </c>
      <c r="K2563">
        <v>1442148089</v>
      </c>
      <c r="L2563" s="11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3">
        <f t="shared" ref="Q2563:Q2626" si="242">E2563/D2563*100</f>
        <v>0</v>
      </c>
      <c r="R2563" s="15">
        <f t="shared" ref="R2563:R2626" si="243">IFERROR(E2563/N2563, 0)</f>
        <v>0</v>
      </c>
      <c r="S2563" t="str">
        <f t="shared" ref="S2563:S2626" si="244">LEFT(P2563, SEARCH("/",P2563,1)-1)</f>
        <v>food</v>
      </c>
      <c r="T2563" t="str">
        <f t="shared" ref="T2563:T2626" si="245">RIGHT(P2563,LEN(P2563)-(FIND("/",P2563,1)))</f>
        <v>food trucks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1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3">
        <f t="shared" si="242"/>
        <v>0.75</v>
      </c>
      <c r="R2564" s="15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1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3">
        <f t="shared" si="242"/>
        <v>0</v>
      </c>
      <c r="R2565" s="15">
        <f t="shared" si="243"/>
        <v>0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1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3">
        <f t="shared" si="242"/>
        <v>0</v>
      </c>
      <c r="R2566" s="15">
        <f t="shared" si="243"/>
        <v>0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1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3">
        <f t="shared" si="242"/>
        <v>1</v>
      </c>
      <c r="R2567" s="15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1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3">
        <f t="shared" si="242"/>
        <v>0</v>
      </c>
      <c r="R2568" s="15">
        <f t="shared" si="243"/>
        <v>0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1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3">
        <f t="shared" si="242"/>
        <v>0.26666666666666666</v>
      </c>
      <c r="R2569" s="15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1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3">
        <f t="shared" si="242"/>
        <v>0.5</v>
      </c>
      <c r="R2570" s="15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1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3">
        <f t="shared" si="242"/>
        <v>2.2307692307692308</v>
      </c>
      <c r="R2571" s="15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1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3">
        <f t="shared" si="242"/>
        <v>0.84285714285714297</v>
      </c>
      <c r="R2572" s="15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1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3">
        <f t="shared" si="242"/>
        <v>0.25</v>
      </c>
      <c r="R2573" s="15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1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3">
        <f t="shared" si="242"/>
        <v>0</v>
      </c>
      <c r="R2574" s="15">
        <f t="shared" si="243"/>
        <v>0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1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3">
        <f t="shared" si="242"/>
        <v>0</v>
      </c>
      <c r="R2575" s="15">
        <f t="shared" si="243"/>
        <v>0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1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3">
        <f t="shared" si="242"/>
        <v>0</v>
      </c>
      <c r="R2576" s="15">
        <f t="shared" si="243"/>
        <v>0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1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3">
        <f t="shared" si="242"/>
        <v>0</v>
      </c>
      <c r="R2577" s="15">
        <f t="shared" si="243"/>
        <v>0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1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3">
        <f t="shared" si="242"/>
        <v>0</v>
      </c>
      <c r="R2578" s="15">
        <f t="shared" si="243"/>
        <v>0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1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3">
        <f t="shared" si="242"/>
        <v>0</v>
      </c>
      <c r="R2579" s="15">
        <f t="shared" si="243"/>
        <v>0</v>
      </c>
      <c r="S2579" t="str">
        <f t="shared" si="244"/>
        <v>food</v>
      </c>
      <c r="T2579" t="str">
        <f t="shared" si="245"/>
        <v>food trucks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1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3">
        <f t="shared" si="242"/>
        <v>0</v>
      </c>
      <c r="R2580" s="15">
        <f t="shared" si="243"/>
        <v>0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1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3">
        <f t="shared" si="242"/>
        <v>0.13849999999999998</v>
      </c>
      <c r="R2581" s="15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1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3">
        <f t="shared" si="242"/>
        <v>0.6</v>
      </c>
      <c r="R2582" s="15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1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3">
        <f t="shared" si="242"/>
        <v>10.6</v>
      </c>
      <c r="R2583" s="15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1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3">
        <f t="shared" si="242"/>
        <v>1.1111111111111111E-3</v>
      </c>
      <c r="R2584" s="15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1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3">
        <f t="shared" si="242"/>
        <v>0.5</v>
      </c>
      <c r="R2585" s="15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1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3">
        <f t="shared" si="242"/>
        <v>0</v>
      </c>
      <c r="R2586" s="15">
        <f t="shared" si="243"/>
        <v>0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1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3">
        <f t="shared" si="242"/>
        <v>0.16666666666666669</v>
      </c>
      <c r="R2587" s="15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1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3">
        <f t="shared" si="242"/>
        <v>0.16666666666666669</v>
      </c>
      <c r="R2588" s="15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1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3">
        <f t="shared" si="242"/>
        <v>2.4340000000000002</v>
      </c>
      <c r="R2589" s="15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1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3">
        <f t="shared" si="242"/>
        <v>3.8833333333333329</v>
      </c>
      <c r="R2590" s="15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1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3">
        <f t="shared" si="242"/>
        <v>0.01</v>
      </c>
      <c r="R2591" s="15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1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3">
        <f t="shared" si="242"/>
        <v>0</v>
      </c>
      <c r="R2592" s="15">
        <f t="shared" si="243"/>
        <v>0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1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3">
        <f t="shared" si="242"/>
        <v>1.7333333333333332</v>
      </c>
      <c r="R2593" s="15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1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3">
        <f t="shared" si="242"/>
        <v>0.16666666666666669</v>
      </c>
      <c r="R2594" s="15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1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3">
        <f t="shared" si="242"/>
        <v>0</v>
      </c>
      <c r="R2595" s="15">
        <f t="shared" si="243"/>
        <v>0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1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3">
        <f t="shared" si="242"/>
        <v>1.25E-3</v>
      </c>
      <c r="R2596" s="15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1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3">
        <f t="shared" si="242"/>
        <v>12.166666666666668</v>
      </c>
      <c r="R2597" s="15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1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3">
        <f t="shared" si="242"/>
        <v>23.588571428571427</v>
      </c>
      <c r="R2598" s="15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1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3">
        <f t="shared" si="242"/>
        <v>5.6666666666666661</v>
      </c>
      <c r="R2599" s="15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1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3">
        <f t="shared" si="242"/>
        <v>39</v>
      </c>
      <c r="R2600" s="15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1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3">
        <f t="shared" si="242"/>
        <v>0.99546510341776351</v>
      </c>
      <c r="R2601" s="15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1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3">
        <f t="shared" si="242"/>
        <v>6.9320000000000004</v>
      </c>
      <c r="R2602" s="15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1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3">
        <f t="shared" si="242"/>
        <v>661.4</v>
      </c>
      <c r="R2603" s="15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1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3">
        <f t="shared" si="242"/>
        <v>326.0916666666667</v>
      </c>
      <c r="R2604" s="15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1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3">
        <f t="shared" si="242"/>
        <v>101.48571428571429</v>
      </c>
      <c r="R2605" s="15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1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3">
        <f t="shared" si="242"/>
        <v>104.21799999999999</v>
      </c>
      <c r="R2606" s="15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1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3">
        <f t="shared" si="242"/>
        <v>107.42157000000002</v>
      </c>
      <c r="R2607" s="15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1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3">
        <f t="shared" si="242"/>
        <v>110.05454545454545</v>
      </c>
      <c r="R2608" s="15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1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3">
        <f t="shared" si="242"/>
        <v>407.7</v>
      </c>
      <c r="R2609" s="15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1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3">
        <f t="shared" si="242"/>
        <v>223.92500000000001</v>
      </c>
      <c r="R2610" s="15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1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3">
        <f t="shared" si="242"/>
        <v>303.80111428571428</v>
      </c>
      <c r="R2611" s="15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1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3">
        <f t="shared" si="242"/>
        <v>141.3251043268175</v>
      </c>
      <c r="R2612" s="15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1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3">
        <f t="shared" si="242"/>
        <v>2790.6363636363635</v>
      </c>
      <c r="R2613" s="15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1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3">
        <f t="shared" si="242"/>
        <v>171.76130000000001</v>
      </c>
      <c r="R2614" s="15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1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3">
        <f t="shared" si="242"/>
        <v>101.01333333333334</v>
      </c>
      <c r="R2615" s="15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1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3">
        <f t="shared" si="242"/>
        <v>102</v>
      </c>
      <c r="R2616" s="15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1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3">
        <f t="shared" si="242"/>
        <v>169.76511744127936</v>
      </c>
      <c r="R2617" s="15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1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3">
        <f t="shared" si="242"/>
        <v>114.53400000000001</v>
      </c>
      <c r="R2618" s="15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1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3">
        <f t="shared" si="242"/>
        <v>877.6</v>
      </c>
      <c r="R2619" s="15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1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3">
        <f t="shared" si="242"/>
        <v>105.38666666666667</v>
      </c>
      <c r="R2620" s="15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1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3">
        <f t="shared" si="242"/>
        <v>188.39999999999998</v>
      </c>
      <c r="R2621" s="15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1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3">
        <f t="shared" si="242"/>
        <v>143.65230769230772</v>
      </c>
      <c r="R2622" s="15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1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3">
        <f t="shared" si="242"/>
        <v>145.88</v>
      </c>
      <c r="R2623" s="15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1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3">
        <f t="shared" si="242"/>
        <v>131.184</v>
      </c>
      <c r="R2624" s="15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1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3">
        <f t="shared" si="242"/>
        <v>113.99999999999999</v>
      </c>
      <c r="R2625" s="15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0"/>
        <v>41165.42155092593</v>
      </c>
      <c r="K2626">
        <v>1345716422</v>
      </c>
      <c r="L2626" s="11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3">
        <f t="shared" si="242"/>
        <v>1379.4206249999997</v>
      </c>
      <c r="R2626" s="15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6">(((I2627/60)/60)/24)+DATE(1970,1,1)</f>
        <v>42683.851944444439</v>
      </c>
      <c r="K2627">
        <v>1476559608</v>
      </c>
      <c r="L2627" s="11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3">
        <f t="shared" ref="Q2627:Q2690" si="248">E2627/D2627*100</f>
        <v>956</v>
      </c>
      <c r="R2627" s="15">
        <f t="shared" ref="R2627:R2690" si="249">IFERROR(E2627/N2627, 0)</f>
        <v>27.576923076923077</v>
      </c>
      <c r="S2627" t="str">
        <f t="shared" ref="S2627:S2690" si="250">LEFT(P2627, SEARCH("/",P2627,1)-1)</f>
        <v>technology</v>
      </c>
      <c r="T2627" t="str">
        <f t="shared" ref="T2627:T2690" si="251">RIGHT(P2627,LEN(P2627)-(FIND("/",P2627,1)))</f>
        <v>space exploration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1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3">
        <f t="shared" si="248"/>
        <v>112.00000000000001</v>
      </c>
      <c r="R2628" s="15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1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3">
        <f t="shared" si="248"/>
        <v>646.66666666666663</v>
      </c>
      <c r="R2629" s="15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1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3">
        <f t="shared" si="248"/>
        <v>110.36948748510132</v>
      </c>
      <c r="R2630" s="15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1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3">
        <f t="shared" si="248"/>
        <v>127.74000000000001</v>
      </c>
      <c r="R2631" s="15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1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3">
        <f t="shared" si="248"/>
        <v>157.9</v>
      </c>
      <c r="R2632" s="15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1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3">
        <f t="shared" si="248"/>
        <v>114.66525000000001</v>
      </c>
      <c r="R2633" s="15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1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3">
        <f t="shared" si="248"/>
        <v>137.00934579439252</v>
      </c>
      <c r="R2634" s="15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1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3">
        <f t="shared" si="248"/>
        <v>354.62</v>
      </c>
      <c r="R2635" s="15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1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3">
        <f t="shared" si="248"/>
        <v>106.02150537634409</v>
      </c>
      <c r="R2636" s="15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1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3">
        <f t="shared" si="248"/>
        <v>100</v>
      </c>
      <c r="R2637" s="15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1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3">
        <f t="shared" si="248"/>
        <v>187.3</v>
      </c>
      <c r="R2638" s="15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1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3">
        <f t="shared" si="248"/>
        <v>166.2</v>
      </c>
      <c r="R2639" s="15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1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3">
        <f t="shared" si="248"/>
        <v>101.72910662824208</v>
      </c>
      <c r="R2640" s="15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1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3">
        <f t="shared" si="248"/>
        <v>164</v>
      </c>
      <c r="R2641" s="15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1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3">
        <f t="shared" si="248"/>
        <v>105.66666666666666</v>
      </c>
      <c r="R2642" s="15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1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3">
        <f t="shared" si="248"/>
        <v>1</v>
      </c>
      <c r="R2643" s="15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1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3">
        <f t="shared" si="248"/>
        <v>0</v>
      </c>
      <c r="R2644" s="15">
        <f t="shared" si="249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1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3">
        <f t="shared" si="248"/>
        <v>33.559730999999999</v>
      </c>
      <c r="R2645" s="15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1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3">
        <f t="shared" si="248"/>
        <v>2.0529999999999999</v>
      </c>
      <c r="R2646" s="15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1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3">
        <f t="shared" si="248"/>
        <v>10.5</v>
      </c>
      <c r="R2647" s="15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1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3">
        <f t="shared" si="248"/>
        <v>8.4172840000000004</v>
      </c>
      <c r="R2648" s="15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1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3">
        <f t="shared" si="248"/>
        <v>1.44</v>
      </c>
      <c r="R2649" s="15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1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3">
        <f t="shared" si="248"/>
        <v>0.88333333333333341</v>
      </c>
      <c r="R2650" s="15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1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3">
        <f t="shared" si="248"/>
        <v>9.920000000000001E-2</v>
      </c>
      <c r="R2651" s="15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1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3">
        <f t="shared" si="248"/>
        <v>0.59666666666666668</v>
      </c>
      <c r="R2652" s="15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1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3">
        <f t="shared" si="248"/>
        <v>1.8689285714285715</v>
      </c>
      <c r="R2653" s="15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1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3">
        <f t="shared" si="248"/>
        <v>0.88500000000000001</v>
      </c>
      <c r="R2654" s="15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1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3">
        <f t="shared" si="248"/>
        <v>11.52156862745098</v>
      </c>
      <c r="R2655" s="15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1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3">
        <f t="shared" si="248"/>
        <v>5.1000000000000004E-2</v>
      </c>
      <c r="R2656" s="15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1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3">
        <f t="shared" si="248"/>
        <v>21.033333333333335</v>
      </c>
      <c r="R2657" s="15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1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3">
        <f t="shared" si="248"/>
        <v>11.436666666666667</v>
      </c>
      <c r="R2658" s="15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1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3">
        <f t="shared" si="248"/>
        <v>18.737933333333334</v>
      </c>
      <c r="R2659" s="15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1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3">
        <f t="shared" si="248"/>
        <v>9.285714285714286E-2</v>
      </c>
      <c r="R2660" s="15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1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3">
        <f t="shared" si="248"/>
        <v>2.7204081632653061</v>
      </c>
      <c r="R2661" s="15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1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3">
        <f t="shared" si="248"/>
        <v>9.5000000000000001E-2</v>
      </c>
      <c r="R2662" s="15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1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3">
        <f t="shared" si="248"/>
        <v>102.89999999999999</v>
      </c>
      <c r="R2663" s="15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1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3">
        <f t="shared" si="248"/>
        <v>106.80000000000001</v>
      </c>
      <c r="R2664" s="15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1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3">
        <f t="shared" si="248"/>
        <v>104.59625</v>
      </c>
      <c r="R2665" s="15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1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3">
        <f t="shared" si="248"/>
        <v>103.42857142857143</v>
      </c>
      <c r="R2666" s="15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1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3">
        <f t="shared" si="248"/>
        <v>123.14285714285715</v>
      </c>
      <c r="R2667" s="15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1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3">
        <f t="shared" si="248"/>
        <v>159.29509999999999</v>
      </c>
      <c r="R2668" s="15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1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3">
        <f t="shared" si="248"/>
        <v>110.66666666666667</v>
      </c>
      <c r="R2669" s="15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1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3">
        <f t="shared" si="248"/>
        <v>170.70000000000002</v>
      </c>
      <c r="R2670" s="15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1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3">
        <f t="shared" si="248"/>
        <v>125.125</v>
      </c>
      <c r="R2671" s="15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1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3">
        <f t="shared" si="248"/>
        <v>6.4158609339642041</v>
      </c>
      <c r="R2672" s="15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1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3">
        <f t="shared" si="248"/>
        <v>11.343999999999999</v>
      </c>
      <c r="R2673" s="15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1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3">
        <f t="shared" si="248"/>
        <v>33.19</v>
      </c>
      <c r="R2674" s="15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1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3">
        <f t="shared" si="248"/>
        <v>27.58</v>
      </c>
      <c r="R2675" s="15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1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3">
        <f t="shared" si="248"/>
        <v>62.839999999999996</v>
      </c>
      <c r="R2676" s="15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1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3">
        <f t="shared" si="248"/>
        <v>7.5880000000000001</v>
      </c>
      <c r="R2677" s="15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1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3">
        <f t="shared" si="248"/>
        <v>50.38095238095238</v>
      </c>
      <c r="R2678" s="15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1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3">
        <f t="shared" si="248"/>
        <v>17.512820512820511</v>
      </c>
      <c r="R2679" s="15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1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3">
        <f t="shared" si="248"/>
        <v>1.375E-2</v>
      </c>
      <c r="R2680" s="15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1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3">
        <f t="shared" si="248"/>
        <v>0.33</v>
      </c>
      <c r="R2681" s="15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1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3">
        <f t="shared" si="248"/>
        <v>0.86250000000000004</v>
      </c>
      <c r="R2682" s="15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1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3">
        <f t="shared" si="248"/>
        <v>0.6875</v>
      </c>
      <c r="R2683" s="15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1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3">
        <f t="shared" si="248"/>
        <v>28.299999999999997</v>
      </c>
      <c r="R2684" s="15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1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3">
        <f t="shared" si="248"/>
        <v>0.24</v>
      </c>
      <c r="R2685" s="15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1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3">
        <f t="shared" si="248"/>
        <v>1.1428571428571428</v>
      </c>
      <c r="R2686" s="15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1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3">
        <f t="shared" si="248"/>
        <v>0.02</v>
      </c>
      <c r="R2687" s="15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1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3">
        <f t="shared" si="248"/>
        <v>0</v>
      </c>
      <c r="R2688" s="15">
        <f t="shared" si="249"/>
        <v>0</v>
      </c>
      <c r="S2688" t="str">
        <f t="shared" si="250"/>
        <v>food</v>
      </c>
      <c r="T2688" t="str">
        <f t="shared" si="251"/>
        <v>food trucks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1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3">
        <f t="shared" si="248"/>
        <v>0</v>
      </c>
      <c r="R2689" s="15">
        <f t="shared" si="249"/>
        <v>0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6"/>
        <v>42059.125</v>
      </c>
      <c r="K2690">
        <v>1422067870</v>
      </c>
      <c r="L2690" s="11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3">
        <f t="shared" si="248"/>
        <v>0.14799999999999999</v>
      </c>
      <c r="R2690" s="15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2">(((I2691/60)/60)/24)+DATE(1970,1,1)</f>
        <v>42581.961689814809</v>
      </c>
      <c r="K2691">
        <v>1467327890</v>
      </c>
      <c r="L2691" s="11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3">
        <f t="shared" ref="Q2691:Q2754" si="254">E2691/D2691*100</f>
        <v>2.8571428571428571E-3</v>
      </c>
      <c r="R2691" s="15">
        <f t="shared" ref="R2691:R2754" si="255">IFERROR(E2691/N2691, 0)</f>
        <v>1</v>
      </c>
      <c r="S2691" t="str">
        <f t="shared" ref="S2691:S2754" si="256">LEFT(P2691, SEARCH("/",P2691,1)-1)</f>
        <v>food</v>
      </c>
      <c r="T2691" t="str">
        <f t="shared" ref="T2691:T2754" si="257">RIGHT(P2691,LEN(P2691)-(FIND("/",P2691,1)))</f>
        <v>food trucks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1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3">
        <f t="shared" si="254"/>
        <v>10.7325</v>
      </c>
      <c r="R2692" s="15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1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3">
        <f t="shared" si="254"/>
        <v>5.3846153846153842E-2</v>
      </c>
      <c r="R2693" s="15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1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3">
        <f t="shared" si="254"/>
        <v>0.7142857142857143</v>
      </c>
      <c r="R2694" s="15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1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3">
        <f t="shared" si="254"/>
        <v>0.8</v>
      </c>
      <c r="R2695" s="15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1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3">
        <f t="shared" si="254"/>
        <v>3.3333333333333335E-3</v>
      </c>
      <c r="R2696" s="15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1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3">
        <f t="shared" si="254"/>
        <v>0.47333333333333333</v>
      </c>
      <c r="R2697" s="15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1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3">
        <f t="shared" si="254"/>
        <v>5.65</v>
      </c>
      <c r="R2698" s="15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1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3">
        <f t="shared" si="254"/>
        <v>26.35217391304348</v>
      </c>
      <c r="R2699" s="15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1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3">
        <f t="shared" si="254"/>
        <v>0.325125</v>
      </c>
      <c r="R2700" s="15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1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3">
        <f t="shared" si="254"/>
        <v>0</v>
      </c>
      <c r="R2701" s="15">
        <f t="shared" si="255"/>
        <v>0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1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3">
        <f t="shared" si="254"/>
        <v>0.7000700070007001</v>
      </c>
      <c r="R2702" s="15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1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3">
        <f t="shared" si="254"/>
        <v>46.176470588235297</v>
      </c>
      <c r="R2703" s="15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1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3">
        <f t="shared" si="254"/>
        <v>34.410000000000004</v>
      </c>
      <c r="R2704" s="15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1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3">
        <f t="shared" si="254"/>
        <v>103.75000000000001</v>
      </c>
      <c r="R2705" s="15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1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3">
        <f t="shared" si="254"/>
        <v>6.0263157894736841</v>
      </c>
      <c r="R2706" s="15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1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3">
        <f t="shared" si="254"/>
        <v>10.539393939393939</v>
      </c>
      <c r="R2707" s="15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1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3">
        <f t="shared" si="254"/>
        <v>112.29714285714284</v>
      </c>
      <c r="R2708" s="15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1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3">
        <f t="shared" si="254"/>
        <v>350.84462500000001</v>
      </c>
      <c r="R2709" s="15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1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3">
        <f t="shared" si="254"/>
        <v>233.21535</v>
      </c>
      <c r="R2710" s="15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1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3">
        <f t="shared" si="254"/>
        <v>101.60599999999999</v>
      </c>
      <c r="R2711" s="15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1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3">
        <f t="shared" si="254"/>
        <v>153.90035000000003</v>
      </c>
      <c r="R2712" s="15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1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3">
        <f t="shared" si="254"/>
        <v>100.7161125319693</v>
      </c>
      <c r="R2713" s="15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1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3">
        <f t="shared" si="254"/>
        <v>131.38181818181818</v>
      </c>
      <c r="R2714" s="15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1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3">
        <f t="shared" si="254"/>
        <v>102.24133333333334</v>
      </c>
      <c r="R2715" s="15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1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3">
        <f t="shared" si="254"/>
        <v>116.35599999999999</v>
      </c>
      <c r="R2716" s="15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1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3">
        <f t="shared" si="254"/>
        <v>264.62241666666665</v>
      </c>
      <c r="R2717" s="15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1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3">
        <f t="shared" si="254"/>
        <v>119.98010000000001</v>
      </c>
      <c r="R2718" s="15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1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3">
        <f t="shared" si="254"/>
        <v>120.10400000000001</v>
      </c>
      <c r="R2719" s="15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1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3">
        <f t="shared" si="254"/>
        <v>103.58333333333334</v>
      </c>
      <c r="R2720" s="15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1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3">
        <f t="shared" si="254"/>
        <v>108.83333333333334</v>
      </c>
      <c r="R2721" s="15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1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3">
        <f t="shared" si="254"/>
        <v>118.12400000000001</v>
      </c>
      <c r="R2722" s="15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1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3">
        <f t="shared" si="254"/>
        <v>1462</v>
      </c>
      <c r="R2723" s="15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1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3">
        <f t="shared" si="254"/>
        <v>252.54</v>
      </c>
      <c r="R2724" s="15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1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3">
        <f t="shared" si="254"/>
        <v>140.05000000000001</v>
      </c>
      <c r="R2725" s="15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1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3">
        <f t="shared" si="254"/>
        <v>296.87520259319291</v>
      </c>
      <c r="R2726" s="15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1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3">
        <f t="shared" si="254"/>
        <v>144.54249999999999</v>
      </c>
      <c r="R2727" s="15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1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3">
        <f t="shared" si="254"/>
        <v>105.745</v>
      </c>
      <c r="R2728" s="15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1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3">
        <f t="shared" si="254"/>
        <v>493.21000000000004</v>
      </c>
      <c r="R2729" s="15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1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3">
        <f t="shared" si="254"/>
        <v>201.82666666666668</v>
      </c>
      <c r="R2730" s="15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1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3">
        <f t="shared" si="254"/>
        <v>104.44</v>
      </c>
      <c r="R2731" s="15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1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3">
        <f t="shared" si="254"/>
        <v>170.29262962962963</v>
      </c>
      <c r="R2732" s="15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1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3">
        <f t="shared" si="254"/>
        <v>104.30333333333333</v>
      </c>
      <c r="R2733" s="15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1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3">
        <f t="shared" si="254"/>
        <v>118.25000000000001</v>
      </c>
      <c r="R2734" s="15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1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3">
        <f t="shared" si="254"/>
        <v>107.538</v>
      </c>
      <c r="R2735" s="15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1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3">
        <f t="shared" si="254"/>
        <v>2260300</v>
      </c>
      <c r="R2736" s="15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1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3">
        <f t="shared" si="254"/>
        <v>978.13466666666682</v>
      </c>
      <c r="R2737" s="15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1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3">
        <f t="shared" si="254"/>
        <v>122.9</v>
      </c>
      <c r="R2738" s="15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1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3">
        <f t="shared" si="254"/>
        <v>246.0608</v>
      </c>
      <c r="R2739" s="15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1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3">
        <f t="shared" si="254"/>
        <v>147.94</v>
      </c>
      <c r="R2740" s="15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1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3">
        <f t="shared" si="254"/>
        <v>384.09090909090907</v>
      </c>
      <c r="R2741" s="15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1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3">
        <f t="shared" si="254"/>
        <v>103.33333333333334</v>
      </c>
      <c r="R2742" s="15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1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3">
        <f t="shared" si="254"/>
        <v>0.43750000000000006</v>
      </c>
      <c r="R2743" s="15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1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3">
        <f t="shared" si="254"/>
        <v>29.24</v>
      </c>
      <c r="R2744" s="15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1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3">
        <f t="shared" si="254"/>
        <v>0</v>
      </c>
      <c r="R2745" s="15">
        <f t="shared" si="255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1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3">
        <f t="shared" si="254"/>
        <v>5.21875</v>
      </c>
      <c r="R2746" s="15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1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3">
        <f t="shared" si="254"/>
        <v>21.887499999999999</v>
      </c>
      <c r="R2747" s="15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1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3">
        <f t="shared" si="254"/>
        <v>26.700000000000003</v>
      </c>
      <c r="R2748" s="15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1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3">
        <f t="shared" si="254"/>
        <v>28.000000000000004</v>
      </c>
      <c r="R2749" s="15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1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3">
        <f t="shared" si="254"/>
        <v>1.06</v>
      </c>
      <c r="R2750" s="15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1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3">
        <f t="shared" si="254"/>
        <v>1.0999999999999999</v>
      </c>
      <c r="R2751" s="15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1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3">
        <f t="shared" si="254"/>
        <v>0</v>
      </c>
      <c r="R2752" s="15">
        <f t="shared" si="255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1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3">
        <f t="shared" si="254"/>
        <v>0</v>
      </c>
      <c r="R2753" s="15">
        <f t="shared" si="255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2"/>
        <v>40895.765092592592</v>
      </c>
      <c r="K2754">
        <v>1320776504</v>
      </c>
      <c r="L2754" s="11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3">
        <f t="shared" si="254"/>
        <v>11.458333333333332</v>
      </c>
      <c r="R2754" s="15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8">(((I2755/60)/60)/24)+DATE(1970,1,1)</f>
        <v>41147.900729166664</v>
      </c>
      <c r="K2755">
        <v>1343425023</v>
      </c>
      <c r="L2755" s="11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3">
        <f t="shared" ref="Q2755:Q2818" si="260">E2755/D2755*100</f>
        <v>19</v>
      </c>
      <c r="R2755" s="15">
        <f t="shared" ref="R2755:R2818" si="261">IFERROR(E2755/N2755, 0)</f>
        <v>47.5</v>
      </c>
      <c r="S2755" t="str">
        <f t="shared" ref="S2755:S2818" si="262">LEFT(P2755, SEARCH("/",P2755,1)-1)</f>
        <v>publishing</v>
      </c>
      <c r="T2755" t="str">
        <f t="shared" ref="T2755:T2818" si="263">RIGHT(P2755,LEN(P2755)-(FIND("/",P2755,1)))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1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3">
        <f t="shared" si="260"/>
        <v>0</v>
      </c>
      <c r="R2756" s="15">
        <f t="shared" si="261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1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3">
        <f t="shared" si="260"/>
        <v>52</v>
      </c>
      <c r="R2757" s="15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1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3">
        <f t="shared" si="260"/>
        <v>10.48</v>
      </c>
      <c r="R2758" s="15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1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3">
        <f t="shared" si="260"/>
        <v>0.66666666666666674</v>
      </c>
      <c r="R2759" s="15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1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3">
        <f t="shared" si="260"/>
        <v>11.700000000000001</v>
      </c>
      <c r="R2760" s="15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1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3">
        <f t="shared" si="260"/>
        <v>10.5</v>
      </c>
      <c r="R2761" s="15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1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3">
        <f t="shared" si="260"/>
        <v>0</v>
      </c>
      <c r="R2762" s="15">
        <f t="shared" si="261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1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3">
        <f t="shared" si="260"/>
        <v>0.72</v>
      </c>
      <c r="R2763" s="15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1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3">
        <f t="shared" si="260"/>
        <v>0.76923076923076927</v>
      </c>
      <c r="R2764" s="15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1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3">
        <f t="shared" si="260"/>
        <v>0.22842639593908631</v>
      </c>
      <c r="R2765" s="15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1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3">
        <f t="shared" si="260"/>
        <v>1.125</v>
      </c>
      <c r="R2766" s="15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1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3">
        <f t="shared" si="260"/>
        <v>0</v>
      </c>
      <c r="R2767" s="15">
        <f t="shared" si="261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1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3">
        <f t="shared" si="260"/>
        <v>2</v>
      </c>
      <c r="R2768" s="15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1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3">
        <f t="shared" si="260"/>
        <v>0.85000000000000009</v>
      </c>
      <c r="R2769" s="15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1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3">
        <f t="shared" si="260"/>
        <v>14.314285714285715</v>
      </c>
      <c r="R2770" s="15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1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3">
        <f t="shared" si="260"/>
        <v>0.25</v>
      </c>
      <c r="R2771" s="15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1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3">
        <f t="shared" si="260"/>
        <v>10.411249999999999</v>
      </c>
      <c r="R2772" s="15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1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3">
        <f t="shared" si="260"/>
        <v>0</v>
      </c>
      <c r="R2773" s="15">
        <f t="shared" si="261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1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3">
        <f t="shared" si="260"/>
        <v>0</v>
      </c>
      <c r="R2774" s="15">
        <f t="shared" si="261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1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3">
        <f t="shared" si="260"/>
        <v>0.18867924528301888</v>
      </c>
      <c r="R2775" s="15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1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3">
        <f t="shared" si="260"/>
        <v>14.249999999999998</v>
      </c>
      <c r="R2776" s="15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1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3">
        <f t="shared" si="260"/>
        <v>3</v>
      </c>
      <c r="R2777" s="15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1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3">
        <f t="shared" si="260"/>
        <v>7.8809523809523814</v>
      </c>
      <c r="R2778" s="15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1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3">
        <f t="shared" si="260"/>
        <v>0.33333333333333337</v>
      </c>
      <c r="R2779" s="15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1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3">
        <f t="shared" si="260"/>
        <v>25.545454545454543</v>
      </c>
      <c r="R2780" s="15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1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3">
        <f t="shared" si="260"/>
        <v>2.12</v>
      </c>
      <c r="R2781" s="15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1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3">
        <f t="shared" si="260"/>
        <v>0</v>
      </c>
      <c r="R2782" s="15">
        <f t="shared" si="261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1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3">
        <f t="shared" si="260"/>
        <v>105.28</v>
      </c>
      <c r="R2783" s="15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1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3">
        <f t="shared" si="260"/>
        <v>120</v>
      </c>
      <c r="R2784" s="15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1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3">
        <f t="shared" si="260"/>
        <v>114.5</v>
      </c>
      <c r="R2785" s="15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1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3">
        <f t="shared" si="260"/>
        <v>119</v>
      </c>
      <c r="R2786" s="15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1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3">
        <f t="shared" si="260"/>
        <v>104.67999999999999</v>
      </c>
      <c r="R2787" s="15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1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3">
        <f t="shared" si="260"/>
        <v>117.83999999999999</v>
      </c>
      <c r="R2788" s="15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1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3">
        <f t="shared" si="260"/>
        <v>119.7</v>
      </c>
      <c r="R2789" s="15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1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3">
        <f t="shared" si="260"/>
        <v>102.49999999999999</v>
      </c>
      <c r="R2790" s="15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1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3">
        <f t="shared" si="260"/>
        <v>101.16666666666667</v>
      </c>
      <c r="R2791" s="15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1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3">
        <f t="shared" si="260"/>
        <v>105.33333333333333</v>
      </c>
      <c r="R2792" s="15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1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3">
        <f t="shared" si="260"/>
        <v>102.49999999999999</v>
      </c>
      <c r="R2793" s="15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1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3">
        <f t="shared" si="260"/>
        <v>107.60000000000001</v>
      </c>
      <c r="R2794" s="15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1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3">
        <f t="shared" si="260"/>
        <v>110.5675</v>
      </c>
      <c r="R2795" s="15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1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3">
        <f t="shared" si="260"/>
        <v>150</v>
      </c>
      <c r="R2796" s="15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1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3">
        <f t="shared" si="260"/>
        <v>104.28571428571429</v>
      </c>
      <c r="R2797" s="15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1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3">
        <f t="shared" si="260"/>
        <v>115.5</v>
      </c>
      <c r="R2798" s="15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1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3">
        <f t="shared" si="260"/>
        <v>102.64512500000001</v>
      </c>
      <c r="R2799" s="15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1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3">
        <f t="shared" si="260"/>
        <v>101.4</v>
      </c>
      <c r="R2800" s="15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1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3">
        <f t="shared" si="260"/>
        <v>116.6348</v>
      </c>
      <c r="R2801" s="15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1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3">
        <f t="shared" si="260"/>
        <v>133</v>
      </c>
      <c r="R2802" s="15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1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3">
        <f t="shared" si="260"/>
        <v>133.20000000000002</v>
      </c>
      <c r="R2803" s="15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1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3">
        <f t="shared" si="260"/>
        <v>101.83333333333333</v>
      </c>
      <c r="R2804" s="15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1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3">
        <f t="shared" si="260"/>
        <v>127.95</v>
      </c>
      <c r="R2805" s="15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1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3">
        <f t="shared" si="260"/>
        <v>114.99999999999999</v>
      </c>
      <c r="R2806" s="15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1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3">
        <f t="shared" si="260"/>
        <v>110.00000000000001</v>
      </c>
      <c r="R2807" s="15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1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3">
        <f t="shared" si="260"/>
        <v>112.1</v>
      </c>
      <c r="R2808" s="15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1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3">
        <f t="shared" si="260"/>
        <v>126</v>
      </c>
      <c r="R2809" s="15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1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3">
        <f t="shared" si="260"/>
        <v>100.24444444444444</v>
      </c>
      <c r="R2810" s="15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1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3">
        <f t="shared" si="260"/>
        <v>102.4</v>
      </c>
      <c r="R2811" s="15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1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3">
        <f t="shared" si="260"/>
        <v>108.2</v>
      </c>
      <c r="R2812" s="15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1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3">
        <f t="shared" si="260"/>
        <v>100.27</v>
      </c>
      <c r="R2813" s="15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1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3">
        <f t="shared" si="260"/>
        <v>113.3</v>
      </c>
      <c r="R2814" s="15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1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3">
        <f t="shared" si="260"/>
        <v>127.57571428571428</v>
      </c>
      <c r="R2815" s="15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1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3">
        <f t="shared" si="260"/>
        <v>107.73333333333332</v>
      </c>
      <c r="R2816" s="15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1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3">
        <f t="shared" si="260"/>
        <v>242</v>
      </c>
      <c r="R2817" s="15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8"/>
        <v>42218.666666666672</v>
      </c>
      <c r="K2818">
        <v>1435921992</v>
      </c>
      <c r="L2818" s="11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3">
        <f t="shared" si="260"/>
        <v>141.56666666666666</v>
      </c>
      <c r="R2818" s="15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4">(((I2819/60)/60)/24)+DATE(1970,1,1)</f>
        <v>42063.634976851856</v>
      </c>
      <c r="K2819">
        <v>1421680462</v>
      </c>
      <c r="L2819" s="11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3">
        <f t="shared" ref="Q2819:Q2882" si="266">E2819/D2819*100</f>
        <v>130</v>
      </c>
      <c r="R2819" s="15">
        <f t="shared" ref="R2819:R2882" si="267">IFERROR(E2819/N2819, 0)</f>
        <v>23.636363636363637</v>
      </c>
      <c r="S2819" t="str">
        <f t="shared" ref="S2819:S2882" si="268">LEFT(P2819, SEARCH("/",P2819,1)-1)</f>
        <v>theater</v>
      </c>
      <c r="T2819" t="str">
        <f t="shared" ref="T2819:T2882" si="269">RIGHT(P2819,LEN(P2819)-(FIND("/",P2819,1)))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1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3">
        <f t="shared" si="266"/>
        <v>106.03</v>
      </c>
      <c r="R2820" s="15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1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3">
        <f t="shared" si="266"/>
        <v>104.80000000000001</v>
      </c>
      <c r="R2821" s="15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1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3">
        <f t="shared" si="266"/>
        <v>136</v>
      </c>
      <c r="R2822" s="15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1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3">
        <f t="shared" si="266"/>
        <v>100</v>
      </c>
      <c r="R2823" s="15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1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3">
        <f t="shared" si="266"/>
        <v>100</v>
      </c>
      <c r="R2824" s="15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1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3">
        <f t="shared" si="266"/>
        <v>124</v>
      </c>
      <c r="R2825" s="15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1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3">
        <f t="shared" si="266"/>
        <v>116.92307692307693</v>
      </c>
      <c r="R2826" s="15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1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3">
        <f t="shared" si="266"/>
        <v>103.33333333333334</v>
      </c>
      <c r="R2827" s="15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1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3">
        <f t="shared" si="266"/>
        <v>107.74999999999999</v>
      </c>
      <c r="R2828" s="15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1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3">
        <f t="shared" si="266"/>
        <v>120.24999999999999</v>
      </c>
      <c r="R2829" s="15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1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3">
        <f t="shared" si="266"/>
        <v>100.37894736842105</v>
      </c>
      <c r="R2830" s="15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1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3">
        <f t="shared" si="266"/>
        <v>106.52</v>
      </c>
      <c r="R2831" s="15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1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3">
        <f t="shared" si="266"/>
        <v>100</v>
      </c>
      <c r="R2832" s="15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1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3">
        <f t="shared" si="266"/>
        <v>110.66666666666667</v>
      </c>
      <c r="R2833" s="15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1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3">
        <f t="shared" si="266"/>
        <v>114.71959999999999</v>
      </c>
      <c r="R2834" s="15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1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3">
        <f t="shared" si="266"/>
        <v>108.25925925925925</v>
      </c>
      <c r="R2835" s="15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1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3">
        <f t="shared" si="266"/>
        <v>170</v>
      </c>
      <c r="R2836" s="15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1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3">
        <f t="shared" si="266"/>
        <v>187.09899999999999</v>
      </c>
      <c r="R2837" s="15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1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3">
        <f t="shared" si="266"/>
        <v>107.77777777777777</v>
      </c>
      <c r="R2838" s="15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1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3">
        <f t="shared" si="266"/>
        <v>100</v>
      </c>
      <c r="R2839" s="15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1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3">
        <f t="shared" si="266"/>
        <v>120.24999999999999</v>
      </c>
      <c r="R2840" s="15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1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3">
        <f t="shared" si="266"/>
        <v>111.42857142857143</v>
      </c>
      <c r="R2841" s="15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1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3">
        <f t="shared" si="266"/>
        <v>104</v>
      </c>
      <c r="R2842" s="15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1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3">
        <f t="shared" si="266"/>
        <v>1</v>
      </c>
      <c r="R2843" s="15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1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3">
        <f t="shared" si="266"/>
        <v>0</v>
      </c>
      <c r="R2844" s="15">
        <f t="shared" si="267"/>
        <v>0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1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3">
        <f t="shared" si="266"/>
        <v>0</v>
      </c>
      <c r="R2845" s="15">
        <f t="shared" si="267"/>
        <v>0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1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3">
        <f t="shared" si="266"/>
        <v>5.4545454545454541</v>
      </c>
      <c r="R2846" s="15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1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3">
        <f t="shared" si="266"/>
        <v>31.546666666666667</v>
      </c>
      <c r="R2847" s="15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1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3">
        <f t="shared" si="266"/>
        <v>0</v>
      </c>
      <c r="R2848" s="15">
        <f t="shared" si="267"/>
        <v>0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1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3">
        <f t="shared" si="266"/>
        <v>0</v>
      </c>
      <c r="R2849" s="15">
        <f t="shared" si="267"/>
        <v>0</v>
      </c>
      <c r="S2849" t="str">
        <f t="shared" si="268"/>
        <v>theater</v>
      </c>
      <c r="T2849" t="str">
        <f t="shared" si="269"/>
        <v>plays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1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3">
        <f t="shared" si="266"/>
        <v>0.2</v>
      </c>
      <c r="R2850" s="15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1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3">
        <f t="shared" si="266"/>
        <v>1</v>
      </c>
      <c r="R2851" s="15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1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3">
        <f t="shared" si="266"/>
        <v>3.8875000000000002</v>
      </c>
      <c r="R2852" s="15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1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3">
        <f t="shared" si="266"/>
        <v>0</v>
      </c>
      <c r="R2853" s="15">
        <f t="shared" si="267"/>
        <v>0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1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3">
        <f t="shared" si="266"/>
        <v>1.9</v>
      </c>
      <c r="R2854" s="15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1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3">
        <f t="shared" si="266"/>
        <v>0</v>
      </c>
      <c r="R2855" s="15">
        <f t="shared" si="267"/>
        <v>0</v>
      </c>
      <c r="S2855" t="str">
        <f t="shared" si="268"/>
        <v>theater</v>
      </c>
      <c r="T2855" t="str">
        <f t="shared" si="269"/>
        <v>plays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1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3">
        <f t="shared" si="266"/>
        <v>41.699999999999996</v>
      </c>
      <c r="R2856" s="15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1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3">
        <f t="shared" si="266"/>
        <v>50</v>
      </c>
      <c r="R2857" s="15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1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3">
        <f t="shared" si="266"/>
        <v>4.8666666666666663</v>
      </c>
      <c r="R2858" s="15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1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3">
        <f t="shared" si="266"/>
        <v>19.736842105263158</v>
      </c>
      <c r="R2859" s="15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1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3">
        <f t="shared" si="266"/>
        <v>0</v>
      </c>
      <c r="R2860" s="15">
        <f t="shared" si="267"/>
        <v>0</v>
      </c>
      <c r="S2860" t="str">
        <f t="shared" si="268"/>
        <v>theater</v>
      </c>
      <c r="T2860" t="str">
        <f t="shared" si="269"/>
        <v>plays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1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3">
        <f t="shared" si="266"/>
        <v>1.7500000000000002</v>
      </c>
      <c r="R2861" s="15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1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3">
        <f t="shared" si="266"/>
        <v>6.65</v>
      </c>
      <c r="R2862" s="15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1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3">
        <f t="shared" si="266"/>
        <v>32</v>
      </c>
      <c r="R2863" s="15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1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3">
        <f t="shared" si="266"/>
        <v>0.43307086614173229</v>
      </c>
      <c r="R2864" s="15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1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3">
        <f t="shared" si="266"/>
        <v>0.04</v>
      </c>
      <c r="R2865" s="15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1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3">
        <f t="shared" si="266"/>
        <v>1.6</v>
      </c>
      <c r="R2866" s="15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1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3">
        <f t="shared" si="266"/>
        <v>0</v>
      </c>
      <c r="R2867" s="15">
        <f t="shared" si="267"/>
        <v>0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1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3">
        <f t="shared" si="266"/>
        <v>0.89999999999999991</v>
      </c>
      <c r="R2868" s="15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1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3">
        <f t="shared" si="266"/>
        <v>20.16</v>
      </c>
      <c r="R2869" s="15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1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3">
        <f t="shared" si="266"/>
        <v>42.011733333333332</v>
      </c>
      <c r="R2870" s="15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1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3">
        <f t="shared" si="266"/>
        <v>0.88500000000000001</v>
      </c>
      <c r="R2871" s="15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1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3">
        <f t="shared" si="266"/>
        <v>15</v>
      </c>
      <c r="R2872" s="15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1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3">
        <f t="shared" si="266"/>
        <v>4.67</v>
      </c>
      <c r="R2873" s="15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1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3">
        <f t="shared" si="266"/>
        <v>0</v>
      </c>
      <c r="R2874" s="15">
        <f t="shared" si="267"/>
        <v>0</v>
      </c>
      <c r="S2874" t="str">
        <f t="shared" si="268"/>
        <v>theater</v>
      </c>
      <c r="T2874" t="str">
        <f t="shared" si="269"/>
        <v>plays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1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3">
        <f t="shared" si="266"/>
        <v>38.119999999999997</v>
      </c>
      <c r="R2875" s="15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1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3">
        <f t="shared" si="266"/>
        <v>5.42</v>
      </c>
      <c r="R2876" s="15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1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3">
        <f t="shared" si="266"/>
        <v>3.4999999999999996E-2</v>
      </c>
      <c r="R2877" s="15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1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3">
        <f t="shared" si="266"/>
        <v>0</v>
      </c>
      <c r="R2878" s="15">
        <f t="shared" si="267"/>
        <v>0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1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3">
        <f t="shared" si="266"/>
        <v>10.833333333333334</v>
      </c>
      <c r="R2879" s="15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1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3">
        <f t="shared" si="266"/>
        <v>2.1</v>
      </c>
      <c r="R2880" s="15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1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3">
        <f t="shared" si="266"/>
        <v>0.2589285714285714</v>
      </c>
      <c r="R2881" s="15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4"/>
        <v>42236.711805555555</v>
      </c>
      <c r="K2882">
        <v>1436305452</v>
      </c>
      <c r="L2882" s="11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3">
        <f t="shared" si="266"/>
        <v>23.333333333333332</v>
      </c>
      <c r="R2882" s="15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0">(((I2883/60)/60)/24)+DATE(1970,1,1)</f>
        <v>41976.639305555553</v>
      </c>
      <c r="K2883">
        <v>1412432436</v>
      </c>
      <c r="L2883" s="11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3">
        <f t="shared" ref="Q2883:Q2946" si="272">E2883/D2883*100</f>
        <v>0</v>
      </c>
      <c r="R2883" s="15">
        <f t="shared" ref="R2883:R2946" si="273">IFERROR(E2883/N2883, 0)</f>
        <v>0</v>
      </c>
      <c r="S2883" t="str">
        <f t="shared" ref="S2883:S2946" si="274">LEFT(P2883, SEARCH("/",P2883,1)-1)</f>
        <v>theater</v>
      </c>
      <c r="T2883" t="str">
        <f t="shared" ref="T2883:T2946" si="275">RIGHT(P2883,LEN(P2883)-(FIND("/",P2883,1)))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1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3">
        <f t="shared" si="272"/>
        <v>33.6</v>
      </c>
      <c r="R2884" s="15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1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3">
        <f t="shared" si="272"/>
        <v>19.079999999999998</v>
      </c>
      <c r="R2885" s="15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1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3">
        <f t="shared" si="272"/>
        <v>0.41111111111111115</v>
      </c>
      <c r="R2886" s="15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1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3">
        <f t="shared" si="272"/>
        <v>32.5</v>
      </c>
      <c r="R2887" s="15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1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3">
        <f t="shared" si="272"/>
        <v>5</v>
      </c>
      <c r="R2888" s="15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1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3">
        <f t="shared" si="272"/>
        <v>0.16666666666666669</v>
      </c>
      <c r="R2889" s="15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1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3">
        <f t="shared" si="272"/>
        <v>0</v>
      </c>
      <c r="R2890" s="15">
        <f t="shared" si="273"/>
        <v>0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1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3">
        <f t="shared" si="272"/>
        <v>38.066666666666663</v>
      </c>
      <c r="R2891" s="15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1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3">
        <f t="shared" si="272"/>
        <v>1.05</v>
      </c>
      <c r="R2892" s="15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1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3">
        <f t="shared" si="272"/>
        <v>2.73</v>
      </c>
      <c r="R2893" s="15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1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3">
        <f t="shared" si="272"/>
        <v>9.0909090909090917</v>
      </c>
      <c r="R2894" s="15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1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3">
        <f t="shared" si="272"/>
        <v>0.5</v>
      </c>
      <c r="R2895" s="15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1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3">
        <f t="shared" si="272"/>
        <v>0</v>
      </c>
      <c r="R2896" s="15">
        <f t="shared" si="273"/>
        <v>0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1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3">
        <f t="shared" si="272"/>
        <v>4.5999999999999996</v>
      </c>
      <c r="R2897" s="15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1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3">
        <f t="shared" si="272"/>
        <v>20.833333333333336</v>
      </c>
      <c r="R2898" s="15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1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3">
        <f t="shared" si="272"/>
        <v>4.583333333333333</v>
      </c>
      <c r="R2899" s="15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1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3">
        <f t="shared" si="272"/>
        <v>4.2133333333333338</v>
      </c>
      <c r="R2900" s="15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1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3">
        <f t="shared" si="272"/>
        <v>0</v>
      </c>
      <c r="R2901" s="15">
        <f t="shared" si="273"/>
        <v>0</v>
      </c>
      <c r="S2901" t="str">
        <f t="shared" si="274"/>
        <v>theater</v>
      </c>
      <c r="T2901" t="str">
        <f t="shared" si="275"/>
        <v>plays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1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3">
        <f t="shared" si="272"/>
        <v>61.909090909090914</v>
      </c>
      <c r="R2902" s="15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1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3">
        <f t="shared" si="272"/>
        <v>0.8</v>
      </c>
      <c r="R2903" s="15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1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3">
        <f t="shared" si="272"/>
        <v>1.6666666666666666E-2</v>
      </c>
      <c r="R2904" s="15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1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3">
        <f t="shared" si="272"/>
        <v>0.77999999999999992</v>
      </c>
      <c r="R2905" s="15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1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3">
        <f t="shared" si="272"/>
        <v>5</v>
      </c>
      <c r="R2906" s="15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1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3">
        <f t="shared" si="272"/>
        <v>17.771428571428572</v>
      </c>
      <c r="R2907" s="15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1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3">
        <f t="shared" si="272"/>
        <v>9.4166666666666661</v>
      </c>
      <c r="R2908" s="15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1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3">
        <f t="shared" si="272"/>
        <v>0.08</v>
      </c>
      <c r="R2909" s="15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1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3">
        <f t="shared" si="272"/>
        <v>2.75</v>
      </c>
      <c r="R2910" s="15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1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3">
        <f t="shared" si="272"/>
        <v>1.1111111111111112E-2</v>
      </c>
      <c r="R2911" s="15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1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3">
        <f t="shared" si="272"/>
        <v>3.3333333333333335E-3</v>
      </c>
      <c r="R2912" s="15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1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3">
        <f t="shared" si="272"/>
        <v>36.5</v>
      </c>
      <c r="R2913" s="15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1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3">
        <f t="shared" si="272"/>
        <v>14.058171745152354</v>
      </c>
      <c r="R2914" s="15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1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3">
        <f t="shared" si="272"/>
        <v>0.02</v>
      </c>
      <c r="R2915" s="15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1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3">
        <f t="shared" si="272"/>
        <v>4.0000000000000001E-3</v>
      </c>
      <c r="R2916" s="15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1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3">
        <f t="shared" si="272"/>
        <v>61.1</v>
      </c>
      <c r="R2917" s="15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1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3">
        <f t="shared" si="272"/>
        <v>7.8378378378378386</v>
      </c>
      <c r="R2918" s="15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1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3">
        <f t="shared" si="272"/>
        <v>21.85</v>
      </c>
      <c r="R2919" s="15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1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3">
        <f t="shared" si="272"/>
        <v>27.24</v>
      </c>
      <c r="R2920" s="15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1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3">
        <f t="shared" si="272"/>
        <v>8.5</v>
      </c>
      <c r="R2921" s="15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1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3">
        <f t="shared" si="272"/>
        <v>26.840000000000003</v>
      </c>
      <c r="R2922" s="15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1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3">
        <f t="shared" si="272"/>
        <v>129</v>
      </c>
      <c r="R2923" s="15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1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3">
        <f t="shared" si="272"/>
        <v>100</v>
      </c>
      <c r="R2924" s="15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1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3">
        <f t="shared" si="272"/>
        <v>100</v>
      </c>
      <c r="R2925" s="15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1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3">
        <f t="shared" si="272"/>
        <v>103.2</v>
      </c>
      <c r="R2926" s="15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1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3">
        <f t="shared" si="272"/>
        <v>102.44597777777777</v>
      </c>
      <c r="R2927" s="15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1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3">
        <f t="shared" si="272"/>
        <v>125</v>
      </c>
      <c r="R2928" s="15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1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3">
        <f t="shared" si="272"/>
        <v>130.83333333333334</v>
      </c>
      <c r="R2929" s="15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1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3">
        <f t="shared" si="272"/>
        <v>100</v>
      </c>
      <c r="R2930" s="15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1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3">
        <f t="shared" si="272"/>
        <v>102.06937499999999</v>
      </c>
      <c r="R2931" s="15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1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3">
        <f t="shared" si="272"/>
        <v>100.92000000000002</v>
      </c>
      <c r="R2932" s="15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1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3">
        <f t="shared" si="272"/>
        <v>106</v>
      </c>
      <c r="R2933" s="15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1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3">
        <f t="shared" si="272"/>
        <v>105.0967741935484</v>
      </c>
      <c r="R2934" s="15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1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3">
        <f t="shared" si="272"/>
        <v>102.76</v>
      </c>
      <c r="R2935" s="15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1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3">
        <f t="shared" si="272"/>
        <v>108</v>
      </c>
      <c r="R2936" s="15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1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3">
        <f t="shared" si="272"/>
        <v>100.88571428571429</v>
      </c>
      <c r="R2937" s="15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1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3">
        <f t="shared" si="272"/>
        <v>128</v>
      </c>
      <c r="R2938" s="15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1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3">
        <f t="shared" si="272"/>
        <v>133.33333333333331</v>
      </c>
      <c r="R2939" s="15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1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3">
        <f t="shared" si="272"/>
        <v>101.375</v>
      </c>
      <c r="R2940" s="15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1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3">
        <f t="shared" si="272"/>
        <v>102.875</v>
      </c>
      <c r="R2941" s="15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1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3">
        <f t="shared" si="272"/>
        <v>107.24000000000001</v>
      </c>
      <c r="R2942" s="15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1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3">
        <f t="shared" si="272"/>
        <v>4.0000000000000001E-3</v>
      </c>
      <c r="R2943" s="15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1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3">
        <f t="shared" si="272"/>
        <v>20.424999999999997</v>
      </c>
      <c r="R2944" s="15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1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3">
        <f t="shared" si="272"/>
        <v>0</v>
      </c>
      <c r="R2945" s="15">
        <f t="shared" si="273"/>
        <v>0</v>
      </c>
      <c r="S2945" t="str">
        <f t="shared" si="274"/>
        <v>theater</v>
      </c>
      <c r="T2945" t="str">
        <f t="shared" si="275"/>
        <v>spaces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0"/>
        <v>42162.9143287037</v>
      </c>
      <c r="K2946">
        <v>1431122198</v>
      </c>
      <c r="L2946" s="11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3">
        <f t="shared" si="272"/>
        <v>1</v>
      </c>
      <c r="R2946" s="15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6">(((I2947/60)/60)/24)+DATE(1970,1,1)</f>
        <v>42148.139583333337</v>
      </c>
      <c r="K2947">
        <v>1429845660</v>
      </c>
      <c r="L2947" s="11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3">
        <f t="shared" ref="Q2947:Q3010" si="278">E2947/D2947*100</f>
        <v>0</v>
      </c>
      <c r="R2947" s="15">
        <f t="shared" ref="R2947:R3010" si="279">IFERROR(E2947/N2947, 0)</f>
        <v>0</v>
      </c>
      <c r="S2947" t="str">
        <f t="shared" ref="S2947:S3010" si="280">LEFT(P2947, SEARCH("/",P2947,1)-1)</f>
        <v>theater</v>
      </c>
      <c r="T2947" t="str">
        <f t="shared" ref="T2947:T3010" si="281">RIGHT(P2947,LEN(P2947)-(FIND("/",P2947,1)))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1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3">
        <f t="shared" si="278"/>
        <v>0.1</v>
      </c>
      <c r="R2948" s="15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1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3">
        <f t="shared" si="278"/>
        <v>4.2880000000000003</v>
      </c>
      <c r="R2949" s="15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1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3">
        <f t="shared" si="278"/>
        <v>4.8000000000000004E-3</v>
      </c>
      <c r="R2950" s="15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1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3">
        <f t="shared" si="278"/>
        <v>2.5</v>
      </c>
      <c r="R2951" s="15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1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3">
        <f t="shared" si="278"/>
        <v>0</v>
      </c>
      <c r="R2952" s="15">
        <f t="shared" si="279"/>
        <v>0</v>
      </c>
      <c r="S2952" t="str">
        <f t="shared" si="280"/>
        <v>theater</v>
      </c>
      <c r="T2952" t="str">
        <f t="shared" si="281"/>
        <v>spaces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1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3">
        <f t="shared" si="278"/>
        <v>2.1919999999999997</v>
      </c>
      <c r="R2953" s="15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1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3">
        <f t="shared" si="278"/>
        <v>8.0250000000000004</v>
      </c>
      <c r="R2954" s="15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1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3">
        <f t="shared" si="278"/>
        <v>0.15125</v>
      </c>
      <c r="R2955" s="15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1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3">
        <f t="shared" si="278"/>
        <v>0</v>
      </c>
      <c r="R2956" s="15">
        <f t="shared" si="279"/>
        <v>0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1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3">
        <f t="shared" si="278"/>
        <v>59.583333333333336</v>
      </c>
      <c r="R2957" s="15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1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3">
        <f t="shared" si="278"/>
        <v>16.734177215189874</v>
      </c>
      <c r="R2958" s="15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1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3">
        <f t="shared" si="278"/>
        <v>1.8666666666666669</v>
      </c>
      <c r="R2959" s="15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1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3">
        <f t="shared" si="278"/>
        <v>0</v>
      </c>
      <c r="R2960" s="15">
        <f t="shared" si="279"/>
        <v>0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1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3">
        <f t="shared" si="278"/>
        <v>0</v>
      </c>
      <c r="R2961" s="15">
        <f t="shared" si="279"/>
        <v>0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1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3">
        <f t="shared" si="278"/>
        <v>0</v>
      </c>
      <c r="R2962" s="15">
        <f t="shared" si="279"/>
        <v>0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1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3">
        <f t="shared" si="278"/>
        <v>109.62</v>
      </c>
      <c r="R2963" s="15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1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3">
        <f t="shared" si="278"/>
        <v>121.8</v>
      </c>
      <c r="R2964" s="15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1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3">
        <f t="shared" si="278"/>
        <v>106.85</v>
      </c>
      <c r="R2965" s="15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1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3">
        <f t="shared" si="278"/>
        <v>100.71379999999999</v>
      </c>
      <c r="R2966" s="15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1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3">
        <f t="shared" si="278"/>
        <v>109.00000000000001</v>
      </c>
      <c r="R2967" s="15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1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3">
        <f t="shared" si="278"/>
        <v>113.63000000000001</v>
      </c>
      <c r="R2968" s="15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1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3">
        <f t="shared" si="278"/>
        <v>113.92</v>
      </c>
      <c r="R2969" s="15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1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3">
        <f t="shared" si="278"/>
        <v>106</v>
      </c>
      <c r="R2970" s="15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1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3">
        <f t="shared" si="278"/>
        <v>162.5</v>
      </c>
      <c r="R2971" s="15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1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3">
        <f t="shared" si="278"/>
        <v>106</v>
      </c>
      <c r="R2972" s="15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1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3">
        <f t="shared" si="278"/>
        <v>100.15624999999999</v>
      </c>
      <c r="R2973" s="15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1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3">
        <f t="shared" si="278"/>
        <v>105.35000000000001</v>
      </c>
      <c r="R2974" s="15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1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3">
        <f t="shared" si="278"/>
        <v>174.8</v>
      </c>
      <c r="R2975" s="15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1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3">
        <f t="shared" si="278"/>
        <v>102</v>
      </c>
      <c r="R2976" s="15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1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3">
        <f t="shared" si="278"/>
        <v>100.125</v>
      </c>
      <c r="R2977" s="15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1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3">
        <f t="shared" si="278"/>
        <v>171.42857142857142</v>
      </c>
      <c r="R2978" s="15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1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3">
        <f t="shared" si="278"/>
        <v>113.56666666666666</v>
      </c>
      <c r="R2979" s="15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1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3">
        <f t="shared" si="278"/>
        <v>129.46666666666667</v>
      </c>
      <c r="R2980" s="15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1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3">
        <f t="shared" si="278"/>
        <v>101.4</v>
      </c>
      <c r="R2981" s="15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1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3">
        <f t="shared" si="278"/>
        <v>109.16666666666666</v>
      </c>
      <c r="R2982" s="15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1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3">
        <f t="shared" si="278"/>
        <v>128.92500000000001</v>
      </c>
      <c r="R2983" s="15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1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3">
        <f t="shared" si="278"/>
        <v>102.06</v>
      </c>
      <c r="R2984" s="15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1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3">
        <f t="shared" si="278"/>
        <v>146.53957758620692</v>
      </c>
      <c r="R2985" s="15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1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3">
        <f t="shared" si="278"/>
        <v>100.352</v>
      </c>
      <c r="R2986" s="15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1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3">
        <f t="shared" si="278"/>
        <v>121.64999999999999</v>
      </c>
      <c r="R2987" s="15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1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3">
        <f t="shared" si="278"/>
        <v>105.5</v>
      </c>
      <c r="R2988" s="15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1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3">
        <f t="shared" si="278"/>
        <v>110.4008</v>
      </c>
      <c r="R2989" s="15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1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3">
        <f t="shared" si="278"/>
        <v>100</v>
      </c>
      <c r="R2990" s="15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1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3">
        <f t="shared" si="278"/>
        <v>176.535</v>
      </c>
      <c r="R2991" s="15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1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3">
        <f t="shared" si="278"/>
        <v>100</v>
      </c>
      <c r="R2992" s="15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1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3">
        <f t="shared" si="278"/>
        <v>103.29411764705883</v>
      </c>
      <c r="R2993" s="15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1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3">
        <f t="shared" si="278"/>
        <v>104.5</v>
      </c>
      <c r="R2994" s="15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1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3">
        <f t="shared" si="278"/>
        <v>100.29999999999998</v>
      </c>
      <c r="R2995" s="15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1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3">
        <f t="shared" si="278"/>
        <v>457.74666666666673</v>
      </c>
      <c r="R2996" s="15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1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3">
        <f t="shared" si="278"/>
        <v>104.96000000000001</v>
      </c>
      <c r="R2997" s="15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1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3">
        <f t="shared" si="278"/>
        <v>171.94285714285715</v>
      </c>
      <c r="R2998" s="15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1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3">
        <f t="shared" si="278"/>
        <v>103.73000000000002</v>
      </c>
      <c r="R2999" s="15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1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3">
        <f t="shared" si="278"/>
        <v>103.029</v>
      </c>
      <c r="R3000" s="15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1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3">
        <f t="shared" si="278"/>
        <v>118.88888888888889</v>
      </c>
      <c r="R3001" s="15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1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3">
        <f t="shared" si="278"/>
        <v>100</v>
      </c>
      <c r="R3002" s="15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1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3">
        <f t="shared" si="278"/>
        <v>318.69988910451895</v>
      </c>
      <c r="R3003" s="15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1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3">
        <f t="shared" si="278"/>
        <v>108.50614285714286</v>
      </c>
      <c r="R3004" s="15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1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3">
        <f t="shared" si="278"/>
        <v>101.16666666666667</v>
      </c>
      <c r="R3005" s="15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1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3">
        <f t="shared" si="278"/>
        <v>112.815</v>
      </c>
      <c r="R3006" s="15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1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3">
        <f t="shared" si="278"/>
        <v>120.49622641509434</v>
      </c>
      <c r="R3007" s="15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1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3">
        <f t="shared" si="278"/>
        <v>107.74999999999999</v>
      </c>
      <c r="R3008" s="15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1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3">
        <f t="shared" si="278"/>
        <v>180</v>
      </c>
      <c r="R3009" s="15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6"/>
        <v>42390.212025462963</v>
      </c>
      <c r="K3010">
        <v>1450760719</v>
      </c>
      <c r="L3010" s="11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3">
        <f t="shared" si="278"/>
        <v>101.16666666666667</v>
      </c>
      <c r="R3010" s="15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2">(((I3011/60)/60)/24)+DATE(1970,1,1)</f>
        <v>41969.611574074079</v>
      </c>
      <c r="K3011">
        <v>1414417240</v>
      </c>
      <c r="L3011" s="11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3">
        <f t="shared" ref="Q3011:Q3074" si="284">E3011/D3011*100</f>
        <v>119.756</v>
      </c>
      <c r="R3011" s="15">
        <f t="shared" ref="R3011:R3074" si="285">IFERROR(E3011/N3011, 0)</f>
        <v>233.8984375</v>
      </c>
      <c r="S3011" t="str">
        <f t="shared" ref="S3011:S3074" si="286">LEFT(P3011, SEARCH("/",P3011,1)-1)</f>
        <v>theater</v>
      </c>
      <c r="T3011" t="str">
        <f t="shared" ref="T3011:T3074" si="287">RIGHT(P3011,LEN(P3011)-(FIND("/",P3011,1)))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1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3">
        <f t="shared" si="284"/>
        <v>158</v>
      </c>
      <c r="R3012" s="15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1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3">
        <f t="shared" si="284"/>
        <v>123.66666666666666</v>
      </c>
      <c r="R3013" s="15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1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3">
        <f t="shared" si="284"/>
        <v>117.12499999999999</v>
      </c>
      <c r="R3014" s="15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1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3">
        <f t="shared" si="284"/>
        <v>156.96</v>
      </c>
      <c r="R3015" s="15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1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3">
        <f t="shared" si="284"/>
        <v>113.104</v>
      </c>
      <c r="R3016" s="15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1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3">
        <f t="shared" si="284"/>
        <v>103.17647058823529</v>
      </c>
      <c r="R3017" s="15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1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3">
        <f t="shared" si="284"/>
        <v>102.61176470588236</v>
      </c>
      <c r="R3018" s="15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1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3">
        <f t="shared" si="284"/>
        <v>105.84090909090908</v>
      </c>
      <c r="R3019" s="15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1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3">
        <f t="shared" si="284"/>
        <v>100.71428571428571</v>
      </c>
      <c r="R3020" s="15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1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3">
        <f t="shared" si="284"/>
        <v>121.23333333333332</v>
      </c>
      <c r="R3021" s="15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1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3">
        <f t="shared" si="284"/>
        <v>100.57142857142858</v>
      </c>
      <c r="R3022" s="15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1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3">
        <f t="shared" si="284"/>
        <v>116.02222222222223</v>
      </c>
      <c r="R3023" s="15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1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3">
        <f t="shared" si="284"/>
        <v>100.88</v>
      </c>
      <c r="R3024" s="15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1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3">
        <f t="shared" si="284"/>
        <v>103</v>
      </c>
      <c r="R3025" s="15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1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3">
        <f t="shared" si="284"/>
        <v>246.42</v>
      </c>
      <c r="R3026" s="15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1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3">
        <f t="shared" si="284"/>
        <v>302.2</v>
      </c>
      <c r="R3027" s="15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1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3">
        <f t="shared" si="284"/>
        <v>143.33333333333334</v>
      </c>
      <c r="R3028" s="15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1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3">
        <f t="shared" si="284"/>
        <v>131.44</v>
      </c>
      <c r="R3029" s="15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1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3">
        <f t="shared" si="284"/>
        <v>168.01999999999998</v>
      </c>
      <c r="R3030" s="15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1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3">
        <f t="shared" si="284"/>
        <v>109.67666666666666</v>
      </c>
      <c r="R3031" s="15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1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3">
        <f t="shared" si="284"/>
        <v>106.6857142857143</v>
      </c>
      <c r="R3032" s="15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1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3">
        <f t="shared" si="284"/>
        <v>100</v>
      </c>
      <c r="R3033" s="15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1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3">
        <f t="shared" si="284"/>
        <v>127.2</v>
      </c>
      <c r="R3034" s="15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1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3">
        <f t="shared" si="284"/>
        <v>146.53333333333333</v>
      </c>
      <c r="R3035" s="15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1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3">
        <f t="shared" si="284"/>
        <v>112.53599999999999</v>
      </c>
      <c r="R3036" s="15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1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3">
        <f t="shared" si="284"/>
        <v>108.78684000000001</v>
      </c>
      <c r="R3037" s="15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1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3">
        <f t="shared" si="284"/>
        <v>126.732</v>
      </c>
      <c r="R3038" s="15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1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3">
        <f t="shared" si="284"/>
        <v>213.20000000000002</v>
      </c>
      <c r="R3039" s="15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1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3">
        <f t="shared" si="284"/>
        <v>100.49999999999999</v>
      </c>
      <c r="R3040" s="15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1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3">
        <f t="shared" si="284"/>
        <v>108.71389999999998</v>
      </c>
      <c r="R3041" s="15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1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3">
        <f t="shared" si="284"/>
        <v>107.5</v>
      </c>
      <c r="R3042" s="15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1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3">
        <f t="shared" si="284"/>
        <v>110.48192771084338</v>
      </c>
      <c r="R3043" s="15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1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3">
        <f t="shared" si="284"/>
        <v>128</v>
      </c>
      <c r="R3044" s="15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1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3">
        <f t="shared" si="284"/>
        <v>110.00666666666667</v>
      </c>
      <c r="R3045" s="15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1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3">
        <f t="shared" si="284"/>
        <v>109.34166666666667</v>
      </c>
      <c r="R3046" s="15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1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3">
        <f t="shared" si="284"/>
        <v>132.70650000000001</v>
      </c>
      <c r="R3047" s="15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1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3">
        <f t="shared" si="284"/>
        <v>190.84810126582278</v>
      </c>
      <c r="R3048" s="15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1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3">
        <f t="shared" si="284"/>
        <v>149</v>
      </c>
      <c r="R3049" s="15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1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3">
        <f t="shared" si="284"/>
        <v>166.4</v>
      </c>
      <c r="R3050" s="15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1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3">
        <f t="shared" si="284"/>
        <v>106.66666666666667</v>
      </c>
      <c r="R3051" s="15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1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3">
        <f t="shared" si="284"/>
        <v>106</v>
      </c>
      <c r="R3052" s="15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1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3">
        <f t="shared" si="284"/>
        <v>23.62857142857143</v>
      </c>
      <c r="R3053" s="15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1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3">
        <f t="shared" si="284"/>
        <v>0.15</v>
      </c>
      <c r="R3054" s="15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1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3">
        <f t="shared" si="284"/>
        <v>0.4</v>
      </c>
      <c r="R3055" s="15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1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3">
        <f t="shared" si="284"/>
        <v>0</v>
      </c>
      <c r="R3056" s="15">
        <f t="shared" si="285"/>
        <v>0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1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3">
        <f t="shared" si="284"/>
        <v>5.0000000000000001E-3</v>
      </c>
      <c r="R3057" s="15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1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3">
        <f t="shared" si="284"/>
        <v>0</v>
      </c>
      <c r="R3058" s="15">
        <f t="shared" si="285"/>
        <v>0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1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3">
        <f t="shared" si="284"/>
        <v>0</v>
      </c>
      <c r="R3059" s="15">
        <f t="shared" si="285"/>
        <v>0</v>
      </c>
      <c r="S3059" t="str">
        <f t="shared" si="286"/>
        <v>theater</v>
      </c>
      <c r="T3059" t="str">
        <f t="shared" si="287"/>
        <v>spaces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1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3">
        <f t="shared" si="284"/>
        <v>1.6666666666666666E-2</v>
      </c>
      <c r="R3060" s="15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1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3">
        <f t="shared" si="284"/>
        <v>3.0066666666666664</v>
      </c>
      <c r="R3061" s="15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1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3">
        <f t="shared" si="284"/>
        <v>0.15227272727272728</v>
      </c>
      <c r="R3062" s="15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1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3">
        <f t="shared" si="284"/>
        <v>0</v>
      </c>
      <c r="R3063" s="15">
        <f t="shared" si="285"/>
        <v>0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1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3">
        <f t="shared" si="284"/>
        <v>66.84</v>
      </c>
      <c r="R3064" s="15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1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3">
        <f t="shared" si="284"/>
        <v>19.566666666666666</v>
      </c>
      <c r="R3065" s="15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1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3">
        <f t="shared" si="284"/>
        <v>11.294666666666666</v>
      </c>
      <c r="R3066" s="15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1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3">
        <f t="shared" si="284"/>
        <v>0.04</v>
      </c>
      <c r="R3067" s="15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1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3">
        <f t="shared" si="284"/>
        <v>11.985714285714286</v>
      </c>
      <c r="R3068" s="15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1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3">
        <f t="shared" si="284"/>
        <v>2.5</v>
      </c>
      <c r="R3069" s="15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1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3">
        <f t="shared" si="284"/>
        <v>6.9999999999999993E-2</v>
      </c>
      <c r="R3070" s="15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1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3">
        <f t="shared" si="284"/>
        <v>14.099999999999998</v>
      </c>
      <c r="R3071" s="15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1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3">
        <f t="shared" si="284"/>
        <v>3.34</v>
      </c>
      <c r="R3072" s="15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1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3">
        <f t="shared" si="284"/>
        <v>59.774999999999999</v>
      </c>
      <c r="R3073" s="15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2"/>
        <v>42673.073611111111</v>
      </c>
      <c r="K3074">
        <v>1476549262</v>
      </c>
      <c r="L3074" s="11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3">
        <f t="shared" si="284"/>
        <v>1.6666666666666666E-2</v>
      </c>
      <c r="R3074" s="15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8">(((I3075/60)/60)/24)+DATE(1970,1,1)</f>
        <v>42169.804861111115</v>
      </c>
      <c r="K3075">
        <v>1429287900</v>
      </c>
      <c r="L3075" s="11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3">
        <f t="shared" ref="Q3075:Q3138" si="290">E3075/D3075*100</f>
        <v>2.3035714285714284E-2</v>
      </c>
      <c r="R3075" s="15">
        <f t="shared" ref="R3075:R3138" si="291">IFERROR(E3075/N3075, 0)</f>
        <v>92.142857142857139</v>
      </c>
      <c r="S3075" t="str">
        <f t="shared" ref="S3075:S3138" si="292">LEFT(P3075, SEARCH("/",P3075,1)-1)</f>
        <v>theater</v>
      </c>
      <c r="T3075" t="str">
        <f t="shared" ref="T3075:T3138" si="293">RIGHT(P3075,LEN(P3075)-(FIND("/",P3075,1)))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1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3">
        <f t="shared" si="290"/>
        <v>8.8000000000000009E-2</v>
      </c>
      <c r="R3076" s="15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1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3">
        <f t="shared" si="290"/>
        <v>8.64</v>
      </c>
      <c r="R3077" s="15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1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3">
        <f t="shared" si="290"/>
        <v>15.06</v>
      </c>
      <c r="R3078" s="15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1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3">
        <f t="shared" si="290"/>
        <v>0.47727272727272729</v>
      </c>
      <c r="R3079" s="15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1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3">
        <f t="shared" si="290"/>
        <v>0.11833333333333333</v>
      </c>
      <c r="R3080" s="15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1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3">
        <f t="shared" si="290"/>
        <v>0.8417399858735245</v>
      </c>
      <c r="R3081" s="15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1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3">
        <f t="shared" si="290"/>
        <v>1.8799999999999997E-2</v>
      </c>
      <c r="R3082" s="15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1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3">
        <f t="shared" si="290"/>
        <v>0.21029999999999999</v>
      </c>
      <c r="R3083" s="15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1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3">
        <f t="shared" si="290"/>
        <v>0</v>
      </c>
      <c r="R3084" s="15">
        <f t="shared" si="291"/>
        <v>0</v>
      </c>
      <c r="S3084" t="str">
        <f t="shared" si="292"/>
        <v>theater</v>
      </c>
      <c r="T3084" t="str">
        <f t="shared" si="293"/>
        <v>spaces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1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3">
        <f t="shared" si="290"/>
        <v>0.27999999999999997</v>
      </c>
      <c r="R3085" s="15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1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3">
        <f t="shared" si="290"/>
        <v>11.57920670115792</v>
      </c>
      <c r="R3086" s="15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1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3">
        <f t="shared" si="290"/>
        <v>2.44</v>
      </c>
      <c r="R3087" s="15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1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3">
        <f t="shared" si="290"/>
        <v>0.25</v>
      </c>
      <c r="R3088" s="15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1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3">
        <f t="shared" si="290"/>
        <v>0.625</v>
      </c>
      <c r="R3089" s="15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1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3">
        <f t="shared" si="290"/>
        <v>0.19384615384615383</v>
      </c>
      <c r="R3090" s="15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1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3">
        <f t="shared" si="290"/>
        <v>23.416</v>
      </c>
      <c r="R3091" s="15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1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3">
        <f t="shared" si="290"/>
        <v>5.0808888888888886</v>
      </c>
      <c r="R3092" s="15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1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3">
        <f t="shared" si="290"/>
        <v>15.920000000000002</v>
      </c>
      <c r="R3093" s="15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1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3">
        <f t="shared" si="290"/>
        <v>1.1831900000000002</v>
      </c>
      <c r="R3094" s="15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1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3">
        <f t="shared" si="290"/>
        <v>22.75</v>
      </c>
      <c r="R3095" s="15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1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3">
        <f t="shared" si="290"/>
        <v>2.5000000000000001E-2</v>
      </c>
      <c r="R3096" s="15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1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3">
        <f t="shared" si="290"/>
        <v>0.33512064343163539</v>
      </c>
      <c r="R3097" s="15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1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3">
        <f t="shared" si="290"/>
        <v>3.9750000000000001</v>
      </c>
      <c r="R3098" s="15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1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3">
        <f t="shared" si="290"/>
        <v>17.150000000000002</v>
      </c>
      <c r="R3099" s="15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1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3">
        <f t="shared" si="290"/>
        <v>3.6080041046690612</v>
      </c>
      <c r="R3100" s="15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1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3">
        <f t="shared" si="290"/>
        <v>13.900000000000002</v>
      </c>
      <c r="R3101" s="15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1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3">
        <f t="shared" si="290"/>
        <v>15.225</v>
      </c>
      <c r="R3102" s="15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1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3">
        <f t="shared" si="290"/>
        <v>12</v>
      </c>
      <c r="R3103" s="15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1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3">
        <f t="shared" si="290"/>
        <v>39.112499999999997</v>
      </c>
      <c r="R3104" s="15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1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3">
        <f t="shared" si="290"/>
        <v>0.26829268292682928</v>
      </c>
      <c r="R3105" s="15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1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3">
        <f t="shared" si="290"/>
        <v>29.625</v>
      </c>
      <c r="R3106" s="15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1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3">
        <f t="shared" si="290"/>
        <v>42.360992301112063</v>
      </c>
      <c r="R3107" s="15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1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3">
        <f t="shared" si="290"/>
        <v>4.1000000000000005</v>
      </c>
      <c r="R3108" s="15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1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3">
        <f t="shared" si="290"/>
        <v>19.762499999999999</v>
      </c>
      <c r="R3109" s="15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1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3">
        <f t="shared" si="290"/>
        <v>5.1999999999999998E-2</v>
      </c>
      <c r="R3110" s="15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1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3">
        <f t="shared" si="290"/>
        <v>25.030188679245285</v>
      </c>
      <c r="R3111" s="15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1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3">
        <f t="shared" si="290"/>
        <v>0.04</v>
      </c>
      <c r="R3112" s="15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1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3">
        <f t="shared" si="290"/>
        <v>26.640000000000004</v>
      </c>
      <c r="R3113" s="15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1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3">
        <f t="shared" si="290"/>
        <v>4.7363636363636363</v>
      </c>
      <c r="R3114" s="15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1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3">
        <f t="shared" si="290"/>
        <v>4.2435339894712749</v>
      </c>
      <c r="R3115" s="15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1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3">
        <f t="shared" si="290"/>
        <v>0</v>
      </c>
      <c r="R3116" s="15">
        <f t="shared" si="291"/>
        <v>0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1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3">
        <f t="shared" si="290"/>
        <v>3</v>
      </c>
      <c r="R3117" s="15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1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3">
        <f t="shared" si="290"/>
        <v>57.333333333333336</v>
      </c>
      <c r="R3118" s="15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1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3">
        <f t="shared" si="290"/>
        <v>0.1</v>
      </c>
      <c r="R3119" s="15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1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3">
        <f t="shared" si="290"/>
        <v>0.31</v>
      </c>
      <c r="R3120" s="15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1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3">
        <f t="shared" si="290"/>
        <v>0.05</v>
      </c>
      <c r="R3121" s="15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1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3">
        <f t="shared" si="290"/>
        <v>9.8461538461538465E-3</v>
      </c>
      <c r="R3122" s="15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1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3">
        <f t="shared" si="290"/>
        <v>0.66666666666666674</v>
      </c>
      <c r="R3123" s="15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1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3">
        <f t="shared" si="290"/>
        <v>58.291457286432156</v>
      </c>
      <c r="R3124" s="15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1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3">
        <f t="shared" si="290"/>
        <v>68.153599999999997</v>
      </c>
      <c r="R3125" s="15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1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3">
        <f t="shared" si="290"/>
        <v>3.2499999999999999E-3</v>
      </c>
      <c r="R3126" s="15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1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3">
        <f t="shared" si="290"/>
        <v>0</v>
      </c>
      <c r="R3127" s="15">
        <f t="shared" si="291"/>
        <v>0</v>
      </c>
      <c r="S3127" t="str">
        <f t="shared" si="292"/>
        <v>theater</v>
      </c>
      <c r="T3127" t="str">
        <f t="shared" si="293"/>
        <v>spaces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1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3">
        <f t="shared" si="290"/>
        <v>4.16</v>
      </c>
      <c r="R3128" s="15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1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3">
        <f t="shared" si="290"/>
        <v>0</v>
      </c>
      <c r="R3129" s="15">
        <f t="shared" si="291"/>
        <v>0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1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3">
        <f t="shared" si="290"/>
        <v>108.60666666666667</v>
      </c>
      <c r="R3130" s="15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1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3">
        <f t="shared" si="290"/>
        <v>0.8</v>
      </c>
      <c r="R3131" s="15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1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3">
        <f t="shared" si="290"/>
        <v>3.75</v>
      </c>
      <c r="R3132" s="15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1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3">
        <f t="shared" si="290"/>
        <v>15.731707317073171</v>
      </c>
      <c r="R3133" s="15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1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3">
        <f t="shared" si="290"/>
        <v>3.3333333333333333E-2</v>
      </c>
      <c r="R3134" s="15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1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3">
        <f t="shared" si="290"/>
        <v>108</v>
      </c>
      <c r="R3135" s="15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1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3">
        <f t="shared" si="290"/>
        <v>22.5</v>
      </c>
      <c r="R3136" s="15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1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3">
        <f t="shared" si="290"/>
        <v>20.849420849420849</v>
      </c>
      <c r="R3137" s="15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8"/>
        <v>42825.957638888889</v>
      </c>
      <c r="K3138">
        <v>1487847954</v>
      </c>
      <c r="L3138" s="11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3">
        <f t="shared" si="290"/>
        <v>127.8</v>
      </c>
      <c r="R3138" s="15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4">(((I3139/60)/60)/24)+DATE(1970,1,1)</f>
        <v>42858.8</v>
      </c>
      <c r="K3139">
        <v>1489439669</v>
      </c>
      <c r="L3139" s="11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3">
        <f t="shared" ref="Q3139:Q3202" si="296">E3139/D3139*100</f>
        <v>3.3333333333333335</v>
      </c>
      <c r="R3139" s="15">
        <f t="shared" ref="R3139:R3202" si="297">IFERROR(E3139/N3139, 0)</f>
        <v>50</v>
      </c>
      <c r="S3139" t="str">
        <f t="shared" ref="S3139:S3202" si="298">LEFT(P3139, SEARCH("/",P3139,1)-1)</f>
        <v>theater</v>
      </c>
      <c r="T3139" t="str">
        <f t="shared" ref="T3139:T3202" si="299">RIGHT(P3139,LEN(P3139)-(FIND("/",P3139,1)))</f>
        <v>plays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1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3">
        <f t="shared" si="296"/>
        <v>0</v>
      </c>
      <c r="R3140" s="15">
        <f t="shared" si="297"/>
        <v>0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1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3">
        <f t="shared" si="296"/>
        <v>5.4</v>
      </c>
      <c r="R3141" s="15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1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3">
        <f t="shared" si="296"/>
        <v>0.96</v>
      </c>
      <c r="R3142" s="15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1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3">
        <f t="shared" si="296"/>
        <v>51.6</v>
      </c>
      <c r="R3143" s="15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1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3">
        <f t="shared" si="296"/>
        <v>1.6363636363636365</v>
      </c>
      <c r="R3144" s="15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1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3">
        <f t="shared" si="296"/>
        <v>0</v>
      </c>
      <c r="R3145" s="15">
        <f t="shared" si="297"/>
        <v>0</v>
      </c>
      <c r="S3145" t="str">
        <f t="shared" si="298"/>
        <v>theater</v>
      </c>
      <c r="T3145" t="str">
        <f t="shared" si="299"/>
        <v>plays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1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3">
        <f t="shared" si="296"/>
        <v>75.400000000000006</v>
      </c>
      <c r="R3146" s="15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1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3">
        <f t="shared" si="296"/>
        <v>0</v>
      </c>
      <c r="R3147" s="15">
        <f t="shared" si="297"/>
        <v>0</v>
      </c>
      <c r="S3147" t="str">
        <f t="shared" si="298"/>
        <v>theater</v>
      </c>
      <c r="T3147" t="str">
        <f t="shared" si="299"/>
        <v>plays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1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3">
        <f t="shared" si="296"/>
        <v>10.5</v>
      </c>
      <c r="R3148" s="15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1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3">
        <f t="shared" si="296"/>
        <v>117.52499999999999</v>
      </c>
      <c r="R3149" s="15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1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3">
        <f t="shared" si="296"/>
        <v>131.16666666666669</v>
      </c>
      <c r="R3150" s="15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1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3">
        <f t="shared" si="296"/>
        <v>104</v>
      </c>
      <c r="R3151" s="15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1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3">
        <f t="shared" si="296"/>
        <v>101</v>
      </c>
      <c r="R3152" s="15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1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3">
        <f t="shared" si="296"/>
        <v>100.4</v>
      </c>
      <c r="R3153" s="15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1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3">
        <f t="shared" si="296"/>
        <v>105.95454545454545</v>
      </c>
      <c r="R3154" s="15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1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3">
        <f t="shared" si="296"/>
        <v>335.58333333333337</v>
      </c>
      <c r="R3155" s="15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1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3">
        <f t="shared" si="296"/>
        <v>112.92857142857142</v>
      </c>
      <c r="R3156" s="15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1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3">
        <f t="shared" si="296"/>
        <v>188.50460000000001</v>
      </c>
      <c r="R3157" s="15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1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3">
        <f t="shared" si="296"/>
        <v>101.81818181818181</v>
      </c>
      <c r="R3158" s="15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1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3">
        <f t="shared" si="296"/>
        <v>101</v>
      </c>
      <c r="R3159" s="15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1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3">
        <f t="shared" si="296"/>
        <v>113.99999999999999</v>
      </c>
      <c r="R3160" s="15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1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3">
        <f t="shared" si="296"/>
        <v>133.48133333333334</v>
      </c>
      <c r="R3161" s="15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1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3">
        <f t="shared" si="296"/>
        <v>101.53333333333335</v>
      </c>
      <c r="R3162" s="15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1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3">
        <f t="shared" si="296"/>
        <v>105.1</v>
      </c>
      <c r="R3163" s="15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1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3">
        <f t="shared" si="296"/>
        <v>127.15</v>
      </c>
      <c r="R3164" s="15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1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3">
        <f t="shared" si="296"/>
        <v>111.15384615384616</v>
      </c>
      <c r="R3165" s="15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1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3">
        <f t="shared" si="296"/>
        <v>106.76</v>
      </c>
      <c r="R3166" s="15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1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3">
        <f t="shared" si="296"/>
        <v>162.66666666666666</v>
      </c>
      <c r="R3167" s="15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1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3">
        <f t="shared" si="296"/>
        <v>160.22808571428573</v>
      </c>
      <c r="R3168" s="15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1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3">
        <f t="shared" si="296"/>
        <v>116.16666666666666</v>
      </c>
      <c r="R3169" s="15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1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3">
        <f t="shared" si="296"/>
        <v>124.2</v>
      </c>
      <c r="R3170" s="15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1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3">
        <f t="shared" si="296"/>
        <v>103.01249999999999</v>
      </c>
      <c r="R3171" s="15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1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3">
        <f t="shared" si="296"/>
        <v>112.25</v>
      </c>
      <c r="R3172" s="15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1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3">
        <f t="shared" si="296"/>
        <v>108.8142857142857</v>
      </c>
      <c r="R3173" s="15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1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3">
        <f t="shared" si="296"/>
        <v>114.99999999999999</v>
      </c>
      <c r="R3174" s="15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1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3">
        <f t="shared" si="296"/>
        <v>103</v>
      </c>
      <c r="R3175" s="15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1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3">
        <f t="shared" si="296"/>
        <v>101.13333333333334</v>
      </c>
      <c r="R3176" s="15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1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3">
        <f t="shared" si="296"/>
        <v>109.55999999999999</v>
      </c>
      <c r="R3177" s="15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1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3">
        <f t="shared" si="296"/>
        <v>114.8421052631579</v>
      </c>
      <c r="R3178" s="15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1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3">
        <f t="shared" si="296"/>
        <v>117.39999999999999</v>
      </c>
      <c r="R3179" s="15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1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3">
        <f t="shared" si="296"/>
        <v>171.73333333333335</v>
      </c>
      <c r="R3180" s="15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1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3">
        <f t="shared" si="296"/>
        <v>114.16238095238094</v>
      </c>
      <c r="R3181" s="15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1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3">
        <f t="shared" si="296"/>
        <v>119.75</v>
      </c>
      <c r="R3182" s="15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1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3">
        <f t="shared" si="296"/>
        <v>109.00000000000001</v>
      </c>
      <c r="R3183" s="15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1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3">
        <f t="shared" si="296"/>
        <v>100.88571428571429</v>
      </c>
      <c r="R3184" s="15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1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3">
        <f t="shared" si="296"/>
        <v>109.00000000000001</v>
      </c>
      <c r="R3185" s="15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1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3">
        <f t="shared" si="296"/>
        <v>107.20930232558139</v>
      </c>
      <c r="R3186" s="15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1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3">
        <f t="shared" si="296"/>
        <v>100</v>
      </c>
      <c r="R3187" s="15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1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3">
        <f t="shared" si="296"/>
        <v>102.18750000000001</v>
      </c>
      <c r="R3188" s="15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1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3">
        <f t="shared" si="296"/>
        <v>116.29333333333334</v>
      </c>
      <c r="R3189" s="15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1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3">
        <f t="shared" si="296"/>
        <v>65</v>
      </c>
      <c r="R3190" s="15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1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3">
        <f t="shared" si="296"/>
        <v>12.327272727272726</v>
      </c>
      <c r="R3191" s="15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1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3">
        <f t="shared" si="296"/>
        <v>0</v>
      </c>
      <c r="R3192" s="15">
        <f t="shared" si="297"/>
        <v>0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1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3">
        <f t="shared" si="296"/>
        <v>4.0266666666666664</v>
      </c>
      <c r="R3193" s="15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1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3">
        <f t="shared" si="296"/>
        <v>1.02</v>
      </c>
      <c r="R3194" s="15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1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3">
        <f t="shared" si="296"/>
        <v>11.74</v>
      </c>
      <c r="R3195" s="15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1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3">
        <f t="shared" si="296"/>
        <v>0</v>
      </c>
      <c r="R3196" s="15">
        <f t="shared" si="297"/>
        <v>0</v>
      </c>
      <c r="S3196" t="str">
        <f t="shared" si="298"/>
        <v>theater</v>
      </c>
      <c r="T3196" t="str">
        <f t="shared" si="299"/>
        <v>musical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1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3">
        <f t="shared" si="296"/>
        <v>59.142857142857139</v>
      </c>
      <c r="R3197" s="15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1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3">
        <f t="shared" si="296"/>
        <v>0.06</v>
      </c>
      <c r="R3198" s="15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1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3">
        <f t="shared" si="296"/>
        <v>11.450000000000001</v>
      </c>
      <c r="R3199" s="15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1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3">
        <f t="shared" si="296"/>
        <v>0.36666666666666664</v>
      </c>
      <c r="R3200" s="15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1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3">
        <f t="shared" si="296"/>
        <v>52.16</v>
      </c>
      <c r="R3201" s="15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4"/>
        <v>42490.231944444444</v>
      </c>
      <c r="K3202">
        <v>1459410101</v>
      </c>
      <c r="L3202" s="11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3">
        <f t="shared" si="296"/>
        <v>2E-3</v>
      </c>
      <c r="R3202" s="15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0">(((I3203/60)/60)/24)+DATE(1970,1,1)</f>
        <v>41882.767094907409</v>
      </c>
      <c r="K3203">
        <v>1407695077</v>
      </c>
      <c r="L3203" s="11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3">
        <f t="shared" ref="Q3203:Q3266" si="302">E3203/D3203*100</f>
        <v>1.25</v>
      </c>
      <c r="R3203" s="15">
        <f t="shared" ref="R3203:R3266" si="303">IFERROR(E3203/N3203, 0)</f>
        <v>12.5</v>
      </c>
      <c r="S3203" t="str">
        <f t="shared" ref="S3203:S3266" si="304">LEFT(P3203, SEARCH("/",P3203,1)-1)</f>
        <v>theater</v>
      </c>
      <c r="T3203" t="str">
        <f t="shared" ref="T3203:T3266" si="305">RIGHT(P3203,LEN(P3203)-(FIND("/",P3203,1)))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1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3">
        <f t="shared" si="302"/>
        <v>54.52</v>
      </c>
      <c r="R3204" s="15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1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3">
        <f t="shared" si="302"/>
        <v>25</v>
      </c>
      <c r="R3205" s="15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1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3">
        <f t="shared" si="302"/>
        <v>0</v>
      </c>
      <c r="R3206" s="15">
        <f t="shared" si="303"/>
        <v>0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1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3">
        <f t="shared" si="302"/>
        <v>3.4125000000000001</v>
      </c>
      <c r="R3207" s="15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1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3">
        <f t="shared" si="302"/>
        <v>0</v>
      </c>
      <c r="R3208" s="15">
        <f t="shared" si="303"/>
        <v>0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1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3">
        <f t="shared" si="302"/>
        <v>46.36363636363636</v>
      </c>
      <c r="R3209" s="15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1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3">
        <f t="shared" si="302"/>
        <v>103.49999999999999</v>
      </c>
      <c r="R3210" s="15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1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3">
        <f t="shared" si="302"/>
        <v>119.32315789473684</v>
      </c>
      <c r="R3211" s="15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1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3">
        <f t="shared" si="302"/>
        <v>125.76666666666667</v>
      </c>
      <c r="R3212" s="15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1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3">
        <f t="shared" si="302"/>
        <v>119.74347826086958</v>
      </c>
      <c r="R3213" s="15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1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3">
        <f t="shared" si="302"/>
        <v>126.25</v>
      </c>
      <c r="R3214" s="15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1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3">
        <f t="shared" si="302"/>
        <v>100.11666666666667</v>
      </c>
      <c r="R3215" s="15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1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3">
        <f t="shared" si="302"/>
        <v>102.13333333333334</v>
      </c>
      <c r="R3216" s="15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1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3">
        <f t="shared" si="302"/>
        <v>100.35142857142858</v>
      </c>
      <c r="R3217" s="15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1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3">
        <f t="shared" si="302"/>
        <v>100.05</v>
      </c>
      <c r="R3218" s="15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1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3">
        <f t="shared" si="302"/>
        <v>116.02222222222223</v>
      </c>
      <c r="R3219" s="15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1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3">
        <f t="shared" si="302"/>
        <v>102.1</v>
      </c>
      <c r="R3220" s="15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1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3">
        <f t="shared" si="302"/>
        <v>100.11000000000001</v>
      </c>
      <c r="R3221" s="15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1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3">
        <f t="shared" si="302"/>
        <v>100.84</v>
      </c>
      <c r="R3222" s="15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1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3">
        <f t="shared" si="302"/>
        <v>103.42499999999998</v>
      </c>
      <c r="R3223" s="15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1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3">
        <f t="shared" si="302"/>
        <v>124.8</v>
      </c>
      <c r="R3224" s="15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1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3">
        <f t="shared" si="302"/>
        <v>109.51612903225806</v>
      </c>
      <c r="R3225" s="15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1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3">
        <f t="shared" si="302"/>
        <v>102.03333333333333</v>
      </c>
      <c r="R3226" s="15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1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3">
        <f t="shared" si="302"/>
        <v>102.35000000000001</v>
      </c>
      <c r="R3227" s="15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1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3">
        <f t="shared" si="302"/>
        <v>104.16666666666667</v>
      </c>
      <c r="R3228" s="15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1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3">
        <f t="shared" si="302"/>
        <v>125</v>
      </c>
      <c r="R3229" s="15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1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3">
        <f t="shared" si="302"/>
        <v>102.34285714285714</v>
      </c>
      <c r="R3230" s="15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1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3">
        <f t="shared" si="302"/>
        <v>107.86500000000001</v>
      </c>
      <c r="R3231" s="15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1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3">
        <f t="shared" si="302"/>
        <v>109.88461538461539</v>
      </c>
      <c r="R3232" s="15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1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3">
        <f t="shared" si="302"/>
        <v>161</v>
      </c>
      <c r="R3233" s="15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1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3">
        <f t="shared" si="302"/>
        <v>131.20000000000002</v>
      </c>
      <c r="R3234" s="15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1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3">
        <f t="shared" si="302"/>
        <v>118.8</v>
      </c>
      <c r="R3235" s="15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1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3">
        <f t="shared" si="302"/>
        <v>100.39275000000001</v>
      </c>
      <c r="R3236" s="15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1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3">
        <f t="shared" si="302"/>
        <v>103.20666666666666</v>
      </c>
      <c r="R3237" s="15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1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3">
        <f t="shared" si="302"/>
        <v>100.6</v>
      </c>
      <c r="R3238" s="15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1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3">
        <f t="shared" si="302"/>
        <v>100.78754285714287</v>
      </c>
      <c r="R3239" s="15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1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3">
        <f t="shared" si="302"/>
        <v>112.32142857142857</v>
      </c>
      <c r="R3240" s="15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1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3">
        <f t="shared" si="302"/>
        <v>105.91914022517912</v>
      </c>
      <c r="R3241" s="15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1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3">
        <f t="shared" si="302"/>
        <v>100.56666666666668</v>
      </c>
      <c r="R3242" s="15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1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3">
        <f t="shared" si="302"/>
        <v>115.30588235294117</v>
      </c>
      <c r="R3243" s="15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1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3">
        <f t="shared" si="302"/>
        <v>127.30419999999999</v>
      </c>
      <c r="R3244" s="15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1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3">
        <f t="shared" si="302"/>
        <v>102.83750000000001</v>
      </c>
      <c r="R3245" s="15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1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3">
        <f t="shared" si="302"/>
        <v>102.9375</v>
      </c>
      <c r="R3246" s="15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1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3">
        <f t="shared" si="302"/>
        <v>104.3047619047619</v>
      </c>
      <c r="R3247" s="15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1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3">
        <f t="shared" si="302"/>
        <v>111.22000000000001</v>
      </c>
      <c r="R3248" s="15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1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3">
        <f t="shared" si="302"/>
        <v>105.86</v>
      </c>
      <c r="R3249" s="15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1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3">
        <f t="shared" si="302"/>
        <v>100.79166666666666</v>
      </c>
      <c r="R3250" s="15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1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3">
        <f t="shared" si="302"/>
        <v>104.92727272727274</v>
      </c>
      <c r="R3251" s="15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1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3">
        <f t="shared" si="302"/>
        <v>101.55199999999999</v>
      </c>
      <c r="R3252" s="15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1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3">
        <f t="shared" si="302"/>
        <v>110.73333333333333</v>
      </c>
      <c r="R3253" s="15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1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3">
        <f t="shared" si="302"/>
        <v>127.82222222222221</v>
      </c>
      <c r="R3254" s="15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1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3">
        <f t="shared" si="302"/>
        <v>101.82500000000002</v>
      </c>
      <c r="R3255" s="15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1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3">
        <f t="shared" si="302"/>
        <v>101.25769230769231</v>
      </c>
      <c r="R3256" s="15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1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3">
        <f t="shared" si="302"/>
        <v>175</v>
      </c>
      <c r="R3257" s="15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1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3">
        <f t="shared" si="302"/>
        <v>128.06</v>
      </c>
      <c r="R3258" s="15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1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3">
        <f t="shared" si="302"/>
        <v>106.29949999999999</v>
      </c>
      <c r="R3259" s="15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1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3">
        <f t="shared" si="302"/>
        <v>105.21428571428571</v>
      </c>
      <c r="R3260" s="15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1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3">
        <f t="shared" si="302"/>
        <v>106.16782608695652</v>
      </c>
      <c r="R3261" s="15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1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3">
        <f t="shared" si="302"/>
        <v>109.24000000000001</v>
      </c>
      <c r="R3262" s="15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1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3">
        <f t="shared" si="302"/>
        <v>100.45454545454547</v>
      </c>
      <c r="R3263" s="15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1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3">
        <f t="shared" si="302"/>
        <v>103.04098360655738</v>
      </c>
      <c r="R3264" s="15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1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3">
        <f t="shared" si="302"/>
        <v>112.1664</v>
      </c>
      <c r="R3265" s="15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0"/>
        <v>42032.916666666672</v>
      </c>
      <c r="K3266">
        <v>1421089938</v>
      </c>
      <c r="L3266" s="11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3">
        <f t="shared" si="302"/>
        <v>103</v>
      </c>
      <c r="R3266" s="15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6">(((I3267/60)/60)/24)+DATE(1970,1,1)</f>
        <v>42341.708333333328</v>
      </c>
      <c r="K3267">
        <v>1446570315</v>
      </c>
      <c r="L3267" s="11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3">
        <f t="shared" ref="Q3267:Q3330" si="308">E3267/D3267*100</f>
        <v>164</v>
      </c>
      <c r="R3267" s="15">
        <f t="shared" ref="R3267:R3330" si="309">IFERROR(E3267/N3267, 0)</f>
        <v>70.285714285714292</v>
      </c>
      <c r="S3267" t="str">
        <f t="shared" ref="S3267:S3330" si="310">LEFT(P3267, SEARCH("/",P3267,1)-1)</f>
        <v>theater</v>
      </c>
      <c r="T3267" t="str">
        <f t="shared" ref="T3267:T3330" si="311">RIGHT(P3267,LEN(P3267)-(FIND("/",P3267,1)))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1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3">
        <f t="shared" si="308"/>
        <v>131.28333333333333</v>
      </c>
      <c r="R3268" s="15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1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3">
        <f t="shared" si="308"/>
        <v>102.1</v>
      </c>
      <c r="R3269" s="15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1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3">
        <f t="shared" si="308"/>
        <v>128</v>
      </c>
      <c r="R3270" s="15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1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3">
        <f t="shared" si="308"/>
        <v>101.49999999999999</v>
      </c>
      <c r="R3271" s="15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1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3">
        <f t="shared" si="308"/>
        <v>101.66666666666666</v>
      </c>
      <c r="R3272" s="15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1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3">
        <f t="shared" si="308"/>
        <v>130</v>
      </c>
      <c r="R3273" s="15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1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3">
        <f t="shared" si="308"/>
        <v>154.43</v>
      </c>
      <c r="R3274" s="15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1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3">
        <f t="shared" si="308"/>
        <v>107.4</v>
      </c>
      <c r="R3275" s="15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1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3">
        <f t="shared" si="308"/>
        <v>101.32258064516128</v>
      </c>
      <c r="R3276" s="15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1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3">
        <f t="shared" si="308"/>
        <v>100.27777777777777</v>
      </c>
      <c r="R3277" s="15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1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3">
        <f t="shared" si="308"/>
        <v>116.84444444444443</v>
      </c>
      <c r="R3278" s="15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1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3">
        <f t="shared" si="308"/>
        <v>108.60000000000001</v>
      </c>
      <c r="R3279" s="15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1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3">
        <f t="shared" si="308"/>
        <v>103.4</v>
      </c>
      <c r="R3280" s="15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1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3">
        <f t="shared" si="308"/>
        <v>114.27586206896552</v>
      </c>
      <c r="R3281" s="15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1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3">
        <f t="shared" si="308"/>
        <v>103</v>
      </c>
      <c r="R3282" s="15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1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3">
        <f t="shared" si="308"/>
        <v>121.6</v>
      </c>
      <c r="R3283" s="15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1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3">
        <f t="shared" si="308"/>
        <v>102.6467741935484</v>
      </c>
      <c r="R3284" s="15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1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3">
        <f t="shared" si="308"/>
        <v>104.75000000000001</v>
      </c>
      <c r="R3285" s="15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1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3">
        <f t="shared" si="308"/>
        <v>101.6</v>
      </c>
      <c r="R3286" s="15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1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3">
        <f t="shared" si="308"/>
        <v>112.10242048409683</v>
      </c>
      <c r="R3287" s="15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1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3">
        <f t="shared" si="308"/>
        <v>101.76666666666667</v>
      </c>
      <c r="R3288" s="15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1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3">
        <f t="shared" si="308"/>
        <v>100</v>
      </c>
      <c r="R3289" s="15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1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3">
        <f t="shared" si="308"/>
        <v>100.26489999999998</v>
      </c>
      <c r="R3290" s="15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1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3">
        <f t="shared" si="308"/>
        <v>133.04200000000003</v>
      </c>
      <c r="R3291" s="15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1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3">
        <f t="shared" si="308"/>
        <v>121.2</v>
      </c>
      <c r="R3292" s="15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1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3">
        <f t="shared" si="308"/>
        <v>113.99999999999999</v>
      </c>
      <c r="R3293" s="15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1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3">
        <f t="shared" si="308"/>
        <v>286.13861386138615</v>
      </c>
      <c r="R3294" s="15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1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3">
        <f t="shared" si="308"/>
        <v>170.44444444444446</v>
      </c>
      <c r="R3295" s="15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1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3">
        <f t="shared" si="308"/>
        <v>118.33333333333333</v>
      </c>
      <c r="R3296" s="15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1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3">
        <f t="shared" si="308"/>
        <v>102.85857142857142</v>
      </c>
      <c r="R3297" s="15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1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3">
        <f t="shared" si="308"/>
        <v>144.06666666666666</v>
      </c>
      <c r="R3298" s="15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1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3">
        <f t="shared" si="308"/>
        <v>100.07272727272726</v>
      </c>
      <c r="R3299" s="15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1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3">
        <f t="shared" si="308"/>
        <v>101.73</v>
      </c>
      <c r="R3300" s="15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1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3">
        <f t="shared" si="308"/>
        <v>116.19999999999999</v>
      </c>
      <c r="R3301" s="15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1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3">
        <f t="shared" si="308"/>
        <v>136.16666666666666</v>
      </c>
      <c r="R3302" s="15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1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3">
        <f t="shared" si="308"/>
        <v>133.46666666666667</v>
      </c>
      <c r="R3303" s="15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1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3">
        <f t="shared" si="308"/>
        <v>103.39285714285715</v>
      </c>
      <c r="R3304" s="15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1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3">
        <f t="shared" si="308"/>
        <v>115.88888888888889</v>
      </c>
      <c r="R3305" s="15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1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3">
        <f t="shared" si="308"/>
        <v>104.51666666666665</v>
      </c>
      <c r="R3306" s="15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1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3">
        <f t="shared" si="308"/>
        <v>102.02500000000001</v>
      </c>
      <c r="R3307" s="15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1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3">
        <f t="shared" si="308"/>
        <v>175.33333333333334</v>
      </c>
      <c r="R3308" s="15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1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3">
        <f t="shared" si="308"/>
        <v>106.67999999999999</v>
      </c>
      <c r="R3309" s="15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1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3">
        <f t="shared" si="308"/>
        <v>122.28571428571429</v>
      </c>
      <c r="R3310" s="15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1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3">
        <f t="shared" si="308"/>
        <v>159.42857142857144</v>
      </c>
      <c r="R3311" s="15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1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3">
        <f t="shared" si="308"/>
        <v>100.07692307692308</v>
      </c>
      <c r="R3312" s="15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1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3">
        <f t="shared" si="308"/>
        <v>109.84</v>
      </c>
      <c r="R3313" s="15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1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3">
        <f t="shared" si="308"/>
        <v>100.03999999999999</v>
      </c>
      <c r="R3314" s="15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1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3">
        <f t="shared" si="308"/>
        <v>116.05000000000001</v>
      </c>
      <c r="R3315" s="15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1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3">
        <f t="shared" si="308"/>
        <v>210.75</v>
      </c>
      <c r="R3316" s="15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1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3">
        <f t="shared" si="308"/>
        <v>110.00000000000001</v>
      </c>
      <c r="R3317" s="15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1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3">
        <f t="shared" si="308"/>
        <v>100.08673425918037</v>
      </c>
      <c r="R3318" s="15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1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3">
        <f t="shared" si="308"/>
        <v>106.19047619047619</v>
      </c>
      <c r="R3319" s="15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1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3">
        <f t="shared" si="308"/>
        <v>125.6</v>
      </c>
      <c r="R3320" s="15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1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3">
        <f t="shared" si="308"/>
        <v>108</v>
      </c>
      <c r="R3321" s="15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1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3">
        <f t="shared" si="308"/>
        <v>101</v>
      </c>
      <c r="R3322" s="15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1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3">
        <f t="shared" si="308"/>
        <v>107.4</v>
      </c>
      <c r="R3323" s="15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1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3">
        <f t="shared" si="308"/>
        <v>101.51515151515152</v>
      </c>
      <c r="R3324" s="15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1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3">
        <f t="shared" si="308"/>
        <v>125.89999999999999</v>
      </c>
      <c r="R3325" s="15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1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3">
        <f t="shared" si="308"/>
        <v>101.66666666666666</v>
      </c>
      <c r="R3326" s="15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1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3">
        <f t="shared" si="308"/>
        <v>112.5</v>
      </c>
      <c r="R3327" s="15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1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3">
        <f t="shared" si="308"/>
        <v>101.375</v>
      </c>
      <c r="R3328" s="15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1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3">
        <f t="shared" si="308"/>
        <v>101.25</v>
      </c>
      <c r="R3329" s="15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6"/>
        <v>41825.041666666664</v>
      </c>
      <c r="K3330">
        <v>1404308883</v>
      </c>
      <c r="L3330" s="11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3">
        <f t="shared" si="308"/>
        <v>146.38888888888889</v>
      </c>
      <c r="R3330" s="15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2">(((I3331/60)/60)/24)+DATE(1970,1,1)</f>
        <v>41847.958333333336</v>
      </c>
      <c r="K3331">
        <v>1405583108</v>
      </c>
      <c r="L3331" s="11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3">
        <f t="shared" ref="Q3331:Q3394" si="314">E3331/D3331*100</f>
        <v>116.8</v>
      </c>
      <c r="R3331" s="15">
        <f t="shared" ref="R3331:R3394" si="315">IFERROR(E3331/N3331, 0)</f>
        <v>44.92307692307692</v>
      </c>
      <c r="S3331" t="str">
        <f t="shared" ref="S3331:S3394" si="316">LEFT(P3331, SEARCH("/",P3331,1)-1)</f>
        <v>theater</v>
      </c>
      <c r="T3331" t="str">
        <f t="shared" ref="T3331:T3394" si="317">RIGHT(P3331,LEN(P3331)-(FIND("/",P3331,1)))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1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3">
        <f t="shared" si="314"/>
        <v>106.26666666666667</v>
      </c>
      <c r="R3332" s="15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1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3">
        <f t="shared" si="314"/>
        <v>104.52</v>
      </c>
      <c r="R3333" s="15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1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3">
        <f t="shared" si="314"/>
        <v>100</v>
      </c>
      <c r="R3334" s="15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1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3">
        <f t="shared" si="314"/>
        <v>104.57142857142858</v>
      </c>
      <c r="R3335" s="15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1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3">
        <f t="shared" si="314"/>
        <v>138.62051149573753</v>
      </c>
      <c r="R3336" s="15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1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3">
        <f t="shared" si="314"/>
        <v>100.32000000000001</v>
      </c>
      <c r="R3337" s="15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1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3">
        <f t="shared" si="314"/>
        <v>100</v>
      </c>
      <c r="R3338" s="15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1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3">
        <f t="shared" si="314"/>
        <v>110.2</v>
      </c>
      <c r="R3339" s="15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1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3">
        <f t="shared" si="314"/>
        <v>102.18</v>
      </c>
      <c r="R3340" s="15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1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3">
        <f t="shared" si="314"/>
        <v>104.35000000000001</v>
      </c>
      <c r="R3341" s="15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1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3">
        <f t="shared" si="314"/>
        <v>138.16666666666666</v>
      </c>
      <c r="R3342" s="15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1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3">
        <f t="shared" si="314"/>
        <v>100</v>
      </c>
      <c r="R3343" s="15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1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3">
        <f t="shared" si="314"/>
        <v>101.66666666666666</v>
      </c>
      <c r="R3344" s="15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1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3">
        <f t="shared" si="314"/>
        <v>171.42857142857142</v>
      </c>
      <c r="R3345" s="15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1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3">
        <f t="shared" si="314"/>
        <v>101.44444444444444</v>
      </c>
      <c r="R3346" s="15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1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3">
        <f t="shared" si="314"/>
        <v>130</v>
      </c>
      <c r="R3347" s="15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1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3">
        <f t="shared" si="314"/>
        <v>110.00000000000001</v>
      </c>
      <c r="R3348" s="15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1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3">
        <f t="shared" si="314"/>
        <v>119.44999999999999</v>
      </c>
      <c r="R3349" s="15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1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3">
        <f t="shared" si="314"/>
        <v>100.2909090909091</v>
      </c>
      <c r="R3350" s="15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1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3">
        <f t="shared" si="314"/>
        <v>153.4</v>
      </c>
      <c r="R3351" s="15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1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3">
        <f t="shared" si="314"/>
        <v>104.42857142857143</v>
      </c>
      <c r="R3352" s="15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1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3">
        <f t="shared" si="314"/>
        <v>101.1</v>
      </c>
      <c r="R3353" s="15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1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3">
        <f t="shared" si="314"/>
        <v>107.52</v>
      </c>
      <c r="R3354" s="15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1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3">
        <f t="shared" si="314"/>
        <v>315</v>
      </c>
      <c r="R3355" s="15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1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3">
        <f t="shared" si="314"/>
        <v>101.93333333333334</v>
      </c>
      <c r="R3356" s="15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1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3">
        <f t="shared" si="314"/>
        <v>126.28571428571429</v>
      </c>
      <c r="R3357" s="15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1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3">
        <f t="shared" si="314"/>
        <v>101.4</v>
      </c>
      <c r="R3358" s="15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1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3">
        <f t="shared" si="314"/>
        <v>101</v>
      </c>
      <c r="R3359" s="15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1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3">
        <f t="shared" si="314"/>
        <v>102.99000000000001</v>
      </c>
      <c r="R3360" s="15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1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3">
        <f t="shared" si="314"/>
        <v>106.25</v>
      </c>
      <c r="R3361" s="15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1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3">
        <f t="shared" si="314"/>
        <v>101.37777777777779</v>
      </c>
      <c r="R3362" s="15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1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3">
        <f t="shared" si="314"/>
        <v>113.46000000000001</v>
      </c>
      <c r="R3363" s="15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1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3">
        <f t="shared" si="314"/>
        <v>218.00000000000003</v>
      </c>
      <c r="R3364" s="15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1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3">
        <f t="shared" si="314"/>
        <v>101.41935483870968</v>
      </c>
      <c r="R3365" s="15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1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3">
        <f t="shared" si="314"/>
        <v>105.93333333333332</v>
      </c>
      <c r="R3366" s="15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1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3">
        <f t="shared" si="314"/>
        <v>104</v>
      </c>
      <c r="R3367" s="15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1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3">
        <f t="shared" si="314"/>
        <v>221</v>
      </c>
      <c r="R3368" s="15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1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3">
        <f t="shared" si="314"/>
        <v>118.66666666666667</v>
      </c>
      <c r="R3369" s="15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1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3">
        <f t="shared" si="314"/>
        <v>104.60000000000001</v>
      </c>
      <c r="R3370" s="15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1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3">
        <f t="shared" si="314"/>
        <v>103.89999999999999</v>
      </c>
      <c r="R3371" s="15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1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3">
        <f t="shared" si="314"/>
        <v>117.73333333333333</v>
      </c>
      <c r="R3372" s="15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1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3">
        <f t="shared" si="314"/>
        <v>138.5</v>
      </c>
      <c r="R3373" s="15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1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3">
        <f t="shared" si="314"/>
        <v>103.49999999999999</v>
      </c>
      <c r="R3374" s="15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1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3">
        <f t="shared" si="314"/>
        <v>100.25</v>
      </c>
      <c r="R3375" s="15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1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3">
        <f t="shared" si="314"/>
        <v>106.57142857142856</v>
      </c>
      <c r="R3376" s="15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1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3">
        <f t="shared" si="314"/>
        <v>100</v>
      </c>
      <c r="R3377" s="15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1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3">
        <f t="shared" si="314"/>
        <v>100.01249999999999</v>
      </c>
      <c r="R3378" s="15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1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3">
        <f t="shared" si="314"/>
        <v>101.05</v>
      </c>
      <c r="R3379" s="15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1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3">
        <f t="shared" si="314"/>
        <v>107.63636363636364</v>
      </c>
      <c r="R3380" s="15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1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3">
        <f t="shared" si="314"/>
        <v>103.64999999999999</v>
      </c>
      <c r="R3381" s="15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1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3">
        <f t="shared" si="314"/>
        <v>104.43333333333334</v>
      </c>
      <c r="R3382" s="15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1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3">
        <f t="shared" si="314"/>
        <v>102.25</v>
      </c>
      <c r="R3383" s="15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1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3">
        <f t="shared" si="314"/>
        <v>100.74285714285713</v>
      </c>
      <c r="R3384" s="15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1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3">
        <f t="shared" si="314"/>
        <v>111.71428571428572</v>
      </c>
      <c r="R3385" s="15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1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3">
        <f t="shared" si="314"/>
        <v>100.01100000000001</v>
      </c>
      <c r="R3386" s="15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1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13">
        <f t="shared" si="314"/>
        <v>100</v>
      </c>
      <c r="R3387" s="15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1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3">
        <f t="shared" si="314"/>
        <v>105</v>
      </c>
      <c r="R3388" s="15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1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3">
        <f t="shared" si="314"/>
        <v>116.86666666666667</v>
      </c>
      <c r="R3389" s="15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1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3">
        <f t="shared" si="314"/>
        <v>103.8</v>
      </c>
      <c r="R3390" s="15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1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3">
        <f t="shared" si="314"/>
        <v>114.5</v>
      </c>
      <c r="R3391" s="15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1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3">
        <f t="shared" si="314"/>
        <v>102.4</v>
      </c>
      <c r="R3392" s="15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1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3">
        <f t="shared" si="314"/>
        <v>223</v>
      </c>
      <c r="R3393" s="15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2"/>
        <v>42496.845543981486</v>
      </c>
      <c r="K3394">
        <v>1458245855</v>
      </c>
      <c r="L3394" s="11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3">
        <f t="shared" si="314"/>
        <v>100</v>
      </c>
      <c r="R3394" s="15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8">(((I3395/60)/60)/24)+DATE(1970,1,1)</f>
        <v>41949.031944444447</v>
      </c>
      <c r="K3395">
        <v>1413065230</v>
      </c>
      <c r="L3395" s="11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3">
        <f t="shared" ref="Q3395:Q3458" si="320">E3395/D3395*100</f>
        <v>105.80000000000001</v>
      </c>
      <c r="R3395" s="15">
        <f t="shared" ref="R3395:R3458" si="321">IFERROR(E3395/N3395, 0)</f>
        <v>36.06818181818182</v>
      </c>
      <c r="S3395" t="str">
        <f t="shared" ref="S3395:S3458" si="322">LEFT(P3395, SEARCH("/",P3395,1)-1)</f>
        <v>theater</v>
      </c>
      <c r="T3395" t="str">
        <f t="shared" ref="T3395:T3458" si="323">RIGHT(P3395,LEN(P3395)-(FIND("/",P3395,1)))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1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3">
        <f t="shared" si="320"/>
        <v>142.36363636363635</v>
      </c>
      <c r="R3396" s="15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1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3">
        <f t="shared" si="320"/>
        <v>184</v>
      </c>
      <c r="R3397" s="15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1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3">
        <f t="shared" si="320"/>
        <v>104.33333333333333</v>
      </c>
      <c r="R3398" s="15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1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3">
        <f t="shared" si="320"/>
        <v>112.00000000000001</v>
      </c>
      <c r="R3399" s="15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1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3">
        <f t="shared" si="320"/>
        <v>111.07499999999999</v>
      </c>
      <c r="R3400" s="15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1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3">
        <f t="shared" si="320"/>
        <v>103.75000000000001</v>
      </c>
      <c r="R3401" s="15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1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3">
        <f t="shared" si="320"/>
        <v>100.41</v>
      </c>
      <c r="R3402" s="15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1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3">
        <f t="shared" si="320"/>
        <v>101.86206896551724</v>
      </c>
      <c r="R3403" s="15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1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3">
        <f t="shared" si="320"/>
        <v>109.76666666666665</v>
      </c>
      <c r="R3404" s="15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1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3">
        <f t="shared" si="320"/>
        <v>100</v>
      </c>
      <c r="R3405" s="15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1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3">
        <f t="shared" si="320"/>
        <v>122</v>
      </c>
      <c r="R3406" s="15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1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3">
        <f t="shared" si="320"/>
        <v>137.57142857142856</v>
      </c>
      <c r="R3407" s="15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1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3">
        <f t="shared" si="320"/>
        <v>100.31000000000002</v>
      </c>
      <c r="R3408" s="15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1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3">
        <f t="shared" si="320"/>
        <v>107.1</v>
      </c>
      <c r="R3409" s="15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1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3">
        <f t="shared" si="320"/>
        <v>211</v>
      </c>
      <c r="R3410" s="15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1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3">
        <f t="shared" si="320"/>
        <v>123.6</v>
      </c>
      <c r="R3411" s="15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1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3">
        <f t="shared" si="320"/>
        <v>108.5</v>
      </c>
      <c r="R3412" s="15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1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3">
        <f t="shared" si="320"/>
        <v>103.56666666666668</v>
      </c>
      <c r="R3413" s="15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1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3">
        <f t="shared" si="320"/>
        <v>100</v>
      </c>
      <c r="R3414" s="15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1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3">
        <f t="shared" si="320"/>
        <v>130</v>
      </c>
      <c r="R3415" s="15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1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3">
        <f t="shared" si="320"/>
        <v>103.49999999999999</v>
      </c>
      <c r="R3416" s="15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1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3">
        <f t="shared" si="320"/>
        <v>100</v>
      </c>
      <c r="R3417" s="15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1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3">
        <f t="shared" si="320"/>
        <v>119.6</v>
      </c>
      <c r="R3418" s="15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1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13">
        <f t="shared" si="320"/>
        <v>100.00058823529412</v>
      </c>
      <c r="R3419" s="15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1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3">
        <f t="shared" si="320"/>
        <v>100.875</v>
      </c>
      <c r="R3420" s="15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1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3">
        <f t="shared" si="320"/>
        <v>106.54545454545455</v>
      </c>
      <c r="R3421" s="15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1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3">
        <f t="shared" si="320"/>
        <v>138</v>
      </c>
      <c r="R3422" s="15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1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3">
        <f t="shared" si="320"/>
        <v>101.15</v>
      </c>
      <c r="R3423" s="15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1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3">
        <f t="shared" si="320"/>
        <v>109.1</v>
      </c>
      <c r="R3424" s="15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1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3">
        <f t="shared" si="320"/>
        <v>140</v>
      </c>
      <c r="R3425" s="15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1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3">
        <f t="shared" si="320"/>
        <v>103.58333333333334</v>
      </c>
      <c r="R3426" s="15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1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3">
        <f t="shared" si="320"/>
        <v>102.97033333333331</v>
      </c>
      <c r="R3427" s="15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1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3">
        <f t="shared" si="320"/>
        <v>108.13333333333333</v>
      </c>
      <c r="R3428" s="15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1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3">
        <f t="shared" si="320"/>
        <v>100</v>
      </c>
      <c r="R3429" s="15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1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3">
        <f t="shared" si="320"/>
        <v>102.75000000000001</v>
      </c>
      <c r="R3430" s="15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1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3">
        <f t="shared" si="320"/>
        <v>130</v>
      </c>
      <c r="R3431" s="15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1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3">
        <f t="shared" si="320"/>
        <v>108.54949999999999</v>
      </c>
      <c r="R3432" s="15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1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3">
        <f t="shared" si="320"/>
        <v>100</v>
      </c>
      <c r="R3433" s="15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1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3">
        <f t="shared" si="320"/>
        <v>109.65</v>
      </c>
      <c r="R3434" s="15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1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3">
        <f t="shared" si="320"/>
        <v>100.26315789473684</v>
      </c>
      <c r="R3435" s="15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1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3">
        <f t="shared" si="320"/>
        <v>105.55000000000001</v>
      </c>
      <c r="R3436" s="15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1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3">
        <f t="shared" si="320"/>
        <v>112.00000000000001</v>
      </c>
      <c r="R3437" s="15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1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3">
        <f t="shared" si="320"/>
        <v>105.89999999999999</v>
      </c>
      <c r="R3438" s="15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1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3">
        <f t="shared" si="320"/>
        <v>101</v>
      </c>
      <c r="R3439" s="15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1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3">
        <f t="shared" si="320"/>
        <v>104.2</v>
      </c>
      <c r="R3440" s="15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1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3">
        <f t="shared" si="320"/>
        <v>134.67833333333334</v>
      </c>
      <c r="R3441" s="15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1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3">
        <f t="shared" si="320"/>
        <v>105.2184</v>
      </c>
      <c r="R3442" s="15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1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3">
        <f t="shared" si="320"/>
        <v>102.60000000000001</v>
      </c>
      <c r="R3443" s="15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1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3">
        <f t="shared" si="320"/>
        <v>100</v>
      </c>
      <c r="R3444" s="15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1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3">
        <f t="shared" si="320"/>
        <v>185.5</v>
      </c>
      <c r="R3445" s="15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1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3">
        <f t="shared" si="320"/>
        <v>289</v>
      </c>
      <c r="R3446" s="15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1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3">
        <f t="shared" si="320"/>
        <v>100</v>
      </c>
      <c r="R3447" s="15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1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3">
        <f t="shared" si="320"/>
        <v>108.2</v>
      </c>
      <c r="R3448" s="15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1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3">
        <f t="shared" si="320"/>
        <v>107.80000000000001</v>
      </c>
      <c r="R3449" s="15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1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3">
        <f t="shared" si="320"/>
        <v>109.76190476190477</v>
      </c>
      <c r="R3450" s="15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1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3">
        <f t="shared" si="320"/>
        <v>170.625</v>
      </c>
      <c r="R3451" s="15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1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3">
        <f t="shared" si="320"/>
        <v>152</v>
      </c>
      <c r="R3452" s="15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1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3">
        <f t="shared" si="320"/>
        <v>101.23076923076924</v>
      </c>
      <c r="R3453" s="15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1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3">
        <f t="shared" si="320"/>
        <v>153.19999999999999</v>
      </c>
      <c r="R3454" s="15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1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3">
        <f t="shared" si="320"/>
        <v>128.33333333333334</v>
      </c>
      <c r="R3455" s="15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1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3">
        <f t="shared" si="320"/>
        <v>100.71428571428571</v>
      </c>
      <c r="R3456" s="15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1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3">
        <f t="shared" si="320"/>
        <v>100.64999999999999</v>
      </c>
      <c r="R3457" s="15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8"/>
        <v>41852.290972222225</v>
      </c>
      <c r="K3458">
        <v>1404190567</v>
      </c>
      <c r="L3458" s="11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3">
        <f t="shared" si="320"/>
        <v>191.3</v>
      </c>
      <c r="R3458" s="15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4">(((I3459/60)/60)/24)+DATE(1970,1,1)</f>
        <v>42047.249305555553</v>
      </c>
      <c r="K3459">
        <v>1421081857</v>
      </c>
      <c r="L3459" s="11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3">
        <f t="shared" ref="Q3459:Q3522" si="326">E3459/D3459*100</f>
        <v>140.19999999999999</v>
      </c>
      <c r="R3459" s="15">
        <f t="shared" ref="R3459:R3522" si="327">IFERROR(E3459/N3459, 0)</f>
        <v>50.981818181818184</v>
      </c>
      <c r="S3459" t="str">
        <f t="shared" ref="S3459:S3522" si="328">LEFT(P3459, SEARCH("/",P3459,1)-1)</f>
        <v>theater</v>
      </c>
      <c r="T3459" t="str">
        <f t="shared" ref="T3459:T3522" si="329">RIGHT(P3459,LEN(P3459)-(FIND("/",P3459,1)))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1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3">
        <f t="shared" si="326"/>
        <v>124.33537832310839</v>
      </c>
      <c r="R3460" s="15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1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3">
        <f t="shared" si="326"/>
        <v>126.2</v>
      </c>
      <c r="R3461" s="15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1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3">
        <f t="shared" si="326"/>
        <v>190</v>
      </c>
      <c r="R3462" s="15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1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3">
        <f t="shared" si="326"/>
        <v>139</v>
      </c>
      <c r="R3463" s="15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1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3">
        <f t="shared" si="326"/>
        <v>202</v>
      </c>
      <c r="R3464" s="15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1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3">
        <f t="shared" si="326"/>
        <v>103.38000000000001</v>
      </c>
      <c r="R3465" s="15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1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3">
        <f t="shared" si="326"/>
        <v>102.3236</v>
      </c>
      <c r="R3466" s="15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1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3">
        <f t="shared" si="326"/>
        <v>103</v>
      </c>
      <c r="R3467" s="15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1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3">
        <f t="shared" si="326"/>
        <v>127.14285714285714</v>
      </c>
      <c r="R3468" s="15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1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3">
        <f t="shared" si="326"/>
        <v>101</v>
      </c>
      <c r="R3469" s="15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1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3">
        <f t="shared" si="326"/>
        <v>121.78</v>
      </c>
      <c r="R3470" s="15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1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3">
        <f t="shared" si="326"/>
        <v>113.39285714285714</v>
      </c>
      <c r="R3471" s="15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1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3">
        <f t="shared" si="326"/>
        <v>150</v>
      </c>
      <c r="R3472" s="15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1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3">
        <f t="shared" si="326"/>
        <v>214.6</v>
      </c>
      <c r="R3473" s="15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1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3">
        <f t="shared" si="326"/>
        <v>102.05</v>
      </c>
      <c r="R3474" s="15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1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3">
        <f t="shared" si="326"/>
        <v>100</v>
      </c>
      <c r="R3475" s="15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1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3">
        <f t="shared" si="326"/>
        <v>101</v>
      </c>
      <c r="R3476" s="15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1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3">
        <f t="shared" si="326"/>
        <v>113.33333333333333</v>
      </c>
      <c r="R3477" s="15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1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3">
        <f t="shared" si="326"/>
        <v>104</v>
      </c>
      <c r="R3478" s="15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1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3">
        <f t="shared" si="326"/>
        <v>115.33333333333333</v>
      </c>
      <c r="R3479" s="15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1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3">
        <f t="shared" si="326"/>
        <v>112.85000000000001</v>
      </c>
      <c r="R3480" s="15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1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3">
        <f t="shared" si="326"/>
        <v>127.86666666666666</v>
      </c>
      <c r="R3481" s="15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1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3">
        <f t="shared" si="326"/>
        <v>142.66666666666669</v>
      </c>
      <c r="R3482" s="15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1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3">
        <f t="shared" si="326"/>
        <v>118.8</v>
      </c>
      <c r="R3483" s="15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1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3">
        <f t="shared" si="326"/>
        <v>138.33333333333334</v>
      </c>
      <c r="R3484" s="15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1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3">
        <f t="shared" si="326"/>
        <v>159.9402985074627</v>
      </c>
      <c r="R3485" s="15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1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3">
        <f t="shared" si="326"/>
        <v>114.24000000000001</v>
      </c>
      <c r="R3486" s="15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1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3">
        <f t="shared" si="326"/>
        <v>100.60606060606061</v>
      </c>
      <c r="R3487" s="15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1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3">
        <f t="shared" si="326"/>
        <v>155.20000000000002</v>
      </c>
      <c r="R3488" s="15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1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3">
        <f t="shared" si="326"/>
        <v>127.75000000000001</v>
      </c>
      <c r="R3489" s="15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1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3">
        <f t="shared" si="326"/>
        <v>121.2</v>
      </c>
      <c r="R3490" s="15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1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3">
        <f t="shared" si="326"/>
        <v>112.7</v>
      </c>
      <c r="R3491" s="15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1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3">
        <f t="shared" si="326"/>
        <v>127.49999999999999</v>
      </c>
      <c r="R3492" s="15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1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3">
        <f t="shared" si="326"/>
        <v>158.20000000000002</v>
      </c>
      <c r="R3493" s="15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1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3">
        <f t="shared" si="326"/>
        <v>105.26894736842105</v>
      </c>
      <c r="R3494" s="15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1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3">
        <f t="shared" si="326"/>
        <v>100</v>
      </c>
      <c r="R3495" s="15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1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3">
        <f t="shared" si="326"/>
        <v>100</v>
      </c>
      <c r="R3496" s="15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1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3">
        <f t="shared" si="326"/>
        <v>106.86</v>
      </c>
      <c r="R3497" s="15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1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3">
        <f t="shared" si="326"/>
        <v>124.4</v>
      </c>
      <c r="R3498" s="15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1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3">
        <f t="shared" si="326"/>
        <v>108.70406189555126</v>
      </c>
      <c r="R3499" s="15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1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3">
        <f t="shared" si="326"/>
        <v>102.42424242424242</v>
      </c>
      <c r="R3500" s="15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1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3">
        <f t="shared" si="326"/>
        <v>105.5</v>
      </c>
      <c r="R3501" s="15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1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3">
        <f t="shared" si="326"/>
        <v>106.3</v>
      </c>
      <c r="R3502" s="15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1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3">
        <f t="shared" si="326"/>
        <v>100.66666666666666</v>
      </c>
      <c r="R3503" s="15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1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3">
        <f t="shared" si="326"/>
        <v>105.4</v>
      </c>
      <c r="R3504" s="15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1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3">
        <f t="shared" si="326"/>
        <v>107.55999999999999</v>
      </c>
      <c r="R3505" s="15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1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3">
        <f t="shared" si="326"/>
        <v>100</v>
      </c>
      <c r="R3506" s="15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1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3">
        <f t="shared" si="326"/>
        <v>103.76</v>
      </c>
      <c r="R3507" s="15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1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3">
        <f t="shared" si="326"/>
        <v>101.49999999999999</v>
      </c>
      <c r="R3508" s="15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1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3">
        <f t="shared" si="326"/>
        <v>104.4</v>
      </c>
      <c r="R3509" s="15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1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3">
        <f t="shared" si="326"/>
        <v>180</v>
      </c>
      <c r="R3510" s="15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1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3">
        <f t="shared" si="326"/>
        <v>106.33333333333333</v>
      </c>
      <c r="R3511" s="15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1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3">
        <f t="shared" si="326"/>
        <v>100.55555555555556</v>
      </c>
      <c r="R3512" s="15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1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3">
        <f t="shared" si="326"/>
        <v>101.2</v>
      </c>
      <c r="R3513" s="15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1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3">
        <f t="shared" si="326"/>
        <v>100</v>
      </c>
      <c r="R3514" s="15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1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3">
        <f t="shared" si="326"/>
        <v>118.39285714285714</v>
      </c>
      <c r="R3515" s="15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1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3">
        <f t="shared" si="326"/>
        <v>110.00000000000001</v>
      </c>
      <c r="R3516" s="15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1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3">
        <f t="shared" si="326"/>
        <v>102.66666666666666</v>
      </c>
      <c r="R3517" s="15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1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3">
        <f t="shared" si="326"/>
        <v>100</v>
      </c>
      <c r="R3518" s="15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1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3">
        <f t="shared" si="326"/>
        <v>100</v>
      </c>
      <c r="R3519" s="15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1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3">
        <f t="shared" si="326"/>
        <v>110.04599999999999</v>
      </c>
      <c r="R3520" s="15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1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3">
        <f t="shared" si="326"/>
        <v>101.35000000000001</v>
      </c>
      <c r="R3521" s="15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4"/>
        <v>42253.57430555555</v>
      </c>
      <c r="K3522">
        <v>1439322412</v>
      </c>
      <c r="L3522" s="11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3">
        <f t="shared" si="326"/>
        <v>100.75</v>
      </c>
      <c r="R3522" s="15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0">(((I3523/60)/60)/24)+DATE(1970,1,1)</f>
        <v>41911.361342592594</v>
      </c>
      <c r="K3523">
        <v>1409388020</v>
      </c>
      <c r="L3523" s="11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3">
        <f t="shared" ref="Q3523:Q3586" si="332">E3523/D3523*100</f>
        <v>169.42857142857144</v>
      </c>
      <c r="R3523" s="15">
        <f t="shared" ref="R3523:R3586" si="333">IFERROR(E3523/N3523, 0)</f>
        <v>45.615384615384613</v>
      </c>
      <c r="S3523" t="str">
        <f t="shared" ref="S3523:S3586" si="334">LEFT(P3523, SEARCH("/",P3523,1)-1)</f>
        <v>theater</v>
      </c>
      <c r="T3523" t="str">
        <f t="shared" ref="T3523:T3586" si="335">RIGHT(P3523,LEN(P3523)-(FIND("/",P3523,1)))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1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3">
        <f t="shared" si="332"/>
        <v>100</v>
      </c>
      <c r="R3524" s="15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1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3">
        <f t="shared" si="332"/>
        <v>113.65</v>
      </c>
      <c r="R3525" s="15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1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3">
        <f t="shared" si="332"/>
        <v>101.56</v>
      </c>
      <c r="R3526" s="15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1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3">
        <f t="shared" si="332"/>
        <v>106</v>
      </c>
      <c r="R3527" s="15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1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3">
        <f t="shared" si="332"/>
        <v>102</v>
      </c>
      <c r="R3528" s="15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1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3">
        <f t="shared" si="332"/>
        <v>116.91666666666667</v>
      </c>
      <c r="R3529" s="15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1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3">
        <f t="shared" si="332"/>
        <v>101.15151515151514</v>
      </c>
      <c r="R3530" s="15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1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3">
        <f t="shared" si="332"/>
        <v>132</v>
      </c>
      <c r="R3531" s="15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1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3">
        <f t="shared" si="332"/>
        <v>100</v>
      </c>
      <c r="R3532" s="15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1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3">
        <f t="shared" si="332"/>
        <v>128</v>
      </c>
      <c r="R3533" s="15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1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3">
        <f t="shared" si="332"/>
        <v>118.95833333333334</v>
      </c>
      <c r="R3534" s="15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1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3">
        <f t="shared" si="332"/>
        <v>126.2</v>
      </c>
      <c r="R3535" s="15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1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3">
        <f t="shared" si="332"/>
        <v>156.20000000000002</v>
      </c>
      <c r="R3536" s="15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1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3">
        <f t="shared" si="332"/>
        <v>103.15</v>
      </c>
      <c r="R3537" s="15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1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3">
        <f t="shared" si="332"/>
        <v>153.33333333333334</v>
      </c>
      <c r="R3538" s="15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1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3">
        <f t="shared" si="332"/>
        <v>180.44444444444446</v>
      </c>
      <c r="R3539" s="15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1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3">
        <f t="shared" si="332"/>
        <v>128.44999999999999</v>
      </c>
      <c r="R3540" s="15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1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3">
        <f t="shared" si="332"/>
        <v>119.66666666666667</v>
      </c>
      <c r="R3541" s="15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1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3">
        <f t="shared" si="332"/>
        <v>123</v>
      </c>
      <c r="R3542" s="15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1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3">
        <f t="shared" si="332"/>
        <v>105</v>
      </c>
      <c r="R3543" s="15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1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3">
        <f t="shared" si="332"/>
        <v>102.23636363636363</v>
      </c>
      <c r="R3544" s="15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1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3">
        <f t="shared" si="332"/>
        <v>104.66666666666666</v>
      </c>
      <c r="R3545" s="15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1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3">
        <f t="shared" si="332"/>
        <v>100</v>
      </c>
      <c r="R3546" s="15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1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3">
        <f t="shared" si="332"/>
        <v>100.4</v>
      </c>
      <c r="R3547" s="15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1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3">
        <f t="shared" si="332"/>
        <v>102.27272727272727</v>
      </c>
      <c r="R3548" s="15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1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3">
        <f t="shared" si="332"/>
        <v>114.40928571428573</v>
      </c>
      <c r="R3549" s="15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1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3">
        <f t="shared" si="332"/>
        <v>101.9047619047619</v>
      </c>
      <c r="R3550" s="15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1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3">
        <f t="shared" si="332"/>
        <v>102</v>
      </c>
      <c r="R3551" s="15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1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3">
        <f t="shared" si="332"/>
        <v>104.80000000000001</v>
      </c>
      <c r="R3552" s="15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1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3">
        <f t="shared" si="332"/>
        <v>101.83333333333333</v>
      </c>
      <c r="R3553" s="15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1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3">
        <f t="shared" si="332"/>
        <v>100</v>
      </c>
      <c r="R3554" s="15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1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3">
        <f t="shared" si="332"/>
        <v>106.27272727272728</v>
      </c>
      <c r="R3555" s="15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1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3">
        <f t="shared" si="332"/>
        <v>113.42219999999999</v>
      </c>
      <c r="R3556" s="15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1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3">
        <f t="shared" si="332"/>
        <v>100</v>
      </c>
      <c r="R3557" s="15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1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3">
        <f t="shared" si="332"/>
        <v>100.45454545454547</v>
      </c>
      <c r="R3558" s="15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1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3">
        <f t="shared" si="332"/>
        <v>100.03599999999999</v>
      </c>
      <c r="R3559" s="15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1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3">
        <f t="shared" si="332"/>
        <v>144</v>
      </c>
      <c r="R3560" s="15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1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3">
        <f t="shared" si="332"/>
        <v>103.49999999999999</v>
      </c>
      <c r="R3561" s="15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1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3">
        <f t="shared" si="332"/>
        <v>108.43750000000001</v>
      </c>
      <c r="R3562" s="15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1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3">
        <f t="shared" si="332"/>
        <v>102.4</v>
      </c>
      <c r="R3563" s="15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1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3">
        <f t="shared" si="332"/>
        <v>148.88888888888889</v>
      </c>
      <c r="R3564" s="15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1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3">
        <f t="shared" si="332"/>
        <v>105.49000000000002</v>
      </c>
      <c r="R3565" s="15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1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3">
        <f t="shared" si="332"/>
        <v>100.49999999999999</v>
      </c>
      <c r="R3566" s="15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1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3">
        <f t="shared" si="332"/>
        <v>130.55555555555557</v>
      </c>
      <c r="R3567" s="15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1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3">
        <f t="shared" si="332"/>
        <v>104.75000000000001</v>
      </c>
      <c r="R3568" s="15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1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3">
        <f t="shared" si="332"/>
        <v>108.80000000000001</v>
      </c>
      <c r="R3569" s="15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1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3">
        <f t="shared" si="332"/>
        <v>111.00000000000001</v>
      </c>
      <c r="R3570" s="15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1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3">
        <f t="shared" si="332"/>
        <v>100.47999999999999</v>
      </c>
      <c r="R3571" s="15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1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3">
        <f t="shared" si="332"/>
        <v>114.35</v>
      </c>
      <c r="R3572" s="15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1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3">
        <f t="shared" si="332"/>
        <v>122.06666666666666</v>
      </c>
      <c r="R3573" s="15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1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3">
        <f t="shared" si="332"/>
        <v>100</v>
      </c>
      <c r="R3574" s="15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1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3">
        <f t="shared" si="332"/>
        <v>102.8</v>
      </c>
      <c r="R3575" s="15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1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3">
        <f t="shared" si="332"/>
        <v>106.12068965517241</v>
      </c>
      <c r="R3576" s="15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1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3">
        <f t="shared" si="332"/>
        <v>101.33000000000001</v>
      </c>
      <c r="R3577" s="15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1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3">
        <f t="shared" si="332"/>
        <v>100</v>
      </c>
      <c r="R3578" s="15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1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3">
        <f t="shared" si="332"/>
        <v>130</v>
      </c>
      <c r="R3579" s="15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1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3">
        <f t="shared" si="332"/>
        <v>100.01333333333334</v>
      </c>
      <c r="R3580" s="15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1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3">
        <f t="shared" si="332"/>
        <v>100</v>
      </c>
      <c r="R3581" s="15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1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3">
        <f t="shared" si="332"/>
        <v>113.88888888888889</v>
      </c>
      <c r="R3582" s="15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1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3">
        <f t="shared" si="332"/>
        <v>100</v>
      </c>
      <c r="R3583" s="15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1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3">
        <f t="shared" si="332"/>
        <v>287</v>
      </c>
      <c r="R3584" s="15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1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3">
        <f t="shared" si="332"/>
        <v>108.5</v>
      </c>
      <c r="R3585" s="15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0"/>
        <v>42198.316481481481</v>
      </c>
      <c r="K3586">
        <v>1434180944</v>
      </c>
      <c r="L3586" s="11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3">
        <f t="shared" si="332"/>
        <v>115.5</v>
      </c>
      <c r="R3586" s="15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6">(((I3587/60)/60)/24)+DATE(1970,1,1)</f>
        <v>41994.716319444444</v>
      </c>
      <c r="K3587">
        <v>1416589890</v>
      </c>
      <c r="L3587" s="11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3">
        <f t="shared" ref="Q3587:Q3650" si="338">E3587/D3587*100</f>
        <v>119.11764705882352</v>
      </c>
      <c r="R3587" s="15">
        <f t="shared" ref="R3587:R3650" si="339">IFERROR(E3587/N3587, 0)</f>
        <v>176.08695652173913</v>
      </c>
      <c r="S3587" t="str">
        <f t="shared" ref="S3587:S3650" si="340">LEFT(P3587, SEARCH("/",P3587,1)-1)</f>
        <v>theater</v>
      </c>
      <c r="T3587" t="str">
        <f t="shared" ref="T3587:T3650" si="341">RIGHT(P3587,LEN(P3587)-(FIND("/",P3587,1)))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1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3">
        <f t="shared" si="338"/>
        <v>109.42666666666668</v>
      </c>
      <c r="R3588" s="15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1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3">
        <f t="shared" si="338"/>
        <v>126.6</v>
      </c>
      <c r="R3589" s="15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1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3">
        <f t="shared" si="338"/>
        <v>100.49999999999999</v>
      </c>
      <c r="R3590" s="15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1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3">
        <f t="shared" si="338"/>
        <v>127.49999999999999</v>
      </c>
      <c r="R3591" s="15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1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3">
        <f t="shared" si="338"/>
        <v>100.05999999999999</v>
      </c>
      <c r="R3592" s="15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1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3">
        <f t="shared" si="338"/>
        <v>175</v>
      </c>
      <c r="R3593" s="15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1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3">
        <f t="shared" si="338"/>
        <v>127.25</v>
      </c>
      <c r="R3594" s="15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1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3">
        <f t="shared" si="338"/>
        <v>110.63333333333334</v>
      </c>
      <c r="R3595" s="15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1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3">
        <f t="shared" si="338"/>
        <v>125.93749999999999</v>
      </c>
      <c r="R3596" s="15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1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3">
        <f t="shared" si="338"/>
        <v>118.5</v>
      </c>
      <c r="R3597" s="15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1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3">
        <f t="shared" si="338"/>
        <v>107.72727272727273</v>
      </c>
      <c r="R3598" s="15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1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3">
        <f t="shared" si="338"/>
        <v>102.60000000000001</v>
      </c>
      <c r="R3599" s="15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1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3">
        <f t="shared" si="338"/>
        <v>110.1</v>
      </c>
      <c r="R3600" s="15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1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3">
        <f t="shared" si="338"/>
        <v>202</v>
      </c>
      <c r="R3601" s="15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1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3">
        <f t="shared" si="338"/>
        <v>130</v>
      </c>
      <c r="R3602" s="15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1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3">
        <f t="shared" si="338"/>
        <v>104.35000000000001</v>
      </c>
      <c r="R3603" s="15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1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3">
        <f t="shared" si="338"/>
        <v>100.05</v>
      </c>
      <c r="R3604" s="15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1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3">
        <f t="shared" si="338"/>
        <v>170.66666666666669</v>
      </c>
      <c r="R3605" s="15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1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3">
        <f t="shared" si="338"/>
        <v>112.83333333333334</v>
      </c>
      <c r="R3606" s="15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1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3">
        <f t="shared" si="338"/>
        <v>184</v>
      </c>
      <c r="R3607" s="15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1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3">
        <f t="shared" si="338"/>
        <v>130.26666666666665</v>
      </c>
      <c r="R3608" s="15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1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3">
        <f t="shared" si="338"/>
        <v>105.45454545454544</v>
      </c>
      <c r="R3609" s="15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1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3">
        <f t="shared" si="338"/>
        <v>100</v>
      </c>
      <c r="R3610" s="15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1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3">
        <f t="shared" si="338"/>
        <v>153.31632653061226</v>
      </c>
      <c r="R3611" s="15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1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3">
        <f t="shared" si="338"/>
        <v>162.30000000000001</v>
      </c>
      <c r="R3612" s="15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1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3">
        <f t="shared" si="338"/>
        <v>136</v>
      </c>
      <c r="R3613" s="15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1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3">
        <f t="shared" si="338"/>
        <v>144.4</v>
      </c>
      <c r="R3614" s="15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1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3">
        <f t="shared" si="338"/>
        <v>100</v>
      </c>
      <c r="R3615" s="15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1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3">
        <f t="shared" si="338"/>
        <v>100.8</v>
      </c>
      <c r="R3616" s="15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1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3">
        <f t="shared" si="338"/>
        <v>106.80000000000001</v>
      </c>
      <c r="R3617" s="15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1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3">
        <f t="shared" si="338"/>
        <v>124.8</v>
      </c>
      <c r="R3618" s="15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1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3">
        <f t="shared" si="338"/>
        <v>118.91891891891892</v>
      </c>
      <c r="R3619" s="15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1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3">
        <f t="shared" si="338"/>
        <v>101</v>
      </c>
      <c r="R3620" s="15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1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3">
        <f t="shared" si="338"/>
        <v>112.99999999999999</v>
      </c>
      <c r="R3621" s="15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1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3">
        <f t="shared" si="338"/>
        <v>105.19047619047619</v>
      </c>
      <c r="R3622" s="15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1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3">
        <f t="shared" si="338"/>
        <v>109.73333333333332</v>
      </c>
      <c r="R3623" s="15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1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3">
        <f t="shared" si="338"/>
        <v>100.099</v>
      </c>
      <c r="R3624" s="15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1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3">
        <f t="shared" si="338"/>
        <v>120</v>
      </c>
      <c r="R3625" s="15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1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3">
        <f t="shared" si="338"/>
        <v>104.93333333333332</v>
      </c>
      <c r="R3626" s="15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1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3">
        <f t="shared" si="338"/>
        <v>102.66666666666666</v>
      </c>
      <c r="R3627" s="15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1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3">
        <f t="shared" si="338"/>
        <v>101.82500000000002</v>
      </c>
      <c r="R3628" s="15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1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3">
        <f t="shared" si="338"/>
        <v>100</v>
      </c>
      <c r="R3629" s="15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1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3">
        <f t="shared" si="338"/>
        <v>0</v>
      </c>
      <c r="R3630" s="15">
        <f t="shared" si="339"/>
        <v>0</v>
      </c>
      <c r="S3630" t="str">
        <f t="shared" si="340"/>
        <v>theater</v>
      </c>
      <c r="T3630" t="str">
        <f t="shared" si="341"/>
        <v>musical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1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3">
        <f t="shared" si="338"/>
        <v>1.9999999999999998E-4</v>
      </c>
      <c r="R3631" s="15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1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3">
        <f t="shared" si="338"/>
        <v>3.3333333333333333E-2</v>
      </c>
      <c r="R3632" s="15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1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3">
        <f t="shared" si="338"/>
        <v>51.023391812865491</v>
      </c>
      <c r="R3633" s="15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1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3">
        <f t="shared" si="338"/>
        <v>20</v>
      </c>
      <c r="R3634" s="15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1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3">
        <f t="shared" si="338"/>
        <v>35.24</v>
      </c>
      <c r="R3635" s="15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1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3">
        <f t="shared" si="338"/>
        <v>4.246666666666667</v>
      </c>
      <c r="R3636" s="15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1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3">
        <f t="shared" si="338"/>
        <v>36.457142857142856</v>
      </c>
      <c r="R3637" s="15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1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3">
        <f t="shared" si="338"/>
        <v>0</v>
      </c>
      <c r="R3638" s="15">
        <f t="shared" si="339"/>
        <v>0</v>
      </c>
      <c r="S3638" t="str">
        <f t="shared" si="340"/>
        <v>theater</v>
      </c>
      <c r="T3638" t="str">
        <f t="shared" si="341"/>
        <v>musical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1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3">
        <f t="shared" si="338"/>
        <v>30.866666666666664</v>
      </c>
      <c r="R3639" s="15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1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3">
        <f t="shared" si="338"/>
        <v>6.5454545454545459</v>
      </c>
      <c r="R3640" s="15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1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3">
        <f t="shared" si="338"/>
        <v>4.0000000000000001E-3</v>
      </c>
      <c r="R3641" s="15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1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3">
        <f t="shared" si="338"/>
        <v>5.5</v>
      </c>
      <c r="R3642" s="15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1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3">
        <f t="shared" si="338"/>
        <v>0</v>
      </c>
      <c r="R3643" s="15">
        <f t="shared" si="339"/>
        <v>0</v>
      </c>
      <c r="S3643" t="str">
        <f t="shared" si="340"/>
        <v>theater</v>
      </c>
      <c r="T3643" t="str">
        <f t="shared" si="341"/>
        <v>musical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1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3">
        <f t="shared" si="338"/>
        <v>2.1428571428571428</v>
      </c>
      <c r="R3644" s="15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1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3">
        <f t="shared" si="338"/>
        <v>0</v>
      </c>
      <c r="R3645" s="15">
        <f t="shared" si="339"/>
        <v>0</v>
      </c>
      <c r="S3645" t="str">
        <f t="shared" si="340"/>
        <v>theater</v>
      </c>
      <c r="T3645" t="str">
        <f t="shared" si="341"/>
        <v>musical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1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3">
        <f t="shared" si="338"/>
        <v>16.420000000000002</v>
      </c>
      <c r="R3646" s="15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1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3">
        <f t="shared" si="338"/>
        <v>0.1</v>
      </c>
      <c r="R3647" s="15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1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3">
        <f t="shared" si="338"/>
        <v>4.8099999999999996</v>
      </c>
      <c r="R3648" s="15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1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3">
        <f t="shared" si="338"/>
        <v>6</v>
      </c>
      <c r="R3649" s="15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6"/>
        <v>41917.292187500003</v>
      </c>
      <c r="K3650">
        <v>1409900445</v>
      </c>
      <c r="L3650" s="11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3">
        <f t="shared" si="338"/>
        <v>100.38249999999999</v>
      </c>
      <c r="R3650" s="15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2">(((I3651/60)/60)/24)+DATE(1970,1,1)</f>
        <v>41806.712893518517</v>
      </c>
      <c r="K3651">
        <v>1400691994</v>
      </c>
      <c r="L3651" s="11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3">
        <f t="shared" ref="Q3651:Q3714" si="344">E3651/D3651*100</f>
        <v>104</v>
      </c>
      <c r="R3651" s="15">
        <f t="shared" ref="R3651:R3714" si="345">IFERROR(E3651/N3651, 0)</f>
        <v>97.5</v>
      </c>
      <c r="S3651" t="str">
        <f t="shared" ref="S3651:S3714" si="346">LEFT(P3651, SEARCH("/",P3651,1)-1)</f>
        <v>theater</v>
      </c>
      <c r="T3651" t="str">
        <f t="shared" ref="T3651:T3714" si="347">RIGHT(P3651,LEN(P3651)-(FIND("/",P3651,1)))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1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3">
        <f t="shared" si="344"/>
        <v>100</v>
      </c>
      <c r="R3652" s="15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1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3">
        <f t="shared" si="344"/>
        <v>104</v>
      </c>
      <c r="R3653" s="15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1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3">
        <f t="shared" si="344"/>
        <v>250.66666666666669</v>
      </c>
      <c r="R3654" s="15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1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3">
        <f t="shared" si="344"/>
        <v>100.49999999999999</v>
      </c>
      <c r="R3655" s="15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1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3">
        <f t="shared" si="344"/>
        <v>174.4</v>
      </c>
      <c r="R3656" s="15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1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3">
        <f t="shared" si="344"/>
        <v>116.26</v>
      </c>
      <c r="R3657" s="15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1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3">
        <f t="shared" si="344"/>
        <v>105.82000000000001</v>
      </c>
      <c r="R3658" s="15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1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3">
        <f t="shared" si="344"/>
        <v>110.75</v>
      </c>
      <c r="R3659" s="15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1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3">
        <f t="shared" si="344"/>
        <v>100.66666666666666</v>
      </c>
      <c r="R3660" s="15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1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3">
        <f t="shared" si="344"/>
        <v>102.03333333333333</v>
      </c>
      <c r="R3661" s="15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1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3">
        <f t="shared" si="344"/>
        <v>100</v>
      </c>
      <c r="R3662" s="15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1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3">
        <f t="shared" si="344"/>
        <v>111.00000000000001</v>
      </c>
      <c r="R3663" s="15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1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3">
        <f t="shared" si="344"/>
        <v>101.42500000000001</v>
      </c>
      <c r="R3664" s="15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1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3">
        <f t="shared" si="344"/>
        <v>104</v>
      </c>
      <c r="R3665" s="15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1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3">
        <f t="shared" si="344"/>
        <v>109.375</v>
      </c>
      <c r="R3666" s="15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1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3">
        <f t="shared" si="344"/>
        <v>115.16129032258064</v>
      </c>
      <c r="R3667" s="15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1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3">
        <f t="shared" si="344"/>
        <v>100</v>
      </c>
      <c r="R3668" s="15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1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3">
        <f t="shared" si="344"/>
        <v>103.17033333333335</v>
      </c>
      <c r="R3669" s="15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1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3">
        <f t="shared" si="344"/>
        <v>103.49999999999999</v>
      </c>
      <c r="R3670" s="15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1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3">
        <f t="shared" si="344"/>
        <v>138.19999999999999</v>
      </c>
      <c r="R3671" s="15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1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3">
        <f t="shared" si="344"/>
        <v>109.54545454545455</v>
      </c>
      <c r="R3672" s="15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1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3">
        <f t="shared" si="344"/>
        <v>100.85714285714286</v>
      </c>
      <c r="R3673" s="15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1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3">
        <f t="shared" si="344"/>
        <v>101.53333333333335</v>
      </c>
      <c r="R3674" s="15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1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3">
        <f t="shared" si="344"/>
        <v>113.625</v>
      </c>
      <c r="R3675" s="15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1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3">
        <f t="shared" si="344"/>
        <v>100</v>
      </c>
      <c r="R3676" s="15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1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3">
        <f t="shared" si="344"/>
        <v>140</v>
      </c>
      <c r="R3677" s="15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1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3">
        <f t="shared" si="344"/>
        <v>128.75</v>
      </c>
      <c r="R3678" s="15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1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3">
        <f t="shared" si="344"/>
        <v>102.90416666666667</v>
      </c>
      <c r="R3679" s="15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1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3">
        <f t="shared" si="344"/>
        <v>102.49999999999999</v>
      </c>
      <c r="R3680" s="15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1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3">
        <f t="shared" si="344"/>
        <v>110.1</v>
      </c>
      <c r="R3681" s="15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1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3">
        <f t="shared" si="344"/>
        <v>112.76666666666667</v>
      </c>
      <c r="R3682" s="15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1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3">
        <f t="shared" si="344"/>
        <v>111.9</v>
      </c>
      <c r="R3683" s="15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1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3">
        <f t="shared" si="344"/>
        <v>139.19999999999999</v>
      </c>
      <c r="R3684" s="15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1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3">
        <f t="shared" si="344"/>
        <v>110.85714285714286</v>
      </c>
      <c r="R3685" s="15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1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3">
        <f t="shared" si="344"/>
        <v>139.06666666666666</v>
      </c>
      <c r="R3686" s="15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1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3">
        <f t="shared" si="344"/>
        <v>105.69999999999999</v>
      </c>
      <c r="R3687" s="15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1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3">
        <f t="shared" si="344"/>
        <v>101.42857142857142</v>
      </c>
      <c r="R3688" s="15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1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3">
        <f t="shared" si="344"/>
        <v>100.245</v>
      </c>
      <c r="R3689" s="15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1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3">
        <f t="shared" si="344"/>
        <v>109.16666666666666</v>
      </c>
      <c r="R3690" s="15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1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3">
        <f t="shared" si="344"/>
        <v>118.33333333333333</v>
      </c>
      <c r="R3691" s="15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1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3">
        <f t="shared" si="344"/>
        <v>120</v>
      </c>
      <c r="R3692" s="15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1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3">
        <f t="shared" si="344"/>
        <v>127.96000000000001</v>
      </c>
      <c r="R3693" s="15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1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3">
        <f t="shared" si="344"/>
        <v>126</v>
      </c>
      <c r="R3694" s="15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1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3">
        <f t="shared" si="344"/>
        <v>129.12912912912913</v>
      </c>
      <c r="R3695" s="15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1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3">
        <f t="shared" si="344"/>
        <v>107.42857142857143</v>
      </c>
      <c r="R3696" s="15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1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3">
        <f t="shared" si="344"/>
        <v>100.125</v>
      </c>
      <c r="R3697" s="15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1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3">
        <f t="shared" si="344"/>
        <v>155</v>
      </c>
      <c r="R3698" s="15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1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3">
        <f t="shared" si="344"/>
        <v>108</v>
      </c>
      <c r="R3699" s="15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1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3">
        <f t="shared" si="344"/>
        <v>110.52</v>
      </c>
      <c r="R3700" s="15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1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3">
        <f t="shared" si="344"/>
        <v>100.8</v>
      </c>
      <c r="R3701" s="15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1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3">
        <f t="shared" si="344"/>
        <v>121.2</v>
      </c>
      <c r="R3702" s="15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1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3">
        <f t="shared" si="344"/>
        <v>100.33333333333334</v>
      </c>
      <c r="R3703" s="15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1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3">
        <f t="shared" si="344"/>
        <v>109.16666666666666</v>
      </c>
      <c r="R3704" s="15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1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3">
        <f t="shared" si="344"/>
        <v>123.42857142857142</v>
      </c>
      <c r="R3705" s="15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1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3">
        <f t="shared" si="344"/>
        <v>136.33666666666667</v>
      </c>
      <c r="R3706" s="15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1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3">
        <f t="shared" si="344"/>
        <v>103.46657233816768</v>
      </c>
      <c r="R3707" s="15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1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3">
        <f t="shared" si="344"/>
        <v>121.33333333333334</v>
      </c>
      <c r="R3708" s="15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1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3">
        <f t="shared" si="344"/>
        <v>186</v>
      </c>
      <c r="R3709" s="15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1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3">
        <f t="shared" si="344"/>
        <v>300</v>
      </c>
      <c r="R3710" s="15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1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3">
        <f t="shared" si="344"/>
        <v>108.25</v>
      </c>
      <c r="R3711" s="15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1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3">
        <f t="shared" si="344"/>
        <v>141.15384615384616</v>
      </c>
      <c r="R3712" s="15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1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3">
        <f t="shared" si="344"/>
        <v>113.99999999999999</v>
      </c>
      <c r="R3713" s="15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2"/>
        <v>42155.290972222225</v>
      </c>
      <c r="K3714">
        <v>1431230867</v>
      </c>
      <c r="L3714" s="11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3">
        <f t="shared" si="344"/>
        <v>153.73333333333335</v>
      </c>
      <c r="R3714" s="15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8">(((I3715/60)/60)/24)+DATE(1970,1,1)</f>
        <v>42525.738032407404</v>
      </c>
      <c r="K3715">
        <v>1463334166</v>
      </c>
      <c r="L3715" s="11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3">
        <f t="shared" ref="Q3715:Q3778" si="350">E3715/D3715*100</f>
        <v>101.49999999999999</v>
      </c>
      <c r="R3715" s="15">
        <f t="shared" ref="R3715:R3778" si="351">IFERROR(E3715/N3715, 0)</f>
        <v>106.84210526315789</v>
      </c>
      <c r="S3715" t="str">
        <f t="shared" ref="S3715:S3778" si="352">LEFT(P3715, SEARCH("/",P3715,1)-1)</f>
        <v>theater</v>
      </c>
      <c r="T3715" t="str">
        <f t="shared" ref="T3715:T3778" si="353">RIGHT(P3715,LEN(P3715)-(FIND("/",P3715,1)))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1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3">
        <f t="shared" si="350"/>
        <v>102.35000000000001</v>
      </c>
      <c r="R3716" s="15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1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3">
        <f t="shared" si="350"/>
        <v>102.57142857142858</v>
      </c>
      <c r="R3717" s="15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1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3">
        <f t="shared" si="350"/>
        <v>155.75</v>
      </c>
      <c r="R3718" s="15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1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3">
        <f t="shared" si="350"/>
        <v>100.75</v>
      </c>
      <c r="R3719" s="15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1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3">
        <f t="shared" si="350"/>
        <v>239.4</v>
      </c>
      <c r="R3720" s="15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1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3">
        <f t="shared" si="350"/>
        <v>210</v>
      </c>
      <c r="R3721" s="15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1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3">
        <f t="shared" si="350"/>
        <v>104.51515151515152</v>
      </c>
      <c r="R3722" s="15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1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3">
        <f t="shared" si="350"/>
        <v>100.8</v>
      </c>
      <c r="R3723" s="15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1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3">
        <f t="shared" si="350"/>
        <v>111.20000000000002</v>
      </c>
      <c r="R3724" s="15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1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3">
        <f t="shared" si="350"/>
        <v>102.04444444444445</v>
      </c>
      <c r="R3725" s="15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1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3">
        <f t="shared" si="350"/>
        <v>102.54767441860466</v>
      </c>
      <c r="R3726" s="15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1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3">
        <f t="shared" si="350"/>
        <v>127</v>
      </c>
      <c r="R3727" s="15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1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3">
        <f t="shared" si="350"/>
        <v>338.70588235294122</v>
      </c>
      <c r="R3728" s="15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1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3">
        <f t="shared" si="350"/>
        <v>100.75</v>
      </c>
      <c r="R3729" s="15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1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3">
        <f t="shared" si="350"/>
        <v>9.31</v>
      </c>
      <c r="R3730" s="15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1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3">
        <f t="shared" si="350"/>
        <v>7.24</v>
      </c>
      <c r="R3731" s="15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1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3">
        <f t="shared" si="350"/>
        <v>10</v>
      </c>
      <c r="R3732" s="15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1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3">
        <f t="shared" si="350"/>
        <v>11.272727272727273</v>
      </c>
      <c r="R3733" s="15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1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3">
        <f t="shared" si="350"/>
        <v>15.411764705882353</v>
      </c>
      <c r="R3734" s="15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1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3">
        <f t="shared" si="350"/>
        <v>0</v>
      </c>
      <c r="R3735" s="15">
        <f t="shared" si="351"/>
        <v>0</v>
      </c>
      <c r="S3735" t="str">
        <f t="shared" si="352"/>
        <v>theater</v>
      </c>
      <c r="T3735" t="str">
        <f t="shared" si="353"/>
        <v>plays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1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3">
        <f t="shared" si="350"/>
        <v>28.466666666666669</v>
      </c>
      <c r="R3736" s="15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1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3">
        <f t="shared" si="350"/>
        <v>13.333333333333334</v>
      </c>
      <c r="R3737" s="15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1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3">
        <f t="shared" si="350"/>
        <v>0.66666666666666674</v>
      </c>
      <c r="R3738" s="15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1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3">
        <f t="shared" si="350"/>
        <v>21.428571428571427</v>
      </c>
      <c r="R3739" s="15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1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3">
        <f t="shared" si="350"/>
        <v>18</v>
      </c>
      <c r="R3740" s="15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1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3">
        <f t="shared" si="350"/>
        <v>20.125</v>
      </c>
      <c r="R3741" s="15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1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3">
        <f t="shared" si="350"/>
        <v>17.899999999999999</v>
      </c>
      <c r="R3742" s="15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1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3">
        <f t="shared" si="350"/>
        <v>0</v>
      </c>
      <c r="R3743" s="15">
        <f t="shared" si="351"/>
        <v>0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1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3">
        <f t="shared" si="350"/>
        <v>2</v>
      </c>
      <c r="R3744" s="15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1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3">
        <f t="shared" si="350"/>
        <v>0</v>
      </c>
      <c r="R3745" s="15">
        <f t="shared" si="351"/>
        <v>0</v>
      </c>
      <c r="S3745" t="str">
        <f t="shared" si="352"/>
        <v>theater</v>
      </c>
      <c r="T3745" t="str">
        <f t="shared" si="353"/>
        <v>plays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1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3">
        <f t="shared" si="350"/>
        <v>0</v>
      </c>
      <c r="R3746" s="15">
        <f t="shared" si="351"/>
        <v>0</v>
      </c>
      <c r="S3746" t="str">
        <f t="shared" si="352"/>
        <v>theater</v>
      </c>
      <c r="T3746" t="str">
        <f t="shared" si="353"/>
        <v>plays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1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3">
        <f t="shared" si="350"/>
        <v>10</v>
      </c>
      <c r="R3747" s="15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1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3">
        <f t="shared" si="350"/>
        <v>2.3764705882352941</v>
      </c>
      <c r="R3748" s="15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1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3">
        <f t="shared" si="350"/>
        <v>1</v>
      </c>
      <c r="R3749" s="15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1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3">
        <f t="shared" si="350"/>
        <v>103.52</v>
      </c>
      <c r="R3750" s="15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1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3">
        <f t="shared" si="350"/>
        <v>105</v>
      </c>
      <c r="R3751" s="15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1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3">
        <f t="shared" si="350"/>
        <v>100.44999999999999</v>
      </c>
      <c r="R3752" s="15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1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3">
        <f t="shared" si="350"/>
        <v>132.6</v>
      </c>
      <c r="R3753" s="15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1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3">
        <f t="shared" si="350"/>
        <v>112.99999999999999</v>
      </c>
      <c r="R3754" s="15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1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3">
        <f t="shared" si="350"/>
        <v>103.34</v>
      </c>
      <c r="R3755" s="15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1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3">
        <f t="shared" si="350"/>
        <v>120</v>
      </c>
      <c r="R3756" s="15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1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3">
        <f t="shared" si="350"/>
        <v>129.63636363636363</v>
      </c>
      <c r="R3757" s="15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1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3">
        <f t="shared" si="350"/>
        <v>101.11111111111111</v>
      </c>
      <c r="R3758" s="15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1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3">
        <f t="shared" si="350"/>
        <v>108.51428571428572</v>
      </c>
      <c r="R3759" s="15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1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3">
        <f t="shared" si="350"/>
        <v>102.33333333333334</v>
      </c>
      <c r="R3760" s="15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1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3">
        <f t="shared" si="350"/>
        <v>110.24425000000002</v>
      </c>
      <c r="R3761" s="15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1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3">
        <f t="shared" si="350"/>
        <v>101.0154</v>
      </c>
      <c r="R3762" s="15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1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3">
        <f t="shared" si="350"/>
        <v>100</v>
      </c>
      <c r="R3763" s="15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1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3">
        <f t="shared" si="350"/>
        <v>106.24</v>
      </c>
      <c r="R3764" s="15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1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3">
        <f t="shared" si="350"/>
        <v>100</v>
      </c>
      <c r="R3765" s="15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1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3">
        <f t="shared" si="350"/>
        <v>100</v>
      </c>
      <c r="R3766" s="15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1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3">
        <f t="shared" si="350"/>
        <v>113.45714285714286</v>
      </c>
      <c r="R3767" s="15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1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3">
        <f t="shared" si="350"/>
        <v>102.65010000000001</v>
      </c>
      <c r="R3768" s="15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1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3">
        <f t="shared" si="350"/>
        <v>116.75</v>
      </c>
      <c r="R3769" s="15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1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3">
        <f t="shared" si="350"/>
        <v>107.65274999999998</v>
      </c>
      <c r="R3770" s="15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1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3">
        <f t="shared" si="350"/>
        <v>100</v>
      </c>
      <c r="R3771" s="15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1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3">
        <f t="shared" si="350"/>
        <v>100</v>
      </c>
      <c r="R3772" s="15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1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3">
        <f t="shared" si="350"/>
        <v>146</v>
      </c>
      <c r="R3773" s="15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1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3">
        <f t="shared" si="350"/>
        <v>110.2</v>
      </c>
      <c r="R3774" s="15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1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3">
        <f t="shared" si="350"/>
        <v>108.2</v>
      </c>
      <c r="R3775" s="15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1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3">
        <f t="shared" si="350"/>
        <v>100</v>
      </c>
      <c r="R3776" s="15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1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3">
        <f t="shared" si="350"/>
        <v>100.25</v>
      </c>
      <c r="R3777" s="15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8"/>
        <v>41852.041666666664</v>
      </c>
      <c r="K3778">
        <v>1403599778</v>
      </c>
      <c r="L3778" s="11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3">
        <f t="shared" si="350"/>
        <v>106.71250000000001</v>
      </c>
      <c r="R3778" s="15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4">(((I3779/60)/60)/24)+DATE(1970,1,1)</f>
        <v>41909.166666666664</v>
      </c>
      <c r="K3779">
        <v>1409884821</v>
      </c>
      <c r="L3779" s="11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3">
        <f t="shared" ref="Q3779:Q3842" si="356">E3779/D3779*100</f>
        <v>143.19999999999999</v>
      </c>
      <c r="R3779" s="15">
        <f t="shared" ref="R3779:R3842" si="357">IFERROR(E3779/N3779, 0)</f>
        <v>48.542372881355931</v>
      </c>
      <c r="S3779" t="str">
        <f t="shared" ref="S3779:S3842" si="358">LEFT(P3779, SEARCH("/",P3779,1)-1)</f>
        <v>theater</v>
      </c>
      <c r="T3779" t="str">
        <f t="shared" ref="T3779:T3842" si="359">RIGHT(P3779,LEN(P3779)-(FIND("/",P3779,1)))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1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3">
        <f t="shared" si="356"/>
        <v>105.04166666666667</v>
      </c>
      <c r="R3780" s="15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1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3">
        <f t="shared" si="356"/>
        <v>103.98</v>
      </c>
      <c r="R3781" s="15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1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3">
        <f t="shared" si="356"/>
        <v>120</v>
      </c>
      <c r="R3782" s="15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1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3">
        <f t="shared" si="356"/>
        <v>109.66666666666667</v>
      </c>
      <c r="R3783" s="15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1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3">
        <f t="shared" si="356"/>
        <v>101.75</v>
      </c>
      <c r="R3784" s="15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1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3">
        <f t="shared" si="356"/>
        <v>128.91666666666666</v>
      </c>
      <c r="R3785" s="15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1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3">
        <f t="shared" si="356"/>
        <v>114.99999999999999</v>
      </c>
      <c r="R3786" s="15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1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3">
        <f t="shared" si="356"/>
        <v>150.75</v>
      </c>
      <c r="R3787" s="15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1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3">
        <f t="shared" si="356"/>
        <v>110.96666666666665</v>
      </c>
      <c r="R3788" s="15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1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3">
        <f t="shared" si="356"/>
        <v>100.28571428571429</v>
      </c>
      <c r="R3789" s="15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1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3">
        <f t="shared" si="356"/>
        <v>0.66666666666666674</v>
      </c>
      <c r="R3790" s="15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1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3">
        <f t="shared" si="356"/>
        <v>3.267605633802817</v>
      </c>
      <c r="R3791" s="15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1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3">
        <f t="shared" si="356"/>
        <v>0</v>
      </c>
      <c r="R3792" s="15">
        <f t="shared" si="357"/>
        <v>0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1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3">
        <f t="shared" si="356"/>
        <v>0</v>
      </c>
      <c r="R3793" s="15">
        <f t="shared" si="357"/>
        <v>0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1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3">
        <f t="shared" si="356"/>
        <v>0.27999999999999997</v>
      </c>
      <c r="R3794" s="15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1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3">
        <f t="shared" si="356"/>
        <v>59.657142857142851</v>
      </c>
      <c r="R3795" s="15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1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3">
        <f t="shared" si="356"/>
        <v>1</v>
      </c>
      <c r="R3796" s="15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1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3">
        <f t="shared" si="356"/>
        <v>1.6666666666666667</v>
      </c>
      <c r="R3797" s="15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1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3">
        <f t="shared" si="356"/>
        <v>4.4444444444444444E-3</v>
      </c>
      <c r="R3798" s="15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1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3">
        <f t="shared" si="356"/>
        <v>89.666666666666657</v>
      </c>
      <c r="R3799" s="15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1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3">
        <f t="shared" si="356"/>
        <v>1.4642857142857144</v>
      </c>
      <c r="R3800" s="15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1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3">
        <f t="shared" si="356"/>
        <v>4.0199999999999996</v>
      </c>
      <c r="R3801" s="15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1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3">
        <f t="shared" si="356"/>
        <v>4.004545454545454</v>
      </c>
      <c r="R3802" s="15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1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3">
        <f t="shared" si="356"/>
        <v>8.52</v>
      </c>
      <c r="R3803" s="15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1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3">
        <f t="shared" si="356"/>
        <v>0</v>
      </c>
      <c r="R3804" s="15">
        <f t="shared" si="357"/>
        <v>0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1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3">
        <f t="shared" si="356"/>
        <v>19.650000000000002</v>
      </c>
      <c r="R3805" s="15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1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3">
        <f t="shared" si="356"/>
        <v>0</v>
      </c>
      <c r="R3806" s="15">
        <f t="shared" si="357"/>
        <v>0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1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3">
        <f t="shared" si="356"/>
        <v>2E-3</v>
      </c>
      <c r="R3807" s="15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1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3">
        <f t="shared" si="356"/>
        <v>6.6666666666666666E-2</v>
      </c>
      <c r="R3808" s="15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1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3">
        <f t="shared" si="356"/>
        <v>30.333333333333336</v>
      </c>
      <c r="R3809" s="15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1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3">
        <f t="shared" si="356"/>
        <v>100</v>
      </c>
      <c r="R3810" s="15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1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3">
        <f t="shared" si="356"/>
        <v>101.25</v>
      </c>
      <c r="R3811" s="15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1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3">
        <f t="shared" si="356"/>
        <v>121.73333333333333</v>
      </c>
      <c r="R3812" s="15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1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3">
        <f t="shared" si="356"/>
        <v>330</v>
      </c>
      <c r="R3813" s="15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1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3">
        <f t="shared" si="356"/>
        <v>109.55</v>
      </c>
      <c r="R3814" s="15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1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3">
        <f t="shared" si="356"/>
        <v>100.95190476190474</v>
      </c>
      <c r="R3815" s="15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1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3">
        <f t="shared" si="356"/>
        <v>140.13333333333333</v>
      </c>
      <c r="R3816" s="15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1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3">
        <f t="shared" si="356"/>
        <v>100.001</v>
      </c>
      <c r="R3817" s="15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1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3">
        <f t="shared" si="356"/>
        <v>119.238</v>
      </c>
      <c r="R3818" s="15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1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3">
        <f t="shared" si="356"/>
        <v>107.25</v>
      </c>
      <c r="R3819" s="15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1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3">
        <f t="shared" si="356"/>
        <v>227.99999999999997</v>
      </c>
      <c r="R3820" s="15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1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3">
        <f t="shared" si="356"/>
        <v>106.4</v>
      </c>
      <c r="R3821" s="15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1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3">
        <f t="shared" si="356"/>
        <v>143.33333333333334</v>
      </c>
      <c r="R3822" s="15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1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3">
        <f t="shared" si="356"/>
        <v>104.54285714285714</v>
      </c>
      <c r="R3823" s="15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1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3">
        <f t="shared" si="356"/>
        <v>110.02000000000001</v>
      </c>
      <c r="R3824" s="15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1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3">
        <f t="shared" si="356"/>
        <v>106</v>
      </c>
      <c r="R3825" s="15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1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3">
        <f t="shared" si="356"/>
        <v>108</v>
      </c>
      <c r="R3826" s="15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1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3">
        <f t="shared" si="356"/>
        <v>105.42</v>
      </c>
      <c r="R3827" s="15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1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3">
        <f t="shared" si="356"/>
        <v>119.16666666666667</v>
      </c>
      <c r="R3828" s="15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1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3">
        <f t="shared" si="356"/>
        <v>152.66666666666666</v>
      </c>
      <c r="R3829" s="15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1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3">
        <f t="shared" si="356"/>
        <v>100</v>
      </c>
      <c r="R3830" s="15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1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3">
        <f t="shared" si="356"/>
        <v>100.2</v>
      </c>
      <c r="R3831" s="15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1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3">
        <f t="shared" si="356"/>
        <v>225</v>
      </c>
      <c r="R3832" s="15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1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3">
        <f t="shared" si="356"/>
        <v>106.02199999999999</v>
      </c>
      <c r="R3833" s="15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1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3">
        <f t="shared" si="356"/>
        <v>104.66666666666666</v>
      </c>
      <c r="R3834" s="15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1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3">
        <f t="shared" si="356"/>
        <v>116.66666666666667</v>
      </c>
      <c r="R3835" s="15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1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3">
        <f t="shared" si="356"/>
        <v>109.03333333333333</v>
      </c>
      <c r="R3836" s="15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1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3">
        <f t="shared" si="356"/>
        <v>160</v>
      </c>
      <c r="R3837" s="15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1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3">
        <f t="shared" si="356"/>
        <v>112.5</v>
      </c>
      <c r="R3838" s="15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1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3">
        <f t="shared" si="356"/>
        <v>102.1</v>
      </c>
      <c r="R3839" s="15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1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3">
        <f t="shared" si="356"/>
        <v>100.824</v>
      </c>
      <c r="R3840" s="15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1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3">
        <f t="shared" si="356"/>
        <v>101.25</v>
      </c>
      <c r="R3841" s="15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4"/>
        <v>42457.660057870366</v>
      </c>
      <c r="K3842">
        <v>1457023829</v>
      </c>
      <c r="L3842" s="11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3">
        <f t="shared" si="356"/>
        <v>6500</v>
      </c>
      <c r="R3842" s="15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0">(((I3843/60)/60)/24)+DATE(1970,1,1)</f>
        <v>41840.785729166666</v>
      </c>
      <c r="K3843">
        <v>1400698287</v>
      </c>
      <c r="L3843" s="11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3">
        <f t="shared" ref="Q3843:Q3906" si="362">E3843/D3843*100</f>
        <v>8.7200000000000006</v>
      </c>
      <c r="R3843" s="15">
        <f t="shared" ref="R3843:R3906" si="363">IFERROR(E3843/N3843, 0)</f>
        <v>25.647058823529413</v>
      </c>
      <c r="S3843" t="str">
        <f t="shared" ref="S3843:S3906" si="364">LEFT(P3843, SEARCH("/",P3843,1)-1)</f>
        <v>theater</v>
      </c>
      <c r="T3843" t="str">
        <f t="shared" ref="T3843:T3906" si="365">RIGHT(P3843,LEN(P3843)-(FIND("/",P3843,1)))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1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3">
        <f t="shared" si="362"/>
        <v>21.94</v>
      </c>
      <c r="R3844" s="15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1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3">
        <f t="shared" si="362"/>
        <v>21.3</v>
      </c>
      <c r="R3845" s="15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1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3">
        <f t="shared" si="362"/>
        <v>41.489795918367342</v>
      </c>
      <c r="R3846" s="15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1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3">
        <f t="shared" si="362"/>
        <v>2.105</v>
      </c>
      <c r="R3847" s="15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1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3">
        <f t="shared" si="362"/>
        <v>2.7</v>
      </c>
      <c r="R3848" s="15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1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3">
        <f t="shared" si="362"/>
        <v>16.161904761904761</v>
      </c>
      <c r="R3849" s="15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1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3">
        <f t="shared" si="362"/>
        <v>16.376923076923077</v>
      </c>
      <c r="R3850" s="15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1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3">
        <f t="shared" si="362"/>
        <v>7.043333333333333</v>
      </c>
      <c r="R3851" s="15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1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3">
        <f t="shared" si="362"/>
        <v>3.8</v>
      </c>
      <c r="R3852" s="15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1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3">
        <f t="shared" si="362"/>
        <v>34.08</v>
      </c>
      <c r="R3853" s="15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1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3">
        <f t="shared" si="362"/>
        <v>0.2</v>
      </c>
      <c r="R3854" s="15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1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3">
        <f t="shared" si="362"/>
        <v>2.5999999999999999E-2</v>
      </c>
      <c r="R3855" s="15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1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3">
        <f t="shared" si="362"/>
        <v>16.254545454545454</v>
      </c>
      <c r="R3856" s="15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1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3">
        <f t="shared" si="362"/>
        <v>2.5</v>
      </c>
      <c r="R3857" s="15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1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3">
        <f t="shared" si="362"/>
        <v>0.02</v>
      </c>
      <c r="R3858" s="15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1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3">
        <f t="shared" si="362"/>
        <v>5.2</v>
      </c>
      <c r="R3859" s="15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1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3">
        <f t="shared" si="362"/>
        <v>2</v>
      </c>
      <c r="R3860" s="15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1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3">
        <f t="shared" si="362"/>
        <v>0.04</v>
      </c>
      <c r="R3861" s="15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1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3">
        <f t="shared" si="362"/>
        <v>17.666666666666668</v>
      </c>
      <c r="R3862" s="15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1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3">
        <f t="shared" si="362"/>
        <v>5</v>
      </c>
      <c r="R3863" s="15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1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3">
        <f t="shared" si="362"/>
        <v>1.3333333333333334E-2</v>
      </c>
      <c r="R3864" s="15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1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3">
        <f t="shared" si="362"/>
        <v>0</v>
      </c>
      <c r="R3865" s="15">
        <f t="shared" si="363"/>
        <v>0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1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3">
        <f t="shared" si="362"/>
        <v>1.2</v>
      </c>
      <c r="R3866" s="15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1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3">
        <f t="shared" si="362"/>
        <v>26.937422295897225</v>
      </c>
      <c r="R3867" s="15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1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3">
        <f t="shared" si="362"/>
        <v>0.54999999999999993</v>
      </c>
      <c r="R3868" s="15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1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3">
        <f t="shared" si="362"/>
        <v>12.55</v>
      </c>
      <c r="R3869" s="15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1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3">
        <f t="shared" si="362"/>
        <v>0.2</v>
      </c>
      <c r="R3870" s="15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1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3">
        <f t="shared" si="362"/>
        <v>3.4474868431088401</v>
      </c>
      <c r="R3871" s="15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1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3">
        <f t="shared" si="362"/>
        <v>15</v>
      </c>
      <c r="R3872" s="15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1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3">
        <f t="shared" si="362"/>
        <v>2.666666666666667</v>
      </c>
      <c r="R3873" s="15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1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3">
        <f t="shared" si="362"/>
        <v>0</v>
      </c>
      <c r="R3874" s="15">
        <f t="shared" si="363"/>
        <v>0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1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3">
        <f t="shared" si="362"/>
        <v>0</v>
      </c>
      <c r="R3875" s="15">
        <f t="shared" si="363"/>
        <v>0</v>
      </c>
      <c r="S3875" t="str">
        <f t="shared" si="364"/>
        <v>theater</v>
      </c>
      <c r="T3875" t="str">
        <f t="shared" si="365"/>
        <v>musical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1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3">
        <f t="shared" si="362"/>
        <v>0</v>
      </c>
      <c r="R3876" s="15">
        <f t="shared" si="363"/>
        <v>0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1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3">
        <f t="shared" si="362"/>
        <v>0</v>
      </c>
      <c r="R3877" s="15">
        <f t="shared" si="363"/>
        <v>0</v>
      </c>
      <c r="S3877" t="str">
        <f t="shared" si="364"/>
        <v>theater</v>
      </c>
      <c r="T3877" t="str">
        <f t="shared" si="365"/>
        <v>musical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1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3">
        <f t="shared" si="362"/>
        <v>52.794871794871788</v>
      </c>
      <c r="R3878" s="15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1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3">
        <f t="shared" si="362"/>
        <v>4.9639999999999995</v>
      </c>
      <c r="R3879" s="15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1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3">
        <f t="shared" si="362"/>
        <v>5.5555555555555552E-2</v>
      </c>
      <c r="R3880" s="15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1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3">
        <f t="shared" si="362"/>
        <v>0</v>
      </c>
      <c r="R3881" s="15">
        <f t="shared" si="363"/>
        <v>0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1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3">
        <f t="shared" si="362"/>
        <v>13.066666666666665</v>
      </c>
      <c r="R3882" s="15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1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3">
        <f t="shared" si="362"/>
        <v>5</v>
      </c>
      <c r="R3883" s="15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1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3">
        <f t="shared" si="362"/>
        <v>0</v>
      </c>
      <c r="R3884" s="15">
        <f t="shared" si="363"/>
        <v>0</v>
      </c>
      <c r="S3884" t="str">
        <f t="shared" si="364"/>
        <v>theater</v>
      </c>
      <c r="T3884" t="str">
        <f t="shared" si="365"/>
        <v>musical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1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3">
        <f t="shared" si="362"/>
        <v>0</v>
      </c>
      <c r="R3885" s="15">
        <f t="shared" si="363"/>
        <v>0</v>
      </c>
      <c r="S3885" t="str">
        <f t="shared" si="364"/>
        <v>theater</v>
      </c>
      <c r="T3885" t="str">
        <f t="shared" si="365"/>
        <v>musical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1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3">
        <f t="shared" si="362"/>
        <v>0</v>
      </c>
      <c r="R3886" s="15">
        <f t="shared" si="363"/>
        <v>0</v>
      </c>
      <c r="S3886" t="str">
        <f t="shared" si="364"/>
        <v>theater</v>
      </c>
      <c r="T3886" t="str">
        <f t="shared" si="365"/>
        <v>musical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1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3">
        <f t="shared" si="362"/>
        <v>0</v>
      </c>
      <c r="R3887" s="15">
        <f t="shared" si="363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1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3">
        <f t="shared" si="362"/>
        <v>0</v>
      </c>
      <c r="R3888" s="15">
        <f t="shared" si="363"/>
        <v>0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1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3">
        <f t="shared" si="362"/>
        <v>1.7500000000000002</v>
      </c>
      <c r="R3889" s="15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1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3">
        <f t="shared" si="362"/>
        <v>27.1</v>
      </c>
      <c r="R3890" s="15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1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3">
        <f t="shared" si="362"/>
        <v>1.4749999999999999</v>
      </c>
      <c r="R3891" s="15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1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3">
        <f t="shared" si="362"/>
        <v>16.826666666666668</v>
      </c>
      <c r="R3892" s="15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1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3">
        <f t="shared" si="362"/>
        <v>32.5</v>
      </c>
      <c r="R3893" s="15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1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3">
        <f t="shared" si="362"/>
        <v>0</v>
      </c>
      <c r="R3894" s="15">
        <f t="shared" si="363"/>
        <v>0</v>
      </c>
      <c r="S3894" t="str">
        <f t="shared" si="364"/>
        <v>theater</v>
      </c>
      <c r="T3894" t="str">
        <f t="shared" si="365"/>
        <v>plays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1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3">
        <f t="shared" si="362"/>
        <v>21.55</v>
      </c>
      <c r="R3895" s="15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1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3">
        <f t="shared" si="362"/>
        <v>3.4666666666666663</v>
      </c>
      <c r="R3896" s="15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1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3">
        <f t="shared" si="362"/>
        <v>5</v>
      </c>
      <c r="R3897" s="15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1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3">
        <f t="shared" si="362"/>
        <v>10.625</v>
      </c>
      <c r="R3898" s="15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1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3">
        <f t="shared" si="362"/>
        <v>17.599999999999998</v>
      </c>
      <c r="R3899" s="15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1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3">
        <f t="shared" si="362"/>
        <v>32.56</v>
      </c>
      <c r="R3900" s="15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1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3">
        <f t="shared" si="362"/>
        <v>1.25</v>
      </c>
      <c r="R3901" s="15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1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3">
        <f t="shared" si="362"/>
        <v>5.4</v>
      </c>
      <c r="R3902" s="15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1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3">
        <f t="shared" si="362"/>
        <v>0.83333333333333337</v>
      </c>
      <c r="R3903" s="15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1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3">
        <f t="shared" si="362"/>
        <v>48.833333333333336</v>
      </c>
      <c r="R3904" s="15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1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3">
        <f t="shared" si="362"/>
        <v>0</v>
      </c>
      <c r="R3905" s="15">
        <f t="shared" si="363"/>
        <v>0</v>
      </c>
      <c r="S3905" t="str">
        <f t="shared" si="364"/>
        <v>theater</v>
      </c>
      <c r="T3905" t="str">
        <f t="shared" si="365"/>
        <v>plays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0"/>
        <v>42109.211111111115</v>
      </c>
      <c r="K3906">
        <v>1427866200</v>
      </c>
      <c r="L3906" s="11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3">
        <f t="shared" si="362"/>
        <v>0.03</v>
      </c>
      <c r="R3906" s="15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6">(((I3907/60)/60)/24)+DATE(1970,1,1)</f>
        <v>42166.958333333328</v>
      </c>
      <c r="K3907">
        <v>1430405903</v>
      </c>
      <c r="L3907" s="11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3">
        <f t="shared" ref="Q3907:Q3970" si="368">E3907/D3907*100</f>
        <v>11.533333333333333</v>
      </c>
      <c r="R3907" s="15">
        <f t="shared" ref="R3907:R3970" si="369">IFERROR(E3907/N3907, 0)</f>
        <v>24.714285714285715</v>
      </c>
      <c r="S3907" t="str">
        <f t="shared" ref="S3907:S3970" si="370">LEFT(P3907, SEARCH("/",P3907,1)-1)</f>
        <v>theater</v>
      </c>
      <c r="T3907" t="str">
        <f t="shared" ref="T3907:T3970" si="371">RIGHT(P3907,LEN(P3907)-(FIND("/",P3907,1)))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1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3">
        <f t="shared" si="368"/>
        <v>67.333333333333329</v>
      </c>
      <c r="R3908" s="15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1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3">
        <f t="shared" si="368"/>
        <v>15.299999999999999</v>
      </c>
      <c r="R3909" s="15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1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3">
        <f t="shared" si="368"/>
        <v>8.6666666666666679</v>
      </c>
      <c r="R3910" s="15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1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3">
        <f t="shared" si="368"/>
        <v>0.22499999999999998</v>
      </c>
      <c r="R3911" s="15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1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3">
        <f t="shared" si="368"/>
        <v>3.0833333333333335</v>
      </c>
      <c r="R3912" s="15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1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3">
        <f t="shared" si="368"/>
        <v>37.412500000000001</v>
      </c>
      <c r="R3913" s="15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1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3">
        <f t="shared" si="368"/>
        <v>6.6666666666666671E-3</v>
      </c>
      <c r="R3914" s="15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1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3">
        <f t="shared" si="368"/>
        <v>10</v>
      </c>
      <c r="R3915" s="15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1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3">
        <f t="shared" si="368"/>
        <v>36.36</v>
      </c>
      <c r="R3916" s="15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1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3">
        <f t="shared" si="368"/>
        <v>0.33333333333333337</v>
      </c>
      <c r="R3917" s="15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1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3">
        <f t="shared" si="368"/>
        <v>0</v>
      </c>
      <c r="R3918" s="15">
        <f t="shared" si="369"/>
        <v>0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1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3">
        <f t="shared" si="368"/>
        <v>0.2857142857142857</v>
      </c>
      <c r="R3919" s="15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1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3">
        <f t="shared" si="368"/>
        <v>0.2</v>
      </c>
      <c r="R3920" s="15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1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3">
        <f t="shared" si="368"/>
        <v>1.7999999999999998</v>
      </c>
      <c r="R3921" s="15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1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3">
        <f t="shared" si="368"/>
        <v>5.4</v>
      </c>
      <c r="R3922" s="15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1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3">
        <f t="shared" si="368"/>
        <v>0</v>
      </c>
      <c r="R3923" s="15">
        <f t="shared" si="369"/>
        <v>0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1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3">
        <f t="shared" si="368"/>
        <v>8.1333333333333329</v>
      </c>
      <c r="R3924" s="15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1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3">
        <f t="shared" si="368"/>
        <v>12.034782608695652</v>
      </c>
      <c r="R3925" s="15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1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3">
        <f t="shared" si="368"/>
        <v>15.266666666666667</v>
      </c>
      <c r="R3926" s="15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1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3">
        <f t="shared" si="368"/>
        <v>10</v>
      </c>
      <c r="R3927" s="15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1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3">
        <f t="shared" si="368"/>
        <v>0.3</v>
      </c>
      <c r="R3928" s="15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1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3">
        <f t="shared" si="368"/>
        <v>1</v>
      </c>
      <c r="R3929" s="15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1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3">
        <f t="shared" si="368"/>
        <v>13.020000000000001</v>
      </c>
      <c r="R3930" s="15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1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3">
        <f t="shared" si="368"/>
        <v>2.2650000000000001</v>
      </c>
      <c r="R3931" s="15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1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3">
        <f t="shared" si="368"/>
        <v>0</v>
      </c>
      <c r="R3932" s="15">
        <f t="shared" si="369"/>
        <v>0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1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3">
        <f t="shared" si="368"/>
        <v>0</v>
      </c>
      <c r="R3933" s="15">
        <f t="shared" si="369"/>
        <v>0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1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3">
        <f t="shared" si="368"/>
        <v>8.3333333333333332E-3</v>
      </c>
      <c r="R3934" s="15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1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3">
        <f t="shared" si="368"/>
        <v>15.742857142857142</v>
      </c>
      <c r="R3935" s="15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1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3">
        <f t="shared" si="368"/>
        <v>11</v>
      </c>
      <c r="R3936" s="15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1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3">
        <f t="shared" si="368"/>
        <v>43.833333333333336</v>
      </c>
      <c r="R3937" s="15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1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3">
        <f t="shared" si="368"/>
        <v>0</v>
      </c>
      <c r="R3938" s="15">
        <f t="shared" si="369"/>
        <v>0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1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3">
        <f t="shared" si="368"/>
        <v>86.135181975736558</v>
      </c>
      <c r="R3939" s="15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1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3">
        <f t="shared" si="368"/>
        <v>12.196620583717358</v>
      </c>
      <c r="R3940" s="15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1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3">
        <f t="shared" si="368"/>
        <v>0.1</v>
      </c>
      <c r="R3941" s="15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1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3">
        <f t="shared" si="368"/>
        <v>0.22</v>
      </c>
      <c r="R3942" s="15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1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3">
        <f t="shared" si="368"/>
        <v>0.90909090909090906</v>
      </c>
      <c r="R3943" s="15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1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3">
        <f t="shared" si="368"/>
        <v>0</v>
      </c>
      <c r="R3944" s="15">
        <f t="shared" si="369"/>
        <v>0</v>
      </c>
      <c r="S3944" t="str">
        <f t="shared" si="370"/>
        <v>theater</v>
      </c>
      <c r="T3944" t="str">
        <f t="shared" si="371"/>
        <v>plays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1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3">
        <f t="shared" si="368"/>
        <v>35.64</v>
      </c>
      <c r="R3945" s="15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1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3">
        <f t="shared" si="368"/>
        <v>0</v>
      </c>
      <c r="R3946" s="15">
        <f t="shared" si="369"/>
        <v>0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1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3">
        <f t="shared" si="368"/>
        <v>0.25</v>
      </c>
      <c r="R3947" s="15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1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3">
        <f t="shared" si="368"/>
        <v>3.25</v>
      </c>
      <c r="R3948" s="15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1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3">
        <f t="shared" si="368"/>
        <v>3.3666666666666663</v>
      </c>
      <c r="R3949" s="15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1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3">
        <f t="shared" si="368"/>
        <v>0</v>
      </c>
      <c r="R3950" s="15">
        <f t="shared" si="369"/>
        <v>0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1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3">
        <f t="shared" si="368"/>
        <v>15.770000000000001</v>
      </c>
      <c r="R3951" s="15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1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3">
        <f t="shared" si="368"/>
        <v>0.625</v>
      </c>
      <c r="R3952" s="15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1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3">
        <f t="shared" si="368"/>
        <v>5.0000000000000001E-4</v>
      </c>
      <c r="R3953" s="15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1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3">
        <f t="shared" si="368"/>
        <v>9.6153846153846159E-2</v>
      </c>
      <c r="R3954" s="15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1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3">
        <f t="shared" si="368"/>
        <v>0</v>
      </c>
      <c r="R3955" s="15">
        <f t="shared" si="369"/>
        <v>0</v>
      </c>
      <c r="S3955" t="str">
        <f t="shared" si="370"/>
        <v>theater</v>
      </c>
      <c r="T3955" t="str">
        <f t="shared" si="371"/>
        <v>plays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1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3">
        <f t="shared" si="368"/>
        <v>0</v>
      </c>
      <c r="R3956" s="15">
        <f t="shared" si="369"/>
        <v>0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1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3">
        <f t="shared" si="368"/>
        <v>24.285714285714285</v>
      </c>
      <c r="R3957" s="15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1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3">
        <f t="shared" si="368"/>
        <v>0</v>
      </c>
      <c r="R3958" s="15">
        <f t="shared" si="369"/>
        <v>0</v>
      </c>
      <c r="S3958" t="str">
        <f t="shared" si="370"/>
        <v>theater</v>
      </c>
      <c r="T3958" t="str">
        <f t="shared" si="371"/>
        <v>plays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1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3">
        <f t="shared" si="368"/>
        <v>2.5000000000000001E-2</v>
      </c>
      <c r="R3959" s="15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1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3">
        <f t="shared" si="368"/>
        <v>32.049999999999997</v>
      </c>
      <c r="R3960" s="15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1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3">
        <f t="shared" si="368"/>
        <v>24.333333333333336</v>
      </c>
      <c r="R3961" s="15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1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3">
        <f t="shared" si="368"/>
        <v>1.5</v>
      </c>
      <c r="R3962" s="15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1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3">
        <f t="shared" si="368"/>
        <v>0.42</v>
      </c>
      <c r="R3963" s="15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1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3">
        <f t="shared" si="368"/>
        <v>3.214285714285714</v>
      </c>
      <c r="R3964" s="15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1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3">
        <f t="shared" si="368"/>
        <v>0</v>
      </c>
      <c r="R3965" s="15">
        <f t="shared" si="369"/>
        <v>0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1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3">
        <f t="shared" si="368"/>
        <v>6.3</v>
      </c>
      <c r="R3966" s="15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1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3">
        <f t="shared" si="368"/>
        <v>14.249999999999998</v>
      </c>
      <c r="R3967" s="15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1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3">
        <f t="shared" si="368"/>
        <v>0.6</v>
      </c>
      <c r="R3968" s="15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1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3">
        <f t="shared" si="368"/>
        <v>24.117647058823529</v>
      </c>
      <c r="R3969" s="15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6"/>
        <v>42512.815659722226</v>
      </c>
      <c r="K3970">
        <v>1458761673</v>
      </c>
      <c r="L3970" s="11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3">
        <f t="shared" si="368"/>
        <v>10.54</v>
      </c>
      <c r="R3970" s="15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2">(((I3971/60)/60)/24)+DATE(1970,1,1)</f>
        <v>42611.163194444445</v>
      </c>
      <c r="K3971">
        <v>1471638646</v>
      </c>
      <c r="L3971" s="11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3">
        <f t="shared" ref="Q3971:Q4034" si="374">E3971/D3971*100</f>
        <v>7.4690265486725664</v>
      </c>
      <c r="R3971" s="15">
        <f t="shared" ref="R3971:R4034" si="375">IFERROR(E3971/N3971, 0)</f>
        <v>35.166666666666664</v>
      </c>
      <c r="S3971" t="str">
        <f t="shared" ref="S3971:S4034" si="376">LEFT(P3971, SEARCH("/",P3971,1)-1)</f>
        <v>theater</v>
      </c>
      <c r="T3971" t="str">
        <f t="shared" ref="T3971:T4034" si="377">RIGHT(P3971,LEN(P3971)-(FIND("/",P3971,1)))</f>
        <v>plays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1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3">
        <f t="shared" si="374"/>
        <v>7.3333333333333334E-2</v>
      </c>
      <c r="R3972" s="15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1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3">
        <f t="shared" si="374"/>
        <v>0.97142857142857131</v>
      </c>
      <c r="R3973" s="15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1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3">
        <f t="shared" si="374"/>
        <v>21.099999999999998</v>
      </c>
      <c r="R3974" s="15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1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3">
        <f t="shared" si="374"/>
        <v>78.100000000000009</v>
      </c>
      <c r="R3975" s="15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1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3">
        <f t="shared" si="374"/>
        <v>32</v>
      </c>
      <c r="R3976" s="15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1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13">
        <f t="shared" si="374"/>
        <v>0</v>
      </c>
      <c r="R3977" s="15">
        <f t="shared" si="375"/>
        <v>0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1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3">
        <f t="shared" si="374"/>
        <v>47.692307692307693</v>
      </c>
      <c r="R3978" s="15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1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3">
        <f t="shared" si="374"/>
        <v>1.4500000000000002</v>
      </c>
      <c r="R3979" s="15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1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3">
        <f t="shared" si="374"/>
        <v>10.7</v>
      </c>
      <c r="R3980" s="15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1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3">
        <f t="shared" si="374"/>
        <v>1.8333333333333333</v>
      </c>
      <c r="R3981" s="15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1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3">
        <f t="shared" si="374"/>
        <v>18</v>
      </c>
      <c r="R3982" s="15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1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3">
        <f t="shared" si="374"/>
        <v>4.083333333333333</v>
      </c>
      <c r="R3983" s="15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1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3">
        <f t="shared" si="374"/>
        <v>20</v>
      </c>
      <c r="R3984" s="15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1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3">
        <f t="shared" si="374"/>
        <v>34.802513464991023</v>
      </c>
      <c r="R3985" s="15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1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3">
        <f t="shared" si="374"/>
        <v>6.3333333333333339</v>
      </c>
      <c r="R3986" s="15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1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3">
        <f t="shared" si="374"/>
        <v>32.049999999999997</v>
      </c>
      <c r="R3987" s="15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1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3">
        <f t="shared" si="374"/>
        <v>9.76</v>
      </c>
      <c r="R3988" s="15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1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3">
        <f t="shared" si="374"/>
        <v>37.75</v>
      </c>
      <c r="R3989" s="15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1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3">
        <f t="shared" si="374"/>
        <v>2.1333333333333333</v>
      </c>
      <c r="R3990" s="15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1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3">
        <f t="shared" si="374"/>
        <v>0</v>
      </c>
      <c r="R3991" s="15">
        <f t="shared" si="375"/>
        <v>0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1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3">
        <f t="shared" si="374"/>
        <v>4.1818181818181817</v>
      </c>
      <c r="R3992" s="15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1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3">
        <f t="shared" si="374"/>
        <v>20</v>
      </c>
      <c r="R3993" s="15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1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3">
        <f t="shared" si="374"/>
        <v>5.41</v>
      </c>
      <c r="R3994" s="15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1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3">
        <f t="shared" si="374"/>
        <v>6.0000000000000001E-3</v>
      </c>
      <c r="R3995" s="15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1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3">
        <f t="shared" si="374"/>
        <v>0.25</v>
      </c>
      <c r="R3996" s="15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1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3">
        <f t="shared" si="374"/>
        <v>35</v>
      </c>
      <c r="R3997" s="15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1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3">
        <f t="shared" si="374"/>
        <v>16.566666666666666</v>
      </c>
      <c r="R3998" s="15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1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3">
        <f t="shared" si="374"/>
        <v>0</v>
      </c>
      <c r="R3999" s="15">
        <f t="shared" si="375"/>
        <v>0</v>
      </c>
      <c r="S3999" t="str">
        <f t="shared" si="376"/>
        <v>theater</v>
      </c>
      <c r="T3999" t="str">
        <f t="shared" si="377"/>
        <v>plays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1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3">
        <f t="shared" si="374"/>
        <v>57.199999999999996</v>
      </c>
      <c r="R4000" s="15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1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3">
        <f t="shared" si="374"/>
        <v>16.514285714285716</v>
      </c>
      <c r="R4001" s="15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1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3">
        <f t="shared" si="374"/>
        <v>0.125</v>
      </c>
      <c r="R4002" s="15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1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3">
        <f t="shared" si="374"/>
        <v>37.75</v>
      </c>
      <c r="R4003" s="15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1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3">
        <f t="shared" si="374"/>
        <v>1.8399999999999999</v>
      </c>
      <c r="R4004" s="15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1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3">
        <f t="shared" si="374"/>
        <v>10.050000000000001</v>
      </c>
      <c r="R4005" s="15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1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3">
        <f t="shared" si="374"/>
        <v>0.2</v>
      </c>
      <c r="R4006" s="15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1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3">
        <f t="shared" si="374"/>
        <v>1.3333333333333335</v>
      </c>
      <c r="R4007" s="15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1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3">
        <f t="shared" si="374"/>
        <v>6.6666666666666671E-3</v>
      </c>
      <c r="R4008" s="15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1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3">
        <f t="shared" si="374"/>
        <v>0.25</v>
      </c>
      <c r="R4009" s="15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1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3">
        <f t="shared" si="374"/>
        <v>6</v>
      </c>
      <c r="R4010" s="15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1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3">
        <f t="shared" si="374"/>
        <v>3.8860103626943006</v>
      </c>
      <c r="R4011" s="15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1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3">
        <f t="shared" si="374"/>
        <v>24.194444444444443</v>
      </c>
      <c r="R4012" s="15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1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3">
        <f t="shared" si="374"/>
        <v>7.6</v>
      </c>
      <c r="R4013" s="15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1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3">
        <f t="shared" si="374"/>
        <v>0</v>
      </c>
      <c r="R4014" s="15">
        <f t="shared" si="375"/>
        <v>0</v>
      </c>
      <c r="S4014" t="str">
        <f t="shared" si="376"/>
        <v>theater</v>
      </c>
      <c r="T4014" t="str">
        <f t="shared" si="377"/>
        <v>plays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1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3">
        <f t="shared" si="374"/>
        <v>1.3</v>
      </c>
      <c r="R4015" s="15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1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3">
        <f t="shared" si="374"/>
        <v>0</v>
      </c>
      <c r="R4016" s="15">
        <f t="shared" si="375"/>
        <v>0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1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3">
        <f t="shared" si="374"/>
        <v>1.4285714285714287E-2</v>
      </c>
      <c r="R4017" s="15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1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3">
        <f t="shared" si="374"/>
        <v>14.000000000000002</v>
      </c>
      <c r="R4018" s="15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1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3">
        <f t="shared" si="374"/>
        <v>1.05</v>
      </c>
      <c r="R4019" s="15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1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3">
        <f t="shared" si="374"/>
        <v>8.6666666666666679</v>
      </c>
      <c r="R4020" s="15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1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3">
        <f t="shared" si="374"/>
        <v>0.82857142857142851</v>
      </c>
      <c r="R4021" s="15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1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3">
        <f t="shared" si="374"/>
        <v>16.666666666666664</v>
      </c>
      <c r="R4022" s="15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1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3">
        <f t="shared" si="374"/>
        <v>0.83333333333333337</v>
      </c>
      <c r="R4023" s="15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1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3">
        <f t="shared" si="374"/>
        <v>69.561111111111103</v>
      </c>
      <c r="R4024" s="15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1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3">
        <f t="shared" si="374"/>
        <v>0</v>
      </c>
      <c r="R4025" s="15">
        <f t="shared" si="375"/>
        <v>0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1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3">
        <f t="shared" si="374"/>
        <v>1.25</v>
      </c>
      <c r="R4026" s="15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1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3">
        <f t="shared" si="374"/>
        <v>5</v>
      </c>
      <c r="R4027" s="15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1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3">
        <f t="shared" si="374"/>
        <v>0</v>
      </c>
      <c r="R4028" s="15">
        <f t="shared" si="375"/>
        <v>0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1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3">
        <f t="shared" si="374"/>
        <v>7.166666666666667</v>
      </c>
      <c r="R4029" s="15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1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3">
        <f t="shared" si="374"/>
        <v>28.050000000000004</v>
      </c>
      <c r="R4030" s="15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1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3">
        <f t="shared" si="374"/>
        <v>0</v>
      </c>
      <c r="R4031" s="15">
        <f t="shared" si="375"/>
        <v>0</v>
      </c>
      <c r="S4031" t="str">
        <f t="shared" si="376"/>
        <v>theater</v>
      </c>
      <c r="T4031" t="str">
        <f t="shared" si="377"/>
        <v>plays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1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3">
        <f t="shared" si="374"/>
        <v>16</v>
      </c>
      <c r="R4032" s="15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1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3">
        <f t="shared" si="374"/>
        <v>0</v>
      </c>
      <c r="R4033" s="15">
        <f t="shared" si="375"/>
        <v>0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2"/>
        <v>42353.85087962963</v>
      </c>
      <c r="K4034">
        <v>1445023516</v>
      </c>
      <c r="L4034" s="11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3">
        <f t="shared" si="374"/>
        <v>6.8287037037037033</v>
      </c>
      <c r="R4034" s="15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8">(((I4035/60)/60)/24)+DATE(1970,1,1)</f>
        <v>42645.375</v>
      </c>
      <c r="K4035">
        <v>1472711224</v>
      </c>
      <c r="L4035" s="11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3">
        <f t="shared" ref="Q4035:Q4098" si="380">E4035/D4035*100</f>
        <v>25.698702928870294</v>
      </c>
      <c r="R4035" s="15">
        <f t="shared" ref="R4035:R4098" si="381">IFERROR(E4035/N4035, 0)</f>
        <v>65.340319148936175</v>
      </c>
      <c r="S4035" t="str">
        <f t="shared" ref="S4035:S4098" si="382">LEFT(P4035, SEARCH("/",P4035,1)-1)</f>
        <v>theater</v>
      </c>
      <c r="T4035" t="str">
        <f t="shared" ref="T4035:T4098" si="383">RIGHT(P4035,LEN(P4035)-(FIND("/",P4035,1)))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1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3">
        <f t="shared" si="380"/>
        <v>1.4814814814814816</v>
      </c>
      <c r="R4036" s="15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1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3">
        <f t="shared" si="380"/>
        <v>36.85</v>
      </c>
      <c r="R4037" s="15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1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3">
        <f t="shared" si="380"/>
        <v>47.05</v>
      </c>
      <c r="R4038" s="15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1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3">
        <f t="shared" si="380"/>
        <v>11.428571428571429</v>
      </c>
      <c r="R4039" s="15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1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3">
        <f t="shared" si="380"/>
        <v>12.04</v>
      </c>
      <c r="R4040" s="15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1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3">
        <f t="shared" si="380"/>
        <v>60</v>
      </c>
      <c r="R4041" s="15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1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3">
        <f t="shared" si="380"/>
        <v>31.25</v>
      </c>
      <c r="R4042" s="15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1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3">
        <f t="shared" si="380"/>
        <v>0.42</v>
      </c>
      <c r="R4043" s="15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1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3">
        <f t="shared" si="380"/>
        <v>0.21</v>
      </c>
      <c r="R4044" s="15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1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3">
        <f t="shared" si="380"/>
        <v>0</v>
      </c>
      <c r="R4045" s="15">
        <f t="shared" si="381"/>
        <v>0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1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3">
        <f t="shared" si="380"/>
        <v>37.5</v>
      </c>
      <c r="R4046" s="15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1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3">
        <f t="shared" si="380"/>
        <v>0.02</v>
      </c>
      <c r="R4047" s="15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1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3">
        <f t="shared" si="380"/>
        <v>8.2142857142857135</v>
      </c>
      <c r="R4048" s="15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1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3">
        <f t="shared" si="380"/>
        <v>2.1999999999999997</v>
      </c>
      <c r="R4049" s="15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1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3">
        <f t="shared" si="380"/>
        <v>17.652941176470588</v>
      </c>
      <c r="R4050" s="15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1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3">
        <f t="shared" si="380"/>
        <v>0.08</v>
      </c>
      <c r="R4051" s="15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1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3">
        <f t="shared" si="380"/>
        <v>6.6666666666666666E-2</v>
      </c>
      <c r="R4052" s="15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1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3">
        <f t="shared" si="380"/>
        <v>0</v>
      </c>
      <c r="R4053" s="15">
        <f t="shared" si="381"/>
        <v>0</v>
      </c>
      <c r="S4053" t="str">
        <f t="shared" si="382"/>
        <v>theater</v>
      </c>
      <c r="T4053" t="str">
        <f t="shared" si="383"/>
        <v>plays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1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3">
        <f t="shared" si="380"/>
        <v>37.533333333333339</v>
      </c>
      <c r="R4054" s="15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1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3">
        <f t="shared" si="380"/>
        <v>22</v>
      </c>
      <c r="R4055" s="15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1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3">
        <f t="shared" si="380"/>
        <v>0</v>
      </c>
      <c r="R4056" s="15">
        <f t="shared" si="381"/>
        <v>0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1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3">
        <f t="shared" si="380"/>
        <v>17.62</v>
      </c>
      <c r="R4057" s="15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1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3">
        <f t="shared" si="380"/>
        <v>53</v>
      </c>
      <c r="R4058" s="15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1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3">
        <f t="shared" si="380"/>
        <v>22.142857142857142</v>
      </c>
      <c r="R4059" s="15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1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3">
        <f t="shared" si="380"/>
        <v>2.5333333333333332</v>
      </c>
      <c r="R4060" s="15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1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3">
        <f t="shared" si="380"/>
        <v>2.5</v>
      </c>
      <c r="R4061" s="15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1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3">
        <f t="shared" si="380"/>
        <v>2.85</v>
      </c>
      <c r="R4062" s="15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1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3">
        <f t="shared" si="380"/>
        <v>0</v>
      </c>
      <c r="R4063" s="15">
        <f t="shared" si="381"/>
        <v>0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1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3">
        <f t="shared" si="380"/>
        <v>2.4500000000000002</v>
      </c>
      <c r="R4064" s="15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1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3">
        <f t="shared" si="380"/>
        <v>1.4210526315789473</v>
      </c>
      <c r="R4065" s="15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1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3">
        <f t="shared" si="380"/>
        <v>19.25</v>
      </c>
      <c r="R4066" s="15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1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3">
        <f t="shared" si="380"/>
        <v>0.67500000000000004</v>
      </c>
      <c r="R4067" s="15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1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3">
        <f t="shared" si="380"/>
        <v>0.16666666666666669</v>
      </c>
      <c r="R4068" s="15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1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3">
        <f t="shared" si="380"/>
        <v>60.9</v>
      </c>
      <c r="R4069" s="15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1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3">
        <f t="shared" si="380"/>
        <v>1</v>
      </c>
      <c r="R4070" s="15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1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3">
        <f t="shared" si="380"/>
        <v>34.4</v>
      </c>
      <c r="R4071" s="15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1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3">
        <f t="shared" si="380"/>
        <v>16.5</v>
      </c>
      <c r="R4072" s="15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1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3">
        <f t="shared" si="380"/>
        <v>0</v>
      </c>
      <c r="R4073" s="15">
        <f t="shared" si="381"/>
        <v>0</v>
      </c>
      <c r="S4073" t="str">
        <f t="shared" si="382"/>
        <v>theater</v>
      </c>
      <c r="T4073" t="str">
        <f t="shared" si="383"/>
        <v>plays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1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3">
        <f t="shared" si="380"/>
        <v>0.4</v>
      </c>
      <c r="R4074" s="15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1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3">
        <f t="shared" si="380"/>
        <v>1.0571428571428572</v>
      </c>
      <c r="R4075" s="15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1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3">
        <f t="shared" si="380"/>
        <v>26.727272727272727</v>
      </c>
      <c r="R4076" s="15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1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3">
        <f t="shared" si="380"/>
        <v>28.799999999999997</v>
      </c>
      <c r="R4077" s="15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1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3">
        <f t="shared" si="380"/>
        <v>0</v>
      </c>
      <c r="R4078" s="15">
        <f t="shared" si="381"/>
        <v>0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1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3">
        <f t="shared" si="380"/>
        <v>8.9</v>
      </c>
      <c r="R4079" s="15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1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3">
        <f t="shared" si="380"/>
        <v>0</v>
      </c>
      <c r="R4080" s="15">
        <f t="shared" si="381"/>
        <v>0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1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3">
        <f t="shared" si="380"/>
        <v>0.16666666666666669</v>
      </c>
      <c r="R4081" s="15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1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3">
        <f t="shared" si="380"/>
        <v>0</v>
      </c>
      <c r="R4082" s="15">
        <f t="shared" si="381"/>
        <v>0</v>
      </c>
      <c r="S4082" t="str">
        <f t="shared" si="382"/>
        <v>theater</v>
      </c>
      <c r="T4082" t="str">
        <f t="shared" si="383"/>
        <v>plays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1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3">
        <f t="shared" si="380"/>
        <v>15.737410071942445</v>
      </c>
      <c r="R4083" s="15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1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3">
        <f t="shared" si="380"/>
        <v>2</v>
      </c>
      <c r="R4084" s="15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1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3">
        <f t="shared" si="380"/>
        <v>21.685714285714287</v>
      </c>
      <c r="R4085" s="15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1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3">
        <f t="shared" si="380"/>
        <v>0.33333333333333337</v>
      </c>
      <c r="R4086" s="15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1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3">
        <f t="shared" si="380"/>
        <v>0.2857142857142857</v>
      </c>
      <c r="R4087" s="15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1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3">
        <f t="shared" si="380"/>
        <v>4.7</v>
      </c>
      <c r="R4088" s="15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1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3">
        <f t="shared" si="380"/>
        <v>0</v>
      </c>
      <c r="R4089" s="15">
        <f t="shared" si="381"/>
        <v>0</v>
      </c>
      <c r="S4089" t="str">
        <f t="shared" si="382"/>
        <v>theater</v>
      </c>
      <c r="T4089" t="str">
        <f t="shared" si="383"/>
        <v>plays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1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3">
        <f t="shared" si="380"/>
        <v>10.8</v>
      </c>
      <c r="R4090" s="15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1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3">
        <f t="shared" si="380"/>
        <v>4.8</v>
      </c>
      <c r="R4091" s="15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1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3">
        <f t="shared" si="380"/>
        <v>3.2</v>
      </c>
      <c r="R4092" s="15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1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3">
        <f t="shared" si="380"/>
        <v>12.75</v>
      </c>
      <c r="R4093" s="15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1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3">
        <f t="shared" si="380"/>
        <v>1.8181818181818181E-2</v>
      </c>
      <c r="R4094" s="15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1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3">
        <f t="shared" si="380"/>
        <v>2.4</v>
      </c>
      <c r="R4095" s="15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1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3">
        <f t="shared" si="380"/>
        <v>36.5</v>
      </c>
      <c r="R4096" s="15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1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3">
        <f t="shared" si="380"/>
        <v>2.666666666666667</v>
      </c>
      <c r="R4097" s="15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8"/>
        <v>42794.368749999994</v>
      </c>
      <c r="K4098">
        <v>1484484219</v>
      </c>
      <c r="L4098" s="11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3">
        <f t="shared" si="380"/>
        <v>11.428571428571429</v>
      </c>
      <c r="R4098" s="15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4">(((I4099/60)/60)/24)+DATE(1970,1,1)</f>
        <v>42400.996527777781</v>
      </c>
      <c r="K4099">
        <v>1449431237</v>
      </c>
      <c r="L4099" s="11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3">
        <f t="shared" ref="Q4099:Q4115" si="386">E4099/D4099*100</f>
        <v>0</v>
      </c>
      <c r="R4099" s="15">
        <f t="shared" ref="R4099:R4115" si="387">IFERROR(E4099/N4099, 0)</f>
        <v>0</v>
      </c>
      <c r="S4099" t="str">
        <f t="shared" ref="S4099:S4115" si="388">LEFT(P4099, SEARCH("/",P4099,1)-1)</f>
        <v>theater</v>
      </c>
      <c r="T4099" t="str">
        <f t="shared" ref="T4099:T4115" si="389">RIGHT(P4099,LEN(P4099)-(FIND("/",P4099,1)))</f>
        <v>plays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1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3">
        <f t="shared" si="386"/>
        <v>0</v>
      </c>
      <c r="R4100" s="15">
        <f t="shared" si="387"/>
        <v>0</v>
      </c>
      <c r="S4100" t="str">
        <f t="shared" si="388"/>
        <v>theater</v>
      </c>
      <c r="T4100" t="str">
        <f t="shared" si="389"/>
        <v>plays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1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3">
        <f t="shared" si="386"/>
        <v>1.1111111111111112</v>
      </c>
      <c r="R4101" s="15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1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3">
        <f t="shared" si="386"/>
        <v>0</v>
      </c>
      <c r="R4102" s="15">
        <f t="shared" si="387"/>
        <v>0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1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3">
        <f t="shared" si="386"/>
        <v>0</v>
      </c>
      <c r="R4103" s="15">
        <f t="shared" si="387"/>
        <v>0</v>
      </c>
      <c r="S4103" t="str">
        <f t="shared" si="388"/>
        <v>theater</v>
      </c>
      <c r="T4103" t="str">
        <f t="shared" si="389"/>
        <v>plays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1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3">
        <f t="shared" si="386"/>
        <v>27.400000000000002</v>
      </c>
      <c r="R4104" s="15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1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3">
        <f t="shared" si="386"/>
        <v>10</v>
      </c>
      <c r="R4105" s="15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1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3">
        <f t="shared" si="386"/>
        <v>21.366666666666667</v>
      </c>
      <c r="R4106" s="15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1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3">
        <f t="shared" si="386"/>
        <v>6.9696969696969706</v>
      </c>
      <c r="R4107" s="15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1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3">
        <f t="shared" si="386"/>
        <v>70.599999999999994</v>
      </c>
      <c r="R4108" s="15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1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3">
        <f t="shared" si="386"/>
        <v>2.0500000000000003</v>
      </c>
      <c r="R4109" s="15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1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3">
        <f t="shared" si="386"/>
        <v>1.9666666666666666</v>
      </c>
      <c r="R4110" s="15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1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3">
        <f t="shared" si="386"/>
        <v>0</v>
      </c>
      <c r="R4111" s="15">
        <f t="shared" si="387"/>
        <v>0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1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3">
        <f t="shared" si="386"/>
        <v>28.666666666666668</v>
      </c>
      <c r="R4112" s="15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1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3">
        <f t="shared" si="386"/>
        <v>3.1333333333333333</v>
      </c>
      <c r="R4113" s="15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1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3">
        <f t="shared" si="386"/>
        <v>0.04</v>
      </c>
      <c r="R4114" s="15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1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3">
        <f t="shared" si="386"/>
        <v>0.2</v>
      </c>
      <c r="R4115" s="15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F1:F4115" xr:uid="{A07FD5C5-5A23-487D-8D92-FE405280965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percentile" val="0"/>
        <cfvo type="num" val="100"/>
        <cfvo type="max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Sub-Categories</vt:lpstr>
      <vt:lpstr>Pivot Categories</vt:lpstr>
      <vt:lpstr>Outcomes based on Launch date</vt:lpstr>
      <vt:lpstr>Bonus</vt:lpstr>
      <vt:lpstr>StarterBook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Ross Davenport</cp:lastModifiedBy>
  <dcterms:created xsi:type="dcterms:W3CDTF">2017-04-20T15:17:24Z</dcterms:created>
  <dcterms:modified xsi:type="dcterms:W3CDTF">2019-10-26T12:21:20Z</dcterms:modified>
</cp:coreProperties>
</file>